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S_BILGIN6/Downloads/antarctic_data/"/>
    </mc:Choice>
  </mc:AlternateContent>
  <xr:revisionPtr revIDLastSave="0" documentId="8_{6DA3A129-24A9-3C4F-86A8-D27BB999EC50}" xr6:coauthVersionLast="47" xr6:coauthVersionMax="47" xr10:uidLastSave="{00000000-0000-0000-0000-000000000000}"/>
  <bookViews>
    <workbookView xWindow="360" yWindow="880" windowWidth="14940" windowHeight="9160"/>
  </bookViews>
  <sheets>
    <sheet name="savedrec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F2" i="1" l="1"/>
  <c r="BT2" i="1"/>
  <c r="BF3" i="1"/>
  <c r="BT3" i="1"/>
  <c r="BF4" i="1"/>
  <c r="BT4" i="1"/>
  <c r="BF5" i="1"/>
  <c r="BT5" i="1"/>
  <c r="BF6" i="1"/>
  <c r="BT6" i="1"/>
  <c r="BF7" i="1"/>
  <c r="BT7" i="1"/>
  <c r="BF8" i="1"/>
  <c r="BT8" i="1"/>
  <c r="BF9" i="1"/>
  <c r="BT9" i="1"/>
  <c r="BF10" i="1"/>
  <c r="BT10" i="1"/>
  <c r="BF11" i="1"/>
  <c r="BT11" i="1"/>
  <c r="BT12" i="1"/>
  <c r="BT13" i="1"/>
  <c r="BT14" i="1"/>
  <c r="BT15" i="1"/>
  <c r="BT16" i="1"/>
  <c r="BT17" i="1"/>
  <c r="BT18" i="1"/>
  <c r="BT19" i="1"/>
  <c r="BT20" i="1"/>
  <c r="BF21" i="1"/>
  <c r="BT21" i="1"/>
  <c r="BF22" i="1"/>
  <c r="BT22" i="1"/>
  <c r="BF23" i="1"/>
  <c r="BT23" i="1"/>
  <c r="BF24" i="1"/>
  <c r="BT24" i="1"/>
  <c r="BF25" i="1"/>
  <c r="BT25" i="1"/>
  <c r="BF26" i="1"/>
  <c r="BT26" i="1"/>
  <c r="BT27" i="1"/>
  <c r="BT28" i="1"/>
  <c r="BT29" i="1"/>
  <c r="BT30" i="1"/>
  <c r="BT31" i="1"/>
  <c r="BF32" i="1"/>
  <c r="BT32" i="1"/>
  <c r="BT33" i="1"/>
  <c r="BF34" i="1"/>
  <c r="BT34" i="1"/>
  <c r="BF35" i="1"/>
  <c r="BT35" i="1"/>
  <c r="BF36" i="1"/>
  <c r="BT36" i="1"/>
  <c r="BF37" i="1"/>
  <c r="BT37" i="1"/>
  <c r="BF38" i="1"/>
  <c r="BT38" i="1"/>
  <c r="BF39" i="1"/>
  <c r="BT39" i="1"/>
  <c r="BT40" i="1"/>
  <c r="BF41" i="1"/>
  <c r="BT41" i="1"/>
  <c r="BT42" i="1"/>
  <c r="BF43" i="1"/>
  <c r="BT43" i="1"/>
  <c r="BT44" i="1"/>
  <c r="BF45" i="1"/>
  <c r="BT45" i="1"/>
  <c r="BF46" i="1"/>
  <c r="BT46" i="1"/>
  <c r="BF47" i="1"/>
  <c r="BT47" i="1"/>
  <c r="BF48" i="1"/>
  <c r="BT48" i="1"/>
  <c r="BF49" i="1"/>
  <c r="BT49" i="1"/>
  <c r="BF50" i="1"/>
  <c r="BT50" i="1"/>
  <c r="BF51" i="1"/>
  <c r="BT51" i="1"/>
  <c r="BF52" i="1"/>
  <c r="BT52" i="1"/>
  <c r="BF53" i="1"/>
  <c r="BT53" i="1"/>
  <c r="BF54" i="1"/>
  <c r="BT54" i="1"/>
  <c r="BF55" i="1"/>
  <c r="BT55" i="1"/>
  <c r="BF56" i="1"/>
  <c r="BT56" i="1"/>
  <c r="BF57" i="1"/>
  <c r="BT57" i="1"/>
  <c r="BF58" i="1"/>
  <c r="BT58" i="1"/>
  <c r="BF59" i="1"/>
  <c r="BT59" i="1"/>
  <c r="BF60" i="1"/>
  <c r="BT60" i="1"/>
  <c r="BF61" i="1"/>
  <c r="BT61" i="1"/>
  <c r="BF62" i="1"/>
  <c r="BT62" i="1"/>
  <c r="BF63" i="1"/>
  <c r="BT63" i="1"/>
  <c r="BF64" i="1"/>
  <c r="BT64" i="1"/>
  <c r="BF65" i="1"/>
  <c r="BT65" i="1"/>
  <c r="BF66" i="1"/>
  <c r="BT66" i="1"/>
  <c r="BF67" i="1"/>
  <c r="BT67" i="1"/>
  <c r="BF68" i="1"/>
  <c r="BT68" i="1"/>
  <c r="BF69" i="1"/>
  <c r="BT69" i="1"/>
  <c r="BF70" i="1"/>
  <c r="BT70" i="1"/>
  <c r="BF71" i="1"/>
  <c r="BT71" i="1"/>
  <c r="BF72" i="1"/>
  <c r="BT72" i="1"/>
  <c r="BF73" i="1"/>
  <c r="BT73" i="1"/>
  <c r="BF74" i="1"/>
  <c r="BT74" i="1"/>
  <c r="BF75" i="1"/>
  <c r="BT75" i="1"/>
  <c r="BF76" i="1"/>
  <c r="BT76" i="1"/>
  <c r="BF77" i="1"/>
  <c r="BT77" i="1"/>
  <c r="BF78" i="1"/>
  <c r="BT78" i="1"/>
  <c r="BF79" i="1"/>
  <c r="BT79" i="1"/>
  <c r="BF80" i="1"/>
  <c r="BT80" i="1"/>
  <c r="BF81" i="1"/>
  <c r="BT81" i="1"/>
  <c r="BF82" i="1"/>
  <c r="BT82" i="1"/>
  <c r="BF83" i="1"/>
  <c r="BT83" i="1"/>
  <c r="BF84" i="1"/>
  <c r="BT84" i="1"/>
  <c r="BF85" i="1"/>
  <c r="BT85" i="1"/>
  <c r="BF86" i="1"/>
  <c r="BT86" i="1"/>
  <c r="BF87" i="1"/>
  <c r="BT87" i="1"/>
  <c r="BF88" i="1"/>
  <c r="BT88" i="1"/>
  <c r="BF89" i="1"/>
  <c r="BT89" i="1"/>
  <c r="BF90" i="1"/>
  <c r="BT90" i="1"/>
  <c r="BF91" i="1"/>
  <c r="BT91" i="1"/>
  <c r="BF92" i="1"/>
  <c r="BT92" i="1"/>
  <c r="BF93" i="1"/>
  <c r="BT93" i="1"/>
  <c r="BF94" i="1"/>
  <c r="BT94" i="1"/>
  <c r="BF95" i="1"/>
  <c r="BT95" i="1"/>
  <c r="BF96" i="1"/>
  <c r="BT96" i="1"/>
  <c r="BF97" i="1"/>
  <c r="BT97" i="1"/>
  <c r="BF98" i="1"/>
  <c r="BT98" i="1"/>
  <c r="BF99" i="1"/>
  <c r="BT99" i="1"/>
  <c r="BF100" i="1"/>
  <c r="BT100" i="1"/>
  <c r="BF101" i="1"/>
  <c r="BT101" i="1"/>
  <c r="BT102" i="1"/>
  <c r="BF103" i="1"/>
  <c r="BT103" i="1"/>
  <c r="BT104" i="1"/>
  <c r="BT105" i="1"/>
  <c r="BF106" i="1"/>
  <c r="BT106" i="1"/>
  <c r="BF107" i="1"/>
  <c r="BT107" i="1"/>
  <c r="BF108" i="1"/>
  <c r="BT108" i="1"/>
  <c r="BF109" i="1"/>
  <c r="BT109" i="1"/>
  <c r="BF110" i="1"/>
  <c r="BT110" i="1"/>
  <c r="BF111" i="1"/>
  <c r="BT111" i="1"/>
  <c r="BT112" i="1"/>
  <c r="BF113" i="1"/>
  <c r="BT113" i="1"/>
  <c r="BF114" i="1"/>
  <c r="BT114" i="1"/>
  <c r="BF115" i="1"/>
  <c r="BT115" i="1"/>
  <c r="BF116" i="1"/>
  <c r="BT116" i="1"/>
  <c r="BF117" i="1"/>
  <c r="BT117" i="1"/>
  <c r="BF118" i="1"/>
  <c r="BT118" i="1"/>
  <c r="BT119" i="1"/>
  <c r="BF120" i="1"/>
  <c r="BT120" i="1"/>
  <c r="BF121" i="1"/>
  <c r="BT121" i="1"/>
  <c r="BF122" i="1"/>
  <c r="BT122" i="1"/>
  <c r="BF123" i="1"/>
  <c r="BT123" i="1"/>
  <c r="BF124" i="1"/>
  <c r="BT124" i="1"/>
  <c r="BF125" i="1"/>
  <c r="BT125" i="1"/>
  <c r="BF126" i="1"/>
  <c r="BT126" i="1"/>
  <c r="BF127" i="1"/>
  <c r="BT127" i="1"/>
  <c r="BF128" i="1"/>
  <c r="BT128" i="1"/>
  <c r="BF129" i="1"/>
  <c r="BT129" i="1"/>
  <c r="BF130" i="1"/>
  <c r="BT130" i="1"/>
  <c r="BF131" i="1"/>
  <c r="BT131" i="1"/>
  <c r="BF132" i="1"/>
  <c r="BT132" i="1"/>
  <c r="BF133" i="1"/>
  <c r="BT133" i="1"/>
  <c r="BT134" i="1"/>
  <c r="BF135" i="1"/>
  <c r="BT135" i="1"/>
  <c r="BF136" i="1"/>
  <c r="BT136" i="1"/>
  <c r="BF137" i="1"/>
  <c r="BT137" i="1"/>
  <c r="BF138" i="1"/>
  <c r="BT138" i="1"/>
  <c r="BF139" i="1"/>
  <c r="BT139" i="1"/>
  <c r="BF140" i="1"/>
  <c r="BT140" i="1"/>
  <c r="BF141" i="1"/>
  <c r="BT141" i="1"/>
  <c r="BT142" i="1"/>
  <c r="BT143" i="1"/>
  <c r="BT144" i="1"/>
  <c r="BF145" i="1"/>
  <c r="BT145" i="1"/>
  <c r="BF146" i="1"/>
  <c r="BT146" i="1"/>
  <c r="BF147" i="1"/>
  <c r="BT147" i="1"/>
  <c r="BF148" i="1"/>
  <c r="BT148" i="1"/>
  <c r="BF149" i="1"/>
  <c r="BT149" i="1"/>
  <c r="BF150" i="1"/>
  <c r="BT150" i="1"/>
  <c r="BF151" i="1"/>
  <c r="BT151" i="1"/>
  <c r="BF152" i="1"/>
  <c r="BT152" i="1"/>
  <c r="BF153" i="1"/>
  <c r="BT153" i="1"/>
  <c r="BF154" i="1"/>
  <c r="BT154" i="1"/>
  <c r="BF155" i="1"/>
  <c r="BT155" i="1"/>
  <c r="BF156" i="1"/>
  <c r="BT156" i="1"/>
  <c r="BF157" i="1"/>
  <c r="BT157" i="1"/>
  <c r="BF158" i="1"/>
  <c r="BT158" i="1"/>
  <c r="BF159" i="1"/>
  <c r="BT159" i="1"/>
  <c r="BF160" i="1"/>
  <c r="BT160" i="1"/>
  <c r="BF161" i="1"/>
  <c r="BT161" i="1"/>
  <c r="BF162" i="1"/>
  <c r="BT162" i="1"/>
  <c r="BT163" i="1"/>
  <c r="BT164" i="1"/>
  <c r="BF165" i="1"/>
  <c r="BT165" i="1"/>
  <c r="BF166" i="1"/>
  <c r="BT166" i="1"/>
  <c r="BF167" i="1"/>
  <c r="BT167" i="1"/>
  <c r="BF168" i="1"/>
  <c r="BT168" i="1"/>
  <c r="BF169" i="1"/>
  <c r="BT169" i="1"/>
  <c r="BF170" i="1"/>
  <c r="BT170" i="1"/>
  <c r="BF171" i="1"/>
  <c r="BT171" i="1"/>
  <c r="BF172" i="1"/>
  <c r="BT172" i="1"/>
  <c r="BF173" i="1"/>
  <c r="BT173" i="1"/>
  <c r="BF174" i="1"/>
  <c r="BT174" i="1"/>
  <c r="BF175" i="1"/>
  <c r="BT175" i="1"/>
  <c r="BF176" i="1"/>
  <c r="BT176" i="1"/>
  <c r="BF177" i="1"/>
  <c r="BT177" i="1"/>
  <c r="BF178" i="1"/>
  <c r="BT178" i="1"/>
  <c r="BF179" i="1"/>
  <c r="BT179" i="1"/>
  <c r="BF180" i="1"/>
  <c r="BT180" i="1"/>
  <c r="BF181" i="1"/>
  <c r="BT181" i="1"/>
  <c r="BT182" i="1"/>
  <c r="BT183" i="1"/>
  <c r="BT184" i="1"/>
  <c r="BF185" i="1"/>
  <c r="BT185" i="1"/>
  <c r="BF186" i="1"/>
  <c r="BT186" i="1"/>
  <c r="BF187" i="1"/>
  <c r="BT187" i="1"/>
  <c r="BF188" i="1"/>
  <c r="BT188" i="1"/>
  <c r="BF189" i="1"/>
  <c r="BT189" i="1"/>
  <c r="BF190" i="1"/>
  <c r="BT190" i="1"/>
  <c r="BF191" i="1"/>
  <c r="BT191" i="1"/>
  <c r="BF192" i="1"/>
  <c r="BT192" i="1"/>
  <c r="BF193" i="1"/>
  <c r="BT193" i="1"/>
  <c r="BF194" i="1"/>
  <c r="BT194" i="1"/>
  <c r="BF195" i="1"/>
  <c r="BT195" i="1"/>
  <c r="BF196" i="1"/>
  <c r="BT196" i="1"/>
  <c r="BF197" i="1"/>
  <c r="BT197" i="1"/>
  <c r="BF198" i="1"/>
  <c r="BT198" i="1"/>
  <c r="BF199" i="1"/>
  <c r="BT199" i="1"/>
  <c r="BF200" i="1"/>
  <c r="BT200" i="1"/>
  <c r="BT201" i="1"/>
  <c r="BF202" i="1"/>
  <c r="BT202" i="1"/>
  <c r="BF203" i="1"/>
  <c r="BT203" i="1"/>
  <c r="BF204" i="1"/>
  <c r="BT204" i="1"/>
  <c r="BF205" i="1"/>
  <c r="BT205" i="1"/>
  <c r="BF206" i="1"/>
  <c r="BT206" i="1"/>
  <c r="BF207" i="1"/>
  <c r="BT207" i="1"/>
  <c r="BF208" i="1"/>
  <c r="BT208" i="1"/>
  <c r="BF209" i="1"/>
  <c r="BT209" i="1"/>
  <c r="BF210" i="1"/>
  <c r="BT210" i="1"/>
  <c r="BF211" i="1"/>
  <c r="BT211" i="1"/>
  <c r="BF212" i="1"/>
  <c r="BT212" i="1"/>
  <c r="BF213" i="1"/>
  <c r="BT213" i="1"/>
  <c r="BF214" i="1"/>
  <c r="BT214" i="1"/>
  <c r="BF215" i="1"/>
  <c r="BT215" i="1"/>
  <c r="BF216" i="1"/>
  <c r="BT216" i="1"/>
  <c r="BF217" i="1"/>
  <c r="BT217" i="1"/>
  <c r="BF218" i="1"/>
  <c r="BT218" i="1"/>
  <c r="BF219" i="1"/>
  <c r="BT219" i="1"/>
  <c r="BF220" i="1"/>
  <c r="BT220" i="1"/>
  <c r="BF221" i="1"/>
  <c r="BT221" i="1"/>
  <c r="BF222" i="1"/>
  <c r="BT222" i="1"/>
  <c r="BF223" i="1"/>
  <c r="BT223" i="1"/>
  <c r="BF224" i="1"/>
  <c r="BT224" i="1"/>
  <c r="BF225" i="1"/>
  <c r="BT225" i="1"/>
  <c r="BF226" i="1"/>
  <c r="BT226" i="1"/>
  <c r="BF227" i="1"/>
  <c r="BT227" i="1"/>
  <c r="BF228" i="1"/>
  <c r="BT228" i="1"/>
  <c r="BT229" i="1"/>
  <c r="BT230" i="1"/>
  <c r="BT231" i="1"/>
  <c r="BT232" i="1"/>
  <c r="BT233" i="1"/>
  <c r="BF234" i="1"/>
  <c r="BT234" i="1"/>
  <c r="BF235" i="1"/>
  <c r="BT235" i="1"/>
  <c r="BF236" i="1"/>
  <c r="BT236" i="1"/>
  <c r="BF237" i="1"/>
  <c r="BT237" i="1"/>
  <c r="BF238" i="1"/>
  <c r="BT238" i="1"/>
  <c r="BF239" i="1"/>
  <c r="BT239" i="1"/>
  <c r="BT240" i="1"/>
  <c r="BT241" i="1"/>
  <c r="BF242" i="1"/>
  <c r="BT242" i="1"/>
  <c r="BF243" i="1"/>
  <c r="BT243" i="1"/>
  <c r="BF244" i="1"/>
  <c r="BT244" i="1"/>
  <c r="BF245" i="1"/>
  <c r="BT245" i="1"/>
  <c r="BF246" i="1"/>
  <c r="BT246" i="1"/>
  <c r="BF247" i="1"/>
  <c r="BT247" i="1"/>
  <c r="BT248" i="1"/>
  <c r="BF249" i="1"/>
  <c r="BT249" i="1"/>
  <c r="BF250" i="1"/>
  <c r="BT250" i="1"/>
  <c r="BT251" i="1"/>
  <c r="BF252" i="1"/>
  <c r="BT252" i="1"/>
  <c r="BF253" i="1"/>
  <c r="BT253" i="1"/>
  <c r="BF254" i="1"/>
  <c r="BT254" i="1"/>
  <c r="BF255" i="1"/>
  <c r="BT255" i="1"/>
  <c r="BF256" i="1"/>
  <c r="BT256" i="1"/>
  <c r="BF257" i="1"/>
  <c r="BT257" i="1"/>
  <c r="BF258" i="1"/>
  <c r="BT258" i="1"/>
  <c r="BF259" i="1"/>
  <c r="BT259" i="1"/>
  <c r="BF260" i="1"/>
  <c r="BT260" i="1"/>
  <c r="BF261" i="1"/>
  <c r="BT261" i="1"/>
  <c r="BF262" i="1"/>
  <c r="BT262" i="1"/>
  <c r="BF263" i="1"/>
  <c r="BT263" i="1"/>
  <c r="BF264" i="1"/>
  <c r="BT264" i="1"/>
  <c r="BF265" i="1"/>
  <c r="BT265" i="1"/>
  <c r="BF266" i="1"/>
  <c r="BT266" i="1"/>
  <c r="BF267" i="1"/>
  <c r="BT267" i="1"/>
  <c r="BF268" i="1"/>
  <c r="BT268" i="1"/>
  <c r="BF269" i="1"/>
  <c r="BT269" i="1"/>
  <c r="BF270" i="1"/>
  <c r="BT270" i="1"/>
  <c r="BF271" i="1"/>
  <c r="BT271" i="1"/>
  <c r="BF272" i="1"/>
  <c r="BT272" i="1"/>
  <c r="BF273" i="1"/>
  <c r="BT273" i="1"/>
  <c r="BF274" i="1"/>
  <c r="BT274" i="1"/>
  <c r="BF275" i="1"/>
  <c r="BT275" i="1"/>
  <c r="BF276" i="1"/>
  <c r="BT276" i="1"/>
  <c r="BF277" i="1"/>
  <c r="BT277" i="1"/>
  <c r="BF278" i="1"/>
  <c r="BT278" i="1"/>
  <c r="BF279" i="1"/>
  <c r="BT279" i="1"/>
  <c r="BF280" i="1"/>
  <c r="BT280" i="1"/>
  <c r="BF281" i="1"/>
  <c r="BT281" i="1"/>
  <c r="BF282" i="1"/>
  <c r="BT282" i="1"/>
  <c r="BF283" i="1"/>
  <c r="BT283" i="1"/>
  <c r="BF284" i="1"/>
  <c r="BT284" i="1"/>
  <c r="BF285" i="1"/>
  <c r="BT285" i="1"/>
  <c r="BF286" i="1"/>
  <c r="BT286" i="1"/>
  <c r="BF287" i="1"/>
  <c r="BT287" i="1"/>
  <c r="BF288" i="1"/>
  <c r="BT288" i="1"/>
  <c r="BF289" i="1"/>
  <c r="BT289" i="1"/>
  <c r="BF290" i="1"/>
  <c r="BT290" i="1"/>
  <c r="BF291" i="1"/>
  <c r="BT291" i="1"/>
  <c r="BT292" i="1"/>
  <c r="BF293" i="1"/>
  <c r="BT293" i="1"/>
  <c r="BF294" i="1"/>
  <c r="BT294" i="1"/>
  <c r="BF295" i="1"/>
  <c r="BT295" i="1"/>
  <c r="BF296" i="1"/>
  <c r="BT296" i="1"/>
  <c r="BF297" i="1"/>
  <c r="BT297" i="1"/>
  <c r="BF298" i="1"/>
  <c r="BT298" i="1"/>
  <c r="BF299" i="1"/>
  <c r="BT299" i="1"/>
  <c r="BF300" i="1"/>
  <c r="BT300" i="1"/>
  <c r="BF301" i="1"/>
  <c r="BT301" i="1"/>
  <c r="BT302" i="1"/>
  <c r="BF303" i="1"/>
  <c r="BT303" i="1"/>
  <c r="BF304" i="1"/>
  <c r="BT304" i="1"/>
  <c r="BT305" i="1"/>
  <c r="BF306" i="1"/>
  <c r="BT306" i="1"/>
  <c r="BF307" i="1"/>
  <c r="BT307" i="1"/>
  <c r="BF308" i="1"/>
  <c r="BT308" i="1"/>
  <c r="BF309" i="1"/>
  <c r="BT309" i="1"/>
  <c r="BF310" i="1"/>
  <c r="BT310" i="1"/>
  <c r="BF311" i="1"/>
  <c r="BT311" i="1"/>
  <c r="BF312" i="1"/>
  <c r="BT312" i="1"/>
  <c r="BF313" i="1"/>
  <c r="BT313" i="1"/>
  <c r="BF314" i="1"/>
  <c r="BT314" i="1"/>
  <c r="BF315" i="1"/>
  <c r="BT315" i="1"/>
  <c r="BF316" i="1"/>
  <c r="BT316" i="1"/>
  <c r="BF317" i="1"/>
  <c r="BT317" i="1"/>
  <c r="BT318" i="1"/>
  <c r="BT319" i="1"/>
  <c r="BF320" i="1"/>
  <c r="BT320" i="1"/>
  <c r="BF321" i="1"/>
  <c r="BT321" i="1"/>
  <c r="BF322" i="1"/>
  <c r="BT322" i="1"/>
  <c r="BF323" i="1"/>
  <c r="BT323" i="1"/>
  <c r="BF324" i="1"/>
  <c r="BT324" i="1"/>
  <c r="BF325" i="1"/>
  <c r="BT325" i="1"/>
  <c r="BT326" i="1"/>
  <c r="BT327" i="1"/>
  <c r="BF328" i="1"/>
  <c r="BT328" i="1"/>
  <c r="BF329" i="1"/>
  <c r="BT329" i="1"/>
  <c r="BF330" i="1"/>
  <c r="BT330" i="1"/>
  <c r="BF331" i="1"/>
  <c r="BT331" i="1"/>
  <c r="BT332" i="1"/>
  <c r="BF333" i="1"/>
  <c r="BT333" i="1"/>
  <c r="BF334" i="1"/>
  <c r="BT334" i="1"/>
  <c r="BF335" i="1"/>
  <c r="BT335" i="1"/>
  <c r="BF336" i="1"/>
  <c r="BT336" i="1"/>
  <c r="BF337" i="1"/>
  <c r="BT337" i="1"/>
  <c r="BF338" i="1"/>
  <c r="BT338" i="1"/>
  <c r="BF339" i="1"/>
  <c r="BT339" i="1"/>
  <c r="BF340" i="1"/>
  <c r="BT340" i="1"/>
  <c r="BT341" i="1"/>
  <c r="BF342" i="1"/>
  <c r="BT342" i="1"/>
  <c r="BF343" i="1"/>
  <c r="BT343" i="1"/>
  <c r="BF344" i="1"/>
  <c r="BT344" i="1"/>
  <c r="BF345" i="1"/>
  <c r="BT345" i="1"/>
  <c r="BF346" i="1"/>
  <c r="BT346" i="1"/>
  <c r="BT347" i="1"/>
  <c r="BT348" i="1"/>
  <c r="BF349" i="1"/>
  <c r="BT349" i="1"/>
  <c r="BF350" i="1"/>
  <c r="BT350" i="1"/>
  <c r="BF351" i="1"/>
  <c r="BT351" i="1"/>
  <c r="BF352" i="1"/>
  <c r="BT352" i="1"/>
  <c r="BF353" i="1"/>
  <c r="BT353" i="1"/>
  <c r="BF354" i="1"/>
  <c r="BT354" i="1"/>
  <c r="BF355" i="1"/>
  <c r="BT355" i="1"/>
  <c r="BF356" i="1"/>
  <c r="BT356" i="1"/>
  <c r="BF357" i="1"/>
  <c r="BT357" i="1"/>
  <c r="BF358" i="1"/>
  <c r="BT358" i="1"/>
  <c r="BF359" i="1"/>
  <c r="BT359" i="1"/>
  <c r="BF360" i="1"/>
  <c r="BT360" i="1"/>
  <c r="BF361" i="1"/>
  <c r="BT361" i="1"/>
  <c r="BF362" i="1"/>
  <c r="BT362" i="1"/>
  <c r="BF363" i="1"/>
  <c r="BT363" i="1"/>
  <c r="BF364" i="1"/>
  <c r="BT364" i="1"/>
  <c r="BF365" i="1"/>
  <c r="BT365" i="1"/>
  <c r="BF366" i="1"/>
  <c r="BT366" i="1"/>
  <c r="BF367" i="1"/>
  <c r="BT367" i="1"/>
  <c r="BF368" i="1"/>
  <c r="BT368" i="1"/>
  <c r="BF369" i="1"/>
  <c r="BT369" i="1"/>
  <c r="BF370" i="1"/>
  <c r="BT370" i="1"/>
  <c r="BF371" i="1"/>
  <c r="BT371" i="1"/>
  <c r="BF372" i="1"/>
  <c r="BT372" i="1"/>
  <c r="BF373" i="1"/>
  <c r="BT373" i="1"/>
  <c r="BF374" i="1"/>
  <c r="BT374" i="1"/>
  <c r="BF375" i="1"/>
  <c r="BT375" i="1"/>
  <c r="BT376" i="1"/>
  <c r="BT377" i="1"/>
  <c r="BF378" i="1"/>
  <c r="BT378" i="1"/>
  <c r="BF379" i="1"/>
  <c r="BT379" i="1"/>
  <c r="BF380" i="1"/>
  <c r="BT380" i="1"/>
  <c r="BF381" i="1"/>
  <c r="BT381" i="1"/>
  <c r="BF382" i="1"/>
  <c r="BT382" i="1"/>
  <c r="BF383" i="1"/>
  <c r="BT383" i="1"/>
  <c r="BF384" i="1"/>
  <c r="BT384" i="1"/>
  <c r="BF385" i="1"/>
  <c r="BT385" i="1"/>
  <c r="BF386" i="1"/>
  <c r="BT386" i="1"/>
  <c r="BF387" i="1"/>
  <c r="BT387" i="1"/>
  <c r="BF388" i="1"/>
  <c r="BT388" i="1"/>
  <c r="BF389" i="1"/>
  <c r="BT389" i="1"/>
  <c r="BF390" i="1"/>
  <c r="BT390" i="1"/>
  <c r="BF391" i="1"/>
  <c r="BT391" i="1"/>
  <c r="BF392" i="1"/>
  <c r="BT392" i="1"/>
  <c r="BF393" i="1"/>
  <c r="BT393" i="1"/>
  <c r="BF394" i="1"/>
  <c r="BT394" i="1"/>
  <c r="BF395" i="1"/>
  <c r="BT395" i="1"/>
  <c r="BF396" i="1"/>
  <c r="BT396" i="1"/>
  <c r="BT397" i="1"/>
  <c r="BF398" i="1"/>
  <c r="BT398" i="1"/>
  <c r="BF399" i="1"/>
  <c r="BT399" i="1"/>
  <c r="BF400" i="1"/>
  <c r="BT400" i="1"/>
  <c r="BF401" i="1"/>
  <c r="BT401" i="1"/>
  <c r="BT402" i="1"/>
  <c r="BF403" i="1"/>
  <c r="BT403" i="1"/>
  <c r="BF404" i="1"/>
  <c r="BT404" i="1"/>
  <c r="BF405" i="1"/>
  <c r="BT405" i="1"/>
  <c r="BF406" i="1"/>
  <c r="BT406" i="1"/>
  <c r="BF407" i="1"/>
  <c r="BT407" i="1"/>
  <c r="BF408" i="1"/>
  <c r="BT408" i="1"/>
  <c r="BF409" i="1"/>
  <c r="BT409" i="1"/>
  <c r="BF410" i="1"/>
  <c r="BT410" i="1"/>
  <c r="BF411" i="1"/>
  <c r="BT411" i="1"/>
  <c r="BF412" i="1"/>
  <c r="BT412" i="1"/>
  <c r="BF413" i="1"/>
  <c r="BT413" i="1"/>
  <c r="BF414" i="1"/>
  <c r="BT414" i="1"/>
  <c r="BF415" i="1"/>
  <c r="BT415" i="1"/>
  <c r="BF416" i="1"/>
  <c r="BT416" i="1"/>
  <c r="BT417" i="1"/>
  <c r="BF418" i="1"/>
  <c r="BT418" i="1"/>
  <c r="BF419" i="1"/>
  <c r="BT419" i="1"/>
  <c r="BF420" i="1"/>
  <c r="BT420" i="1"/>
  <c r="BF421" i="1"/>
  <c r="BT421" i="1"/>
  <c r="BF422" i="1"/>
  <c r="BT422" i="1"/>
  <c r="BF423" i="1"/>
  <c r="BT423" i="1"/>
  <c r="BT424" i="1"/>
  <c r="BT425" i="1"/>
  <c r="BF426" i="1"/>
  <c r="BT426" i="1"/>
  <c r="BF427" i="1"/>
  <c r="BT427" i="1"/>
  <c r="BF428" i="1"/>
  <c r="BT428" i="1"/>
  <c r="BF429" i="1"/>
  <c r="BT429" i="1"/>
  <c r="BF430" i="1"/>
  <c r="BT430" i="1"/>
  <c r="BF431" i="1"/>
  <c r="BT431" i="1"/>
  <c r="BF432" i="1"/>
  <c r="BT432" i="1"/>
  <c r="BF433" i="1"/>
  <c r="BT433" i="1"/>
  <c r="BF434" i="1"/>
  <c r="BT434" i="1"/>
  <c r="BF435" i="1"/>
  <c r="BT435" i="1"/>
  <c r="BF436" i="1"/>
  <c r="BT436" i="1"/>
  <c r="BF437" i="1"/>
  <c r="BT437" i="1"/>
  <c r="BF438" i="1"/>
  <c r="BT438" i="1"/>
  <c r="BF439" i="1"/>
  <c r="BT439" i="1"/>
  <c r="BF440" i="1"/>
  <c r="BT440" i="1"/>
  <c r="BF441" i="1"/>
  <c r="BT441" i="1"/>
  <c r="BF442" i="1"/>
  <c r="BT442" i="1"/>
  <c r="BF443" i="1"/>
  <c r="BT443" i="1"/>
  <c r="BF444" i="1"/>
  <c r="BT444" i="1"/>
  <c r="BF445" i="1"/>
  <c r="BT445" i="1"/>
  <c r="BF446" i="1"/>
  <c r="BT446" i="1"/>
  <c r="BF447" i="1"/>
  <c r="BT447" i="1"/>
  <c r="BF448" i="1"/>
  <c r="BT448" i="1"/>
  <c r="BF449" i="1"/>
  <c r="BT449" i="1"/>
  <c r="BF450" i="1"/>
  <c r="BT450" i="1"/>
  <c r="BF451" i="1"/>
  <c r="BT451" i="1"/>
  <c r="BF452" i="1"/>
  <c r="BT452" i="1"/>
  <c r="BF453" i="1"/>
  <c r="BT453" i="1"/>
  <c r="BF454" i="1"/>
  <c r="BT454" i="1"/>
  <c r="BT455" i="1"/>
  <c r="BF456" i="1"/>
  <c r="BT456" i="1"/>
  <c r="BF457" i="1"/>
  <c r="BT457" i="1"/>
  <c r="BF458" i="1"/>
  <c r="BT458" i="1"/>
  <c r="BF459" i="1"/>
  <c r="BT459" i="1"/>
  <c r="BF460" i="1"/>
  <c r="BT460" i="1"/>
  <c r="BF461" i="1"/>
  <c r="BT461" i="1"/>
  <c r="BF462" i="1"/>
  <c r="BT462" i="1"/>
  <c r="BF463" i="1"/>
  <c r="BT463" i="1"/>
  <c r="BF464" i="1"/>
  <c r="BT464" i="1"/>
  <c r="BF465" i="1"/>
  <c r="BT465" i="1"/>
  <c r="BF466" i="1"/>
  <c r="BT466" i="1"/>
  <c r="BF467" i="1"/>
  <c r="BT467" i="1"/>
  <c r="BF468" i="1"/>
  <c r="BT468" i="1"/>
  <c r="BF469" i="1"/>
  <c r="BT469" i="1"/>
  <c r="BF470" i="1"/>
  <c r="BT470" i="1"/>
  <c r="BF471" i="1"/>
  <c r="BT471" i="1"/>
  <c r="BF472" i="1"/>
  <c r="BT472" i="1"/>
  <c r="BF473" i="1"/>
  <c r="BT473" i="1"/>
  <c r="BF474" i="1"/>
  <c r="BT474" i="1"/>
  <c r="BF475" i="1"/>
  <c r="BT475" i="1"/>
  <c r="BF476" i="1"/>
  <c r="BT476" i="1"/>
  <c r="BF477" i="1"/>
  <c r="BT477" i="1"/>
  <c r="BT478" i="1"/>
  <c r="BT479" i="1"/>
  <c r="BT480" i="1"/>
  <c r="BT481" i="1"/>
  <c r="BT482" i="1"/>
  <c r="BF483" i="1"/>
  <c r="BT483" i="1"/>
  <c r="BT484" i="1"/>
  <c r="BT485" i="1"/>
  <c r="BT486" i="1"/>
  <c r="BT487" i="1"/>
  <c r="BF488" i="1"/>
  <c r="BT488" i="1"/>
  <c r="BF489" i="1"/>
  <c r="BT489" i="1"/>
  <c r="BT490" i="1"/>
  <c r="BT491" i="1"/>
  <c r="BF492" i="1"/>
  <c r="BT492" i="1"/>
  <c r="BF493" i="1"/>
  <c r="BT493" i="1"/>
  <c r="BF494" i="1"/>
  <c r="BT494" i="1"/>
  <c r="BF495" i="1"/>
  <c r="BT495" i="1"/>
  <c r="BT496" i="1"/>
  <c r="BF497" i="1"/>
  <c r="BT497" i="1"/>
  <c r="BF498" i="1"/>
  <c r="BT498" i="1"/>
  <c r="BF499" i="1"/>
  <c r="BT499" i="1"/>
  <c r="BF500" i="1"/>
  <c r="BT500" i="1"/>
  <c r="BF501" i="1"/>
  <c r="BT501" i="1"/>
  <c r="BF502" i="1"/>
  <c r="BT502" i="1"/>
  <c r="BF503" i="1"/>
  <c r="BT503" i="1"/>
  <c r="BF504" i="1"/>
  <c r="BT504" i="1"/>
  <c r="BF505" i="1"/>
  <c r="BT505" i="1"/>
  <c r="BF506" i="1"/>
  <c r="BT506" i="1"/>
  <c r="BF507" i="1"/>
  <c r="BT507" i="1"/>
  <c r="BF508" i="1"/>
  <c r="BT508" i="1"/>
  <c r="BF509" i="1"/>
  <c r="BT509" i="1"/>
  <c r="BF510" i="1"/>
  <c r="BT510" i="1"/>
  <c r="BF511" i="1"/>
  <c r="BT511" i="1"/>
  <c r="BT512" i="1"/>
  <c r="BT513" i="1"/>
  <c r="BT514" i="1"/>
  <c r="BT515" i="1"/>
  <c r="BT516" i="1"/>
  <c r="BT517" i="1"/>
  <c r="BT518" i="1"/>
  <c r="BT519" i="1"/>
  <c r="BT520" i="1"/>
  <c r="BT521" i="1"/>
  <c r="BT522" i="1"/>
  <c r="BT523" i="1"/>
  <c r="BT524" i="1"/>
  <c r="BT525" i="1"/>
  <c r="BT526" i="1"/>
  <c r="BT527" i="1"/>
  <c r="BT528" i="1"/>
  <c r="BT529" i="1"/>
  <c r="BF530" i="1"/>
  <c r="BT530" i="1"/>
  <c r="BF531" i="1"/>
  <c r="BT531" i="1"/>
  <c r="BF532" i="1"/>
  <c r="BT532" i="1"/>
  <c r="BF533" i="1"/>
  <c r="BT533" i="1"/>
  <c r="BF534" i="1"/>
  <c r="BT534" i="1"/>
  <c r="BT535" i="1"/>
  <c r="BF536" i="1"/>
  <c r="BT536" i="1"/>
  <c r="BF537" i="1"/>
  <c r="BT537" i="1"/>
  <c r="BF538" i="1"/>
  <c r="BT538" i="1"/>
  <c r="BT539" i="1"/>
  <c r="BF540" i="1"/>
  <c r="BT540" i="1"/>
  <c r="BT541" i="1"/>
  <c r="BF542" i="1"/>
  <c r="BT542" i="1"/>
  <c r="BT543" i="1"/>
  <c r="BT544" i="1"/>
  <c r="BT545" i="1"/>
  <c r="BT546" i="1"/>
  <c r="BT547" i="1"/>
  <c r="BT548" i="1"/>
  <c r="BT549" i="1"/>
  <c r="BT550" i="1"/>
  <c r="BT551" i="1"/>
  <c r="BT552" i="1"/>
  <c r="BT553" i="1"/>
  <c r="BT554" i="1"/>
  <c r="BT555" i="1"/>
  <c r="BT556" i="1"/>
  <c r="BF557" i="1"/>
  <c r="BT557" i="1"/>
  <c r="BF558" i="1"/>
  <c r="BT558" i="1"/>
  <c r="BF559" i="1"/>
  <c r="BT559" i="1"/>
  <c r="BF560" i="1"/>
  <c r="BT560" i="1"/>
  <c r="BF561" i="1"/>
  <c r="BT561" i="1"/>
  <c r="BF562" i="1"/>
  <c r="BT562" i="1"/>
  <c r="BF563" i="1"/>
  <c r="BT563" i="1"/>
  <c r="BF564" i="1"/>
  <c r="BT564" i="1"/>
  <c r="BF565" i="1"/>
  <c r="BT565" i="1"/>
  <c r="BF566" i="1"/>
  <c r="BT566" i="1"/>
  <c r="BF567" i="1"/>
  <c r="BT567" i="1"/>
  <c r="BF568" i="1"/>
  <c r="BT568" i="1"/>
  <c r="BF569" i="1"/>
  <c r="BT569" i="1"/>
  <c r="BF570" i="1"/>
  <c r="BT570" i="1"/>
  <c r="BF571" i="1"/>
  <c r="BT571" i="1"/>
  <c r="BF572" i="1"/>
  <c r="BT572" i="1"/>
  <c r="BF573" i="1"/>
  <c r="BT573" i="1"/>
  <c r="BF574" i="1"/>
  <c r="BT574" i="1"/>
  <c r="BF575" i="1"/>
  <c r="BT575" i="1"/>
  <c r="BT576" i="1"/>
  <c r="BF577" i="1"/>
  <c r="BT577" i="1"/>
  <c r="BF578" i="1"/>
  <c r="BT578" i="1"/>
  <c r="BF579" i="1"/>
  <c r="BT579" i="1"/>
  <c r="BF580" i="1"/>
  <c r="BT580" i="1"/>
  <c r="BF581" i="1"/>
  <c r="BT581" i="1"/>
  <c r="BF582" i="1"/>
  <c r="BT582" i="1"/>
  <c r="BF583" i="1"/>
  <c r="BT583" i="1"/>
  <c r="BF584" i="1"/>
  <c r="BT584" i="1"/>
  <c r="BF585" i="1"/>
  <c r="BT585" i="1"/>
  <c r="BF586" i="1"/>
  <c r="BT586" i="1"/>
  <c r="BF587" i="1"/>
  <c r="BT587" i="1"/>
  <c r="BT588" i="1"/>
  <c r="BF589" i="1"/>
  <c r="BT589" i="1"/>
  <c r="BT590" i="1"/>
  <c r="BT591" i="1"/>
  <c r="BT592" i="1"/>
  <c r="BT593" i="1"/>
  <c r="BT594" i="1"/>
  <c r="BT595" i="1"/>
  <c r="BT596" i="1"/>
  <c r="BT597" i="1"/>
  <c r="BT598" i="1"/>
  <c r="BT599" i="1"/>
  <c r="BT600" i="1"/>
  <c r="BT601" i="1"/>
  <c r="BT602" i="1"/>
  <c r="BT603" i="1"/>
  <c r="BT604" i="1"/>
  <c r="BT605" i="1"/>
  <c r="BT606" i="1"/>
  <c r="BT607" i="1"/>
  <c r="BT608" i="1"/>
  <c r="BT609" i="1"/>
  <c r="BT610" i="1"/>
  <c r="BT611" i="1"/>
  <c r="BT612" i="1"/>
  <c r="BT613" i="1"/>
  <c r="BT614" i="1"/>
  <c r="BT615" i="1"/>
  <c r="BF616" i="1"/>
  <c r="BT616" i="1"/>
  <c r="BF617" i="1"/>
  <c r="BT617" i="1"/>
  <c r="BT618" i="1"/>
  <c r="BT619" i="1"/>
  <c r="BF620" i="1"/>
  <c r="BT620" i="1"/>
  <c r="BF621" i="1"/>
  <c r="BT621" i="1"/>
  <c r="BT622" i="1"/>
  <c r="BT623" i="1"/>
  <c r="BT624" i="1"/>
  <c r="BF625" i="1"/>
  <c r="BT625" i="1"/>
  <c r="BF626" i="1"/>
  <c r="BT626" i="1"/>
  <c r="BF627" i="1"/>
  <c r="BT627" i="1"/>
  <c r="BF628" i="1"/>
  <c r="BT628" i="1"/>
  <c r="BF629" i="1"/>
  <c r="BT629" i="1"/>
  <c r="BF630" i="1"/>
  <c r="BT630" i="1"/>
  <c r="BT631" i="1"/>
  <c r="BF632" i="1"/>
  <c r="BT632" i="1"/>
  <c r="BF633" i="1"/>
  <c r="BT633" i="1"/>
  <c r="BT634" i="1"/>
  <c r="BF635" i="1"/>
  <c r="BT635" i="1"/>
  <c r="BT636" i="1"/>
  <c r="BT637" i="1"/>
  <c r="BT638" i="1"/>
  <c r="BT639" i="1"/>
  <c r="BT640" i="1"/>
  <c r="BT641" i="1"/>
  <c r="BF642" i="1"/>
  <c r="BT642" i="1"/>
  <c r="BF643" i="1"/>
  <c r="BT643" i="1"/>
  <c r="BF644" i="1"/>
  <c r="BT644" i="1"/>
  <c r="BT645" i="1"/>
  <c r="BT646" i="1"/>
  <c r="BF647" i="1"/>
  <c r="BT647" i="1"/>
  <c r="BF648" i="1"/>
  <c r="BT648" i="1"/>
  <c r="BF649" i="1"/>
  <c r="BT649" i="1"/>
  <c r="BF650" i="1"/>
  <c r="BT650" i="1"/>
  <c r="BT651" i="1"/>
  <c r="BF652" i="1"/>
  <c r="BT652" i="1"/>
  <c r="BF653" i="1"/>
  <c r="BT653" i="1"/>
  <c r="BF654" i="1"/>
  <c r="BT654" i="1"/>
  <c r="BF655" i="1"/>
  <c r="BT655" i="1"/>
  <c r="BF656" i="1"/>
  <c r="BT656" i="1"/>
  <c r="BF657" i="1"/>
  <c r="BT657" i="1"/>
  <c r="BF658" i="1"/>
  <c r="BT658" i="1"/>
  <c r="BF659" i="1"/>
  <c r="BT659" i="1"/>
  <c r="BT660" i="1"/>
  <c r="BF661" i="1"/>
  <c r="BT661" i="1"/>
  <c r="BF662" i="1"/>
  <c r="BT662" i="1"/>
  <c r="BF663" i="1"/>
  <c r="BT663" i="1"/>
  <c r="BF664" i="1"/>
  <c r="BT664" i="1"/>
  <c r="BF665" i="1"/>
  <c r="BT665" i="1"/>
  <c r="BF666" i="1"/>
  <c r="BT666" i="1"/>
  <c r="BF667" i="1"/>
  <c r="BT667" i="1"/>
  <c r="BF668" i="1"/>
  <c r="BT668" i="1"/>
  <c r="BT669" i="1"/>
  <c r="BF670" i="1"/>
  <c r="BT670" i="1"/>
  <c r="BF671" i="1"/>
  <c r="BT671" i="1"/>
  <c r="BF672" i="1"/>
  <c r="BT672" i="1"/>
  <c r="BF673" i="1"/>
  <c r="BT673" i="1"/>
  <c r="BF674" i="1"/>
  <c r="BT674" i="1"/>
  <c r="BT675" i="1"/>
  <c r="BF676" i="1"/>
  <c r="BT676" i="1"/>
  <c r="BF677" i="1"/>
  <c r="BT677" i="1"/>
  <c r="BF678" i="1"/>
  <c r="BT678" i="1"/>
  <c r="BF679" i="1"/>
  <c r="BT679" i="1"/>
  <c r="BF680" i="1"/>
  <c r="BT680" i="1"/>
  <c r="BF681" i="1"/>
  <c r="BT681" i="1"/>
  <c r="BF682" i="1"/>
  <c r="BT682" i="1"/>
  <c r="BF683" i="1"/>
  <c r="BT683" i="1"/>
  <c r="BF684" i="1"/>
  <c r="BT684" i="1"/>
  <c r="BF685" i="1"/>
  <c r="BT685" i="1"/>
  <c r="BF686" i="1"/>
  <c r="BT686" i="1"/>
  <c r="BF687" i="1"/>
  <c r="BT687" i="1"/>
  <c r="BF688" i="1"/>
  <c r="BT688" i="1"/>
  <c r="BF689" i="1"/>
  <c r="BT689" i="1"/>
  <c r="BF690" i="1"/>
  <c r="BT690" i="1"/>
  <c r="BF691" i="1"/>
  <c r="BT691" i="1"/>
  <c r="BF692" i="1"/>
  <c r="BT692" i="1"/>
  <c r="BF693" i="1"/>
  <c r="BT693" i="1"/>
  <c r="BF694" i="1"/>
  <c r="BT694" i="1"/>
  <c r="BF695" i="1"/>
  <c r="BT695" i="1"/>
  <c r="BF696" i="1"/>
  <c r="BT696" i="1"/>
  <c r="BF697" i="1"/>
  <c r="BT697" i="1"/>
  <c r="BF698" i="1"/>
  <c r="BT698" i="1"/>
  <c r="BF699" i="1"/>
  <c r="BT699" i="1"/>
  <c r="BF700" i="1"/>
  <c r="BT700" i="1"/>
  <c r="BF701" i="1"/>
  <c r="BT701" i="1"/>
  <c r="BF702" i="1"/>
  <c r="BT702" i="1"/>
  <c r="BF703" i="1"/>
  <c r="BT703" i="1"/>
  <c r="BF704" i="1"/>
  <c r="BT704" i="1"/>
  <c r="BF705" i="1"/>
  <c r="BT705" i="1"/>
  <c r="BT706" i="1"/>
  <c r="BF707" i="1"/>
  <c r="BT707" i="1"/>
  <c r="BT708" i="1"/>
  <c r="BF709" i="1"/>
  <c r="BT709" i="1"/>
  <c r="BF710" i="1"/>
  <c r="BT710" i="1"/>
  <c r="BT711" i="1"/>
  <c r="BT712" i="1"/>
  <c r="BF713" i="1"/>
  <c r="BT713" i="1"/>
  <c r="BF714" i="1"/>
  <c r="BT714" i="1"/>
  <c r="BF715" i="1"/>
  <c r="BT715" i="1"/>
  <c r="BT716" i="1"/>
  <c r="BT717" i="1"/>
  <c r="BT718" i="1"/>
  <c r="BF719" i="1"/>
  <c r="BT719" i="1"/>
  <c r="BT720" i="1"/>
  <c r="BT721" i="1"/>
  <c r="BF722" i="1"/>
  <c r="BT722" i="1"/>
  <c r="BF723" i="1"/>
  <c r="BT723" i="1"/>
  <c r="BT724" i="1"/>
  <c r="BF725" i="1"/>
  <c r="BT725" i="1"/>
  <c r="BF726" i="1"/>
  <c r="BT726" i="1"/>
  <c r="BF727" i="1"/>
  <c r="BT727" i="1"/>
  <c r="BF728" i="1"/>
  <c r="BT728" i="1"/>
  <c r="BF729" i="1"/>
  <c r="BT729" i="1"/>
  <c r="BF730" i="1"/>
  <c r="BT730" i="1"/>
  <c r="BF731" i="1"/>
  <c r="BT731" i="1"/>
  <c r="BT732" i="1"/>
  <c r="BT733" i="1"/>
  <c r="BT734" i="1"/>
  <c r="BT735" i="1"/>
  <c r="BT736" i="1"/>
  <c r="BT737" i="1"/>
  <c r="BT738" i="1"/>
  <c r="BT739" i="1"/>
  <c r="BF740" i="1"/>
  <c r="BT740" i="1"/>
  <c r="BF741" i="1"/>
  <c r="BT741" i="1"/>
  <c r="BT742" i="1"/>
  <c r="BF743" i="1"/>
  <c r="BT743" i="1"/>
  <c r="BF744" i="1"/>
  <c r="BT744" i="1"/>
  <c r="BT745" i="1"/>
  <c r="BT746" i="1"/>
  <c r="BT747" i="1"/>
  <c r="BF748" i="1"/>
  <c r="BT748" i="1"/>
  <c r="BT749" i="1"/>
  <c r="BT750" i="1"/>
  <c r="BT751" i="1"/>
  <c r="BT752" i="1"/>
  <c r="BT753" i="1"/>
  <c r="BT754" i="1"/>
  <c r="BT755" i="1"/>
  <c r="BT756" i="1"/>
  <c r="BT757" i="1"/>
  <c r="BT758" i="1"/>
  <c r="BT759" i="1"/>
  <c r="BT760" i="1"/>
  <c r="BT761" i="1"/>
  <c r="BT762" i="1"/>
  <c r="BT763" i="1"/>
  <c r="BT764" i="1"/>
  <c r="BT765" i="1"/>
  <c r="BT766" i="1"/>
  <c r="BT767" i="1"/>
  <c r="BT768" i="1"/>
  <c r="BT769" i="1"/>
  <c r="BF770" i="1"/>
  <c r="BT770" i="1"/>
  <c r="BF771" i="1"/>
  <c r="BT771" i="1"/>
  <c r="BT772" i="1"/>
  <c r="BT773" i="1"/>
  <c r="BF774" i="1"/>
  <c r="BT774" i="1"/>
  <c r="BF775" i="1"/>
  <c r="BT775" i="1"/>
  <c r="BT776" i="1"/>
  <c r="BF777" i="1"/>
  <c r="BT777" i="1"/>
  <c r="BF778" i="1"/>
  <c r="BT778" i="1"/>
  <c r="BF779" i="1"/>
  <c r="BT779" i="1"/>
  <c r="BF780" i="1"/>
  <c r="BT780" i="1"/>
  <c r="BF781" i="1"/>
  <c r="BT781" i="1"/>
  <c r="BF782" i="1"/>
  <c r="BT782" i="1"/>
  <c r="BF783" i="1"/>
  <c r="BT783" i="1"/>
  <c r="BF784" i="1"/>
  <c r="BT784" i="1"/>
  <c r="BF785" i="1"/>
  <c r="BT785" i="1"/>
  <c r="BF786" i="1"/>
  <c r="BT786" i="1"/>
  <c r="BF787" i="1"/>
  <c r="BT787" i="1"/>
  <c r="BF788" i="1"/>
  <c r="BT788" i="1"/>
  <c r="BF789" i="1"/>
  <c r="BT789" i="1"/>
  <c r="BF790" i="1"/>
  <c r="BT790" i="1"/>
  <c r="BF791" i="1"/>
  <c r="BT791" i="1"/>
  <c r="BF792" i="1"/>
  <c r="BT792" i="1"/>
  <c r="BF793" i="1"/>
  <c r="BT793" i="1"/>
  <c r="BF794" i="1"/>
  <c r="BT794" i="1"/>
  <c r="BF795" i="1"/>
  <c r="BT795" i="1"/>
  <c r="BF796" i="1"/>
  <c r="BT796" i="1"/>
  <c r="BF797" i="1"/>
  <c r="BT797" i="1"/>
  <c r="BF798" i="1"/>
  <c r="BT798" i="1"/>
  <c r="BF799" i="1"/>
  <c r="BT799" i="1"/>
  <c r="BF800" i="1"/>
  <c r="BT800" i="1"/>
  <c r="BF801" i="1"/>
  <c r="BT801" i="1"/>
  <c r="BF802" i="1"/>
  <c r="BT802" i="1"/>
  <c r="BT803" i="1"/>
  <c r="BT804" i="1"/>
  <c r="BF805" i="1"/>
  <c r="BT805" i="1"/>
  <c r="BF806" i="1"/>
  <c r="BT806" i="1"/>
  <c r="BF807" i="1"/>
  <c r="BT807" i="1"/>
  <c r="BF808" i="1"/>
  <c r="BT808" i="1"/>
  <c r="BF809" i="1"/>
  <c r="BT809" i="1"/>
  <c r="BF810" i="1"/>
  <c r="BT810" i="1"/>
  <c r="BF811" i="1"/>
  <c r="BT811" i="1"/>
  <c r="BF812" i="1"/>
  <c r="BT812" i="1"/>
  <c r="BF813" i="1"/>
  <c r="BT813" i="1"/>
  <c r="BT814" i="1"/>
  <c r="BF815" i="1"/>
  <c r="BT815" i="1"/>
  <c r="BT816" i="1"/>
  <c r="BF817" i="1"/>
  <c r="BT817" i="1"/>
  <c r="BF818" i="1"/>
  <c r="BT818" i="1"/>
  <c r="BF819" i="1"/>
  <c r="BT819" i="1"/>
  <c r="BF820" i="1"/>
  <c r="BT820" i="1"/>
  <c r="BF821" i="1"/>
  <c r="BT821" i="1"/>
  <c r="BF822" i="1"/>
  <c r="BT822" i="1"/>
  <c r="BT823" i="1"/>
  <c r="BF824" i="1"/>
  <c r="BT824" i="1"/>
  <c r="BF825" i="1"/>
  <c r="BT825" i="1"/>
  <c r="BF826" i="1"/>
  <c r="BT826" i="1"/>
  <c r="BF827" i="1"/>
  <c r="BT827" i="1"/>
  <c r="BF828" i="1"/>
  <c r="BT828" i="1"/>
  <c r="BF829" i="1"/>
  <c r="BT829" i="1"/>
  <c r="BF830" i="1"/>
  <c r="BT830" i="1"/>
  <c r="BF831" i="1"/>
  <c r="BT831" i="1"/>
  <c r="BF832" i="1"/>
  <c r="BT832" i="1"/>
  <c r="BF833" i="1"/>
  <c r="BT833" i="1"/>
  <c r="BF834" i="1"/>
  <c r="BT834" i="1"/>
  <c r="BT835" i="1"/>
  <c r="BT836" i="1"/>
  <c r="BF837" i="1"/>
  <c r="BT837" i="1"/>
  <c r="BF838" i="1"/>
  <c r="BT838" i="1"/>
  <c r="BT839" i="1"/>
  <c r="BF840" i="1"/>
  <c r="BT840" i="1"/>
  <c r="BF841" i="1"/>
  <c r="BT841" i="1"/>
  <c r="BF842" i="1"/>
  <c r="BT842" i="1"/>
  <c r="BF843" i="1"/>
  <c r="BT843" i="1"/>
  <c r="BF844" i="1"/>
  <c r="BT844" i="1"/>
  <c r="BF845" i="1"/>
  <c r="BT845" i="1"/>
  <c r="BF846" i="1"/>
  <c r="BT846" i="1"/>
  <c r="BF847" i="1"/>
  <c r="BT847" i="1"/>
  <c r="BF848" i="1"/>
  <c r="BT848" i="1"/>
  <c r="BF849" i="1"/>
  <c r="BT849" i="1"/>
  <c r="BF850" i="1"/>
  <c r="BT850" i="1"/>
  <c r="BF851" i="1"/>
  <c r="BT851" i="1"/>
  <c r="BF852" i="1"/>
  <c r="BT852" i="1"/>
  <c r="BF853" i="1"/>
  <c r="BT853" i="1"/>
  <c r="BF854" i="1"/>
  <c r="BT854" i="1"/>
  <c r="BF855" i="1"/>
  <c r="BT855" i="1"/>
  <c r="BF856" i="1"/>
  <c r="BT856" i="1"/>
  <c r="BT857" i="1"/>
  <c r="BT858" i="1"/>
  <c r="BF859" i="1"/>
  <c r="BT859" i="1"/>
  <c r="BF860" i="1"/>
  <c r="BT860" i="1"/>
  <c r="BF861" i="1"/>
  <c r="BT861" i="1"/>
  <c r="BF862" i="1"/>
  <c r="BT862" i="1"/>
  <c r="BF863" i="1"/>
  <c r="BT863" i="1"/>
  <c r="BF864" i="1"/>
  <c r="BT864" i="1"/>
  <c r="BF865" i="1"/>
  <c r="BT865" i="1"/>
  <c r="BT866" i="1"/>
  <c r="BF867" i="1"/>
  <c r="BT867" i="1"/>
  <c r="BF868" i="1"/>
  <c r="BT868" i="1"/>
  <c r="BF869" i="1"/>
  <c r="BT869" i="1"/>
  <c r="BT870" i="1"/>
  <c r="BF871" i="1"/>
  <c r="BT871" i="1"/>
  <c r="BT872" i="1"/>
  <c r="BF873" i="1"/>
  <c r="BT873" i="1"/>
  <c r="BF874" i="1"/>
  <c r="BT874" i="1"/>
  <c r="BF875" i="1"/>
  <c r="BT875" i="1"/>
  <c r="BF876" i="1"/>
  <c r="BT876" i="1"/>
  <c r="BT877" i="1"/>
  <c r="BF878" i="1"/>
  <c r="BT878" i="1"/>
  <c r="BF879" i="1"/>
  <c r="BT879" i="1"/>
  <c r="BF880" i="1"/>
  <c r="BT880" i="1"/>
  <c r="BF881" i="1"/>
  <c r="BT881" i="1"/>
  <c r="BF882" i="1"/>
  <c r="BT882" i="1"/>
  <c r="BF883" i="1"/>
  <c r="BT883" i="1"/>
  <c r="BF884" i="1"/>
  <c r="BT884" i="1"/>
  <c r="BF885" i="1"/>
  <c r="BT885" i="1"/>
  <c r="BF886" i="1"/>
  <c r="BT886" i="1"/>
  <c r="BF887" i="1"/>
  <c r="BT887" i="1"/>
  <c r="BF888" i="1"/>
  <c r="BT888" i="1"/>
  <c r="BF889" i="1"/>
  <c r="BT889" i="1"/>
  <c r="BF890" i="1"/>
  <c r="BT890" i="1"/>
  <c r="BF891" i="1"/>
  <c r="BT891" i="1"/>
  <c r="BF892" i="1"/>
  <c r="BT892" i="1"/>
  <c r="BF893" i="1"/>
  <c r="BT893" i="1"/>
  <c r="BF894" i="1"/>
  <c r="BT894" i="1"/>
  <c r="BF895" i="1"/>
  <c r="BT895" i="1"/>
  <c r="BF896" i="1"/>
  <c r="BT896" i="1"/>
  <c r="BF897" i="1"/>
  <c r="BT897" i="1"/>
  <c r="BF898" i="1"/>
  <c r="BT898" i="1"/>
  <c r="BT899" i="1"/>
  <c r="BF900" i="1"/>
  <c r="BT900" i="1"/>
  <c r="BT901" i="1"/>
  <c r="BF902" i="1"/>
  <c r="BT902" i="1"/>
  <c r="BF903" i="1"/>
  <c r="BT903" i="1"/>
  <c r="BF904" i="1"/>
  <c r="BT904" i="1"/>
  <c r="BF905" i="1"/>
  <c r="BT905" i="1"/>
  <c r="BF906" i="1"/>
  <c r="BT906" i="1"/>
  <c r="BF907" i="1"/>
  <c r="BT907" i="1"/>
  <c r="BF908" i="1"/>
  <c r="BT908" i="1"/>
  <c r="BF909" i="1"/>
  <c r="BT909" i="1"/>
  <c r="BF910" i="1"/>
  <c r="BT910" i="1"/>
  <c r="BF911" i="1"/>
  <c r="BT911" i="1"/>
  <c r="BF912" i="1"/>
  <c r="BT912" i="1"/>
  <c r="BF913" i="1"/>
  <c r="BT913" i="1"/>
  <c r="BF914" i="1"/>
  <c r="BT914" i="1"/>
  <c r="BF915" i="1"/>
  <c r="BT915" i="1"/>
  <c r="BF916" i="1"/>
  <c r="BT916" i="1"/>
  <c r="BF917" i="1"/>
  <c r="BT917" i="1"/>
  <c r="BF918" i="1"/>
  <c r="BT918" i="1"/>
  <c r="BF919" i="1"/>
  <c r="BT919" i="1"/>
  <c r="BF920" i="1"/>
  <c r="BT920" i="1"/>
  <c r="BT921" i="1"/>
  <c r="BT922" i="1"/>
  <c r="BF923" i="1"/>
  <c r="BT923" i="1"/>
  <c r="BT924" i="1"/>
  <c r="BF925" i="1"/>
  <c r="BT925" i="1"/>
  <c r="BT926" i="1"/>
  <c r="BF927" i="1"/>
  <c r="BT927" i="1"/>
  <c r="BF928" i="1"/>
  <c r="BT928" i="1"/>
  <c r="BT929" i="1"/>
  <c r="BT930" i="1"/>
  <c r="BF931" i="1"/>
  <c r="BT931" i="1"/>
  <c r="BF932" i="1"/>
  <c r="BT932" i="1"/>
  <c r="BF933" i="1"/>
  <c r="BT933" i="1"/>
  <c r="BF934" i="1"/>
  <c r="BT934" i="1"/>
  <c r="BF935" i="1"/>
  <c r="BT935" i="1"/>
  <c r="BT936" i="1"/>
  <c r="BT937" i="1"/>
  <c r="BF938" i="1"/>
  <c r="BT938" i="1"/>
  <c r="BF939" i="1"/>
  <c r="BT939" i="1"/>
  <c r="BF940" i="1"/>
  <c r="BT940" i="1"/>
  <c r="BT941" i="1"/>
  <c r="BF942" i="1"/>
  <c r="BT942" i="1"/>
  <c r="BF943" i="1"/>
  <c r="BT943" i="1"/>
  <c r="BF944" i="1"/>
  <c r="BT944" i="1"/>
  <c r="BF945" i="1"/>
  <c r="BT945" i="1"/>
  <c r="BF946" i="1"/>
  <c r="BT946" i="1"/>
  <c r="BF947" i="1"/>
  <c r="BT947" i="1"/>
  <c r="BF948" i="1"/>
  <c r="BT948" i="1"/>
  <c r="BF949" i="1"/>
  <c r="BT949" i="1"/>
  <c r="BF950" i="1"/>
  <c r="BT950" i="1"/>
  <c r="BF951" i="1"/>
  <c r="BT951" i="1"/>
  <c r="BF952" i="1"/>
  <c r="BT952" i="1"/>
  <c r="BF953" i="1"/>
  <c r="BT953" i="1"/>
  <c r="BF954" i="1"/>
  <c r="BT954" i="1"/>
  <c r="BF955" i="1"/>
  <c r="BT955" i="1"/>
  <c r="BT956" i="1"/>
  <c r="BF957" i="1"/>
  <c r="BT957" i="1"/>
  <c r="BF958" i="1"/>
  <c r="BT958" i="1"/>
  <c r="BF959" i="1"/>
  <c r="BT959" i="1"/>
  <c r="BF960" i="1"/>
  <c r="BT960" i="1"/>
  <c r="BT961" i="1"/>
  <c r="BT962" i="1"/>
  <c r="BT963" i="1"/>
  <c r="BT964" i="1"/>
  <c r="BT965" i="1"/>
  <c r="BF966" i="1"/>
  <c r="BT966" i="1"/>
  <c r="BT967" i="1"/>
  <c r="BT968" i="1"/>
  <c r="BT969" i="1"/>
  <c r="BT970" i="1"/>
  <c r="BF971" i="1"/>
  <c r="BT971" i="1"/>
  <c r="BF972" i="1"/>
  <c r="BT972" i="1"/>
  <c r="BF973" i="1"/>
  <c r="BT973" i="1"/>
  <c r="BF974" i="1"/>
  <c r="BT974" i="1"/>
  <c r="BF975" i="1"/>
  <c r="BT975" i="1"/>
  <c r="BF976" i="1"/>
  <c r="BT976" i="1"/>
  <c r="BF977" i="1"/>
  <c r="BT977" i="1"/>
  <c r="BF978" i="1"/>
  <c r="BT978" i="1"/>
  <c r="BF979" i="1"/>
  <c r="BT979" i="1"/>
  <c r="BF980" i="1"/>
  <c r="BT980" i="1"/>
  <c r="BT981" i="1"/>
  <c r="BF982" i="1"/>
  <c r="BT982" i="1"/>
  <c r="BF983" i="1"/>
  <c r="BT983" i="1"/>
  <c r="BF984" i="1"/>
  <c r="BT984" i="1"/>
  <c r="BF985" i="1"/>
  <c r="BT985" i="1"/>
  <c r="BF986" i="1"/>
  <c r="BT986" i="1"/>
  <c r="BF987" i="1"/>
  <c r="BT987" i="1"/>
  <c r="BT988" i="1"/>
  <c r="BT989" i="1"/>
  <c r="BF990" i="1"/>
  <c r="BT990" i="1"/>
  <c r="BF991" i="1"/>
  <c r="BT991" i="1"/>
  <c r="BF992" i="1"/>
  <c r="BT992" i="1"/>
  <c r="BF993" i="1"/>
  <c r="BT993" i="1"/>
  <c r="BF994" i="1"/>
  <c r="BT994" i="1"/>
  <c r="BF995" i="1"/>
  <c r="BT995" i="1"/>
  <c r="BF996" i="1"/>
  <c r="BT996" i="1"/>
  <c r="BF997" i="1"/>
  <c r="BT997" i="1"/>
  <c r="BF998" i="1"/>
  <c r="BT998" i="1"/>
  <c r="BF999" i="1"/>
  <c r="BT999" i="1"/>
  <c r="BF1000" i="1"/>
  <c r="BT1000" i="1"/>
  <c r="BF1001" i="1"/>
  <c r="BT1001" i="1"/>
</calcChain>
</file>

<file path=xl/sharedStrings.xml><?xml version="1.0" encoding="utf-8"?>
<sst xmlns="http://schemas.openxmlformats.org/spreadsheetml/2006/main" count="59720" uniqueCount="11489">
  <si>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</si>
  <si>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</si>
  <si>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</si>
  <si>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</si>
  <si>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</si>
  <si>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</si>
  <si>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</si>
  <si>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</si>
  <si>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</si>
  <si>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</si>
  <si>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</si>
  <si>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</si>
  <si>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</si>
  <si>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</si>
  <si>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</si>
  <si>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</si>
  <si>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</si>
  <si>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</si>
  <si>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</si>
  <si>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</si>
  <si>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</si>
  <si>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</si>
  <si>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</si>
  <si>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</si>
  <si>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</si>
  <si>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</si>
  <si>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</si>
  <si>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</si>
  <si>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</si>
  <si>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</si>
  <si>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</si>
  <si>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</si>
  <si>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</si>
  <si>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</si>
  <si>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</si>
  <si>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</si>
  <si>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</si>
  <si>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</si>
  <si>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</si>
  <si>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</si>
  <si>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</si>
  <si>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</si>
  <si>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</si>
  <si>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</si>
  <si>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</si>
  <si>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</si>
  <si>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</si>
  <si>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</si>
  <si>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</si>
  <si>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</si>
  <si>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</si>
  <si>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</si>
  <si>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</si>
  <si>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</si>
  <si>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</si>
  <si>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</si>
  <si>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</si>
  <si>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</si>
  <si>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</si>
  <si>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</si>
  <si>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</si>
  <si>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</si>
  <si>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</si>
  <si>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</si>
  <si>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</si>
  <si>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</si>
  <si>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</si>
  <si>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</si>
  <si>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</si>
  <si>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</si>
  <si>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</si>
  <si>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</si>
  <si>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</si>
  <si>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Allcock, AL; Brierley, AS; Thorpe, JP; Rodhouse, PG</t>
  </si>
  <si>
    <t/>
  </si>
  <si>
    <t>Restricted gene flow and evolutionary divergence between geographically separated populations of the Antarctic octopus Pareledone turqueti</t>
  </si>
  <si>
    <t>MARINE BIOLOGY</t>
  </si>
  <si>
    <t>English</t>
  </si>
  <si>
    <t>Article</t>
  </si>
  <si>
    <t>SOUTH-GEORGIA; F-STATISTICS; DISPERSAL; DISTANCE; ATLANTIC</t>
  </si>
  <si>
    <t>Samples of the Antarctic octopus Pareledone turqueti were taken from three locations on the Scotia Ridge in the Southern Ocean. The genetic homogeneity of these populations was investigated using isozyme electrophoresis. Whilst panmixia appeared to be maintained around South Georgia (F-ST = 0) gene flow between this island and Shag Rocks, an island only 150 km away but separated by great depths, was extremely limited (F-ST = 0.74). These results are examined with respect to the discontinuous distribution of P. turqueti throughout Antarctica. An estimate of effective population size was also calculated (N-e = 3600).</t>
  </si>
  <si>
    <t>BRITISH ANTARCTIC SURVEY,NAT ENVIRONM RES COUNCIL,CAMBRIDGE CB3 0ET,ENGLAND</t>
  </si>
  <si>
    <t>UK Research &amp; Innovation (UKRI); Natural Environment Research Council (NERC); NERC British Antarctic Survey</t>
  </si>
  <si>
    <t>Allcock, AL (corresponding author), UNIV LIVERPOOL,PORT ERIN MARINE LAB,DEPT ENVIRONM &amp; EVOLUT BIOL,PORT ERIN IM9 6JA,MAN,ENGLAND.</t>
  </si>
  <si>
    <t>Allcock, Louise/A-7359-2012; Brierley, Andrew/G-8019-2011</t>
  </si>
  <si>
    <t>Allcock, Louise/0000-0002-4806-0040; Brierley, Andrew/0000-0002-6438-6892</t>
  </si>
  <si>
    <t>SPRINGER VERLAG</t>
  </si>
  <si>
    <t>NEW YORK</t>
  </si>
  <si>
    <t>175 FIFTH AVE, NEW YORK, NY 10010</t>
  </si>
  <si>
    <t>0025-3162</t>
  </si>
  <si>
    <t>MAR BIOL</t>
  </si>
  <si>
    <t>Mar. Biol.</t>
  </si>
  <si>
    <t>JUL</t>
  </si>
  <si>
    <t>10.1007/s002270050150</t>
  </si>
  <si>
    <t>Marine &amp; Freshwater Biology</t>
  </si>
  <si>
    <t>Science Citation Index Expanded (SCI-EXPANDED)</t>
  </si>
  <si>
    <t>XQ300</t>
  </si>
  <si>
    <t>2024-04-21</t>
  </si>
  <si>
    <t>WOS:A1997XQ30000012</t>
  </si>
  <si>
    <t>Saager, PM; deBaar, HJW; deJong, JTM; Nolting, RF; Schijf, J</t>
  </si>
  <si>
    <t>Hydrography and local sources of dissolved trace metals Mn, Ni, Cu, and Cd in the northeast Atlantic Ocean</t>
  </si>
  <si>
    <t>MARINE CHEMISTRY</t>
  </si>
  <si>
    <t>INDIAN-OCEAN; MARINE GEOCHEMISTRY; SURFACE WATERS; SOUTH-ATLANTIC; PACIFIC-OCEAN; SARGASSO SEA; WEDDELL SEA; DEEP-OCEAN; CADMIUM; COPPER</t>
  </si>
  <si>
    <t>Vertical profiles of dissolved Ni and Cd in the northeast Atlantic Ocean are dominated by conservative mixing of North Atlantic Deep Water and Antarctic Bottom Water. Local regenerative input of Ni and Cd is restricted to thermocline waters. In deep waters Cu is affected by mixing of water masses, but input from the sediment is also important. The North Atlantic Deep Water (NADW) contains 3.5-4.0 nM Ni, 1.2-2.0 nM Cu, 200-240 pM Cd and has a Cd/PO4 ratio of 180-220 pmol/mu mol. The bottom waters (Lower Deep Water, LDW) are a mixture of 69% NADW and 31% Antarctic Bottom Water (AABW). The LDW contains 4.9 +/- 0.6 nM Ni, 2.47 +/- 0.56 nM Cu, 315 +/- 30 pM Cd and has a Cd/PO4 ratio of 216 +/- 0.14 pmol/mu mol. For Cd and Ni the bottom water (LDW) values are consistent with conservative mixing of NADW and AABW, for Cu an excess is ascribed to additional benthic input. Local sources and sinks dominate the dissolved Mn distribution. The deep water concentration of Mn varies between 0.2 and 0.5 nM and is not related to the presence of watermasses. (C) 1997 Elsevier Science B.V.</t>
  </si>
  <si>
    <t>NETHERLANDS INST SEA RES,NL-1790 AB DEN BURG,TEXEL,NETHERLANDS; FREE UNIV AMSTERDAM,DEPT EARTH SCI,NL-1081 HV AMSTERDAM,NETHERLANDS</t>
  </si>
  <si>
    <t>Utrecht University; Royal Netherlands Institute for Sea Research (NIOZ); Vrije Universiteit Amsterdam</t>
  </si>
  <si>
    <t>de Jong, Jeroen/F-3190-2011; Schijf, Johan/D-8259-2012</t>
  </si>
  <si>
    <t>de Jong, Jeroen/0000-0002-3034-5929; Schijf, Johan/0000-0001-9266-6982</t>
  </si>
  <si>
    <t>ELSEVIER SCIENCE BV</t>
  </si>
  <si>
    <t>AMSTERDAM</t>
  </si>
  <si>
    <t>PO BOX 211, 1000 AE AMSTERDAM, NETHERLANDS</t>
  </si>
  <si>
    <t>0304-4203</t>
  </si>
  <si>
    <t>MAR CHEM</t>
  </si>
  <si>
    <t>Mar. Chem.</t>
  </si>
  <si>
    <t>3-4</t>
  </si>
  <si>
    <t>10.1016/S0304-4203(97)00038-8</t>
  </si>
  <si>
    <t>Chemistry, Multidisciplinary; Oceanography</t>
  </si>
  <si>
    <t>Chemistry; Oceanography</t>
  </si>
  <si>
    <t>XT791</t>
  </si>
  <si>
    <t>Green Published</t>
  </si>
  <si>
    <t>WOS:A1997XT79100007</t>
  </si>
  <si>
    <t>Viarengo, A; Ponzano, E; Dondero, F; Fabbri, R</t>
  </si>
  <si>
    <t>A simple spectrophotometric method for metallothionein evaluation in marine organisms: An application to Mediterranean and Antarctic molluscs</t>
  </si>
  <si>
    <t>MARINE ENVIRONMENTAL RESEARCH</t>
  </si>
  <si>
    <t>PERFORMANCE LIQUID-CHROMATOGRAPHY; SILVER-SATURATION METHOD; BIOCHEMICAL-CHARACTERIZATION; NUCELLA-LAPILLUS; DIGESTIVE GLAND; MYTILUS-EDULIS; METAL; QUANTIFICATION; TISSUES; CADMIUM</t>
  </si>
  <si>
    <t>A spectrophotometric method to evaluate the concentration of metallothioneins in the tissues of marine organisms has been developed. Metallothionein concentration was evaluated utilizing a partially purified metalloprotein fraction obtained by acidic ethanol/chloroform fractionation of the tissue homogenate. The procedure takes into account precautions to obtain a complete metallothionein precipitation and to avoid the oxidation of sulphydryl groups (SH), the contamination by soluble low molecular weight thiols and enzymatic protein degradation which can occur during sample preparation. In the extracts the concentration of metallothioneins, denatured by low pH and high ionic strength, was quantified spectrophotometrically utilizing the Ellman's SH reagent. The SDS-PAGE separation and the fluorimetric analysis of the proteins, labelled with the fluorescent SH reagent Thiolyte, indicated the presence of minimal amounts of SH-proteins different from metallothioneins in the preparation. The spectrophotometric method was applied to quantify the metallothionein concentration in both Mediterranean (M. galloprovincialis) and Antarctic (A. colbecki) molluscs either wild or experimentally exposed to heavy metals (Cu and Cd). Moreover, Zn and metallothionein content in the digestive gland of wild mussels during an annual cycle was evaluated indicating that metallothionein concentration varies with the Zn concentration in the tissues. In conclusion, this spectrophotometric method allows the simple, repeatable and low cost detection of minimal concentrations (nmoles) of metallothionein in biological samples and therefore it is suggested as a tool for metallothionein quantification in eco-toxicological investigations and biomonitoring programmes. (C) 1997 Elsevier Science Ltd.</t>
  </si>
  <si>
    <t>UNIV GENOA,IST FISIOL GEN,I-16132 GENOA,ITALY</t>
  </si>
  <si>
    <t>University of Genoa</t>
  </si>
  <si>
    <t>Viarengo, A (corresponding author), UNIV TURIN,DIPARTIMENTO SCI &amp; TECNOL AVANZATE,I-10124 TURIN,ITALY.</t>
  </si>
  <si>
    <t>; Dondero, Francesco/J-1528-2012</t>
  </si>
  <si>
    <t>Viarengo, Aldo/0000-0002-1557-6526; Dondero, Francesco/0000-0001-7945-3712</t>
  </si>
  <si>
    <t>ELSEVIER SCI LTD</t>
  </si>
  <si>
    <t>OXFORD</t>
  </si>
  <si>
    <t>THE BOULEVARD, LANGFORD LANE, KIDLINGTON, OXFORD, OXON, ENGLAND OX5 1GB</t>
  </si>
  <si>
    <t>0141-1136</t>
  </si>
  <si>
    <t>MAR ENVIRON RES</t>
  </si>
  <si>
    <t>Mar. Environ. Res.</t>
  </si>
  <si>
    <t>10.1016/S0141-1136(96)00103-1</t>
  </si>
  <si>
    <t>Environmental Sciences; Marine &amp; Freshwater Biology; Toxicology</t>
  </si>
  <si>
    <t>Environmental Sciences &amp; Ecology; Marine &amp; Freshwater Biology; Toxicology</t>
  </si>
  <si>
    <t>WP580</t>
  </si>
  <si>
    <t>WOS:A1997WP58000006</t>
  </si>
  <si>
    <t>Fukui, Y; Mogoe, T; Ishikawa, H; Ohsumi, S</t>
  </si>
  <si>
    <t>In vitro fertilization of in vitro matured minke whale (Balaenoptera acutorostrata) follicular oocytes</t>
  </si>
  <si>
    <t>MARINE MAMMAL SCIENCE</t>
  </si>
  <si>
    <t>in vitro maturation; in vitro fertilization; follicular oocyte; minke whale; Balaenoptera acutorostrata</t>
  </si>
  <si>
    <t>INVITRO FERTILIZATION; BOVINE OOCYTES; IN-VITRO; MATURATION; CULTURE; EMBRYOS; CELLS; SHEEP; OVA; BLASTOCYSTS</t>
  </si>
  <si>
    <t>In vitro fertilization of follicular oocytes harvested from ovaries and matured in vitro was attempted for 55 minke whales (Balaenoptera acutorostrata) captured for Japanese research purposes in the Antarctic Ocean during the period from November 1995 to March 1996. In Experiment 1, effects of culture duration (96 h or 120 h) on maturation of follicular oocytes and addition of caffeine (5 mM) and/or heparin (100 mu g/ml) on sperm penetration and pronuclear formation were investigated. Spermatozoa recovered from the vasa deferentia of four mature males were diluted (5-fold) and frozen at -80 degrees C. The post-thawed and pooled spermatozoa were used for in vitro insemination. A higher (P &lt; 0.05) proportion of the oocytes cultured for 120 h (34.2% of 260) progressed beyond the second metaphase stage than of the oocytes cultured for 96 h (26.0% of 262). For the matured oocytes, higher rates of penetration (P &lt; 0.05) and pronuclear formation (P &lt; 0.01) were obtained in the oocytes cultured for 120 h (55.1% and 40.4%) than in those cultured for 96 h (32.4% and 20.6%). Addition of caffeine and heparin did not show a significant effect. In Experiment 2, follicular oocytes matured for 120 h and then inseminated were cultured to examine the subsequent development in two culture systems (with and without co-cultured cumulus cells). Of 448 inseminated oocytes, cleaved embryos (2-16 cells) were observed with (5.8%) and without (4.9%) co-cultured systems. No cleavage was observed in 54 ova without insemination. These results indicate that in vitro fertilization of minke whale in vitro matured follicular oocytes with cryopreserved spermatozoa is possible, yielding cleaved embryos.</t>
  </si>
  <si>
    <t>INST CETACEAN RES,TOKYO 104,JAPAN</t>
  </si>
  <si>
    <t>Fukui, Y (corresponding author), OBIHIRO UNIV AGR &amp; VET MED,LAB ANIM GENET &amp; REPROD,OBIHIRO,HOKKAIDO 080,JAPAN.</t>
  </si>
  <si>
    <t>SOC MARINE MAMMALOGY</t>
  </si>
  <si>
    <t>LAWRENCE</t>
  </si>
  <si>
    <t>1041 NEW HAMPSHIRE ST, LAWRENCE, KS 66044</t>
  </si>
  <si>
    <t>0824-0469</t>
  </si>
  <si>
    <t>MAR MAMMAL SCI</t>
  </si>
  <si>
    <t>Mar. Mamm. Sci.</t>
  </si>
  <si>
    <t>10.1111/j.1748-7692.1997.tb00647.x</t>
  </si>
  <si>
    <t>Marine &amp; Freshwater Biology; Zoology</t>
  </si>
  <si>
    <t>XG057</t>
  </si>
  <si>
    <t>WOS:A1997XG05700003</t>
  </si>
  <si>
    <t>Arnould, JPY</t>
  </si>
  <si>
    <t>Lactation and the cost of pup-rearing in Antarctic fur seals</t>
  </si>
  <si>
    <t>ARCTOCEPHALUS-GAZELLA; ENERGY-TRANSFER; PARENTAL INVESTMENT; HALICHOERUS-GRYPUS; PHOCA-GROENLANDICA; ELEPHANT SEALS; BODY CONDITION; MILK INTAKE; HARP SEALS; GROWTH</t>
  </si>
  <si>
    <t>Arnould, JPY (corresponding author), BRITISH ANTARCTIC SURVEY,NERC,HIGH CROSS,MADINGLEY RD,CAMBRIDGE CB3 0ET,ENGLAND.</t>
  </si>
  <si>
    <t>10.1111/j.1748-7692.1997.tb00662.x</t>
  </si>
  <si>
    <t>WOS:A1997XG05700018</t>
  </si>
  <si>
    <t>Khlebovich, VV; Ivanov, VV; Makeyev, VM</t>
  </si>
  <si>
    <t>Assessment aspect of contamination of the Arctic estuary ecosystems</t>
  </si>
  <si>
    <t>MARINE POLLUTION BULLETIN</t>
  </si>
  <si>
    <t>Editorial Material</t>
  </si>
  <si>
    <t>Estuarine ecosystem may be considered as 'pulse-targets' where information about contamination of all-river basin and about scale and forms of contaminants input to the seas is concentrated. The nucleus of the estuarine processes of contaminants transformation and sedimentation is the critical salinity zone. In the real natural conditions of the Arctic the salinity dependent processes are masked by hydrodynamic effect. The tasks of effective chemical and biological monitoring of Russian Arctic estuarine ecosystems are formulated. (C) 1997 Elsevier Science Ltd. All rights reserved.</t>
  </si>
  <si>
    <t>Russian Acad Sci, Inst Zool, St Petersburg 199034, Russia; Res Inst Nat Conservat Arctic &amp; N, St Petersburg 193224, Russia; State Res Ctr Russian Federat, Arctic &amp; Antarctic Res Inst, St Petersburg 199226, Russia</t>
  </si>
  <si>
    <t>Russian Academy of Sciences; Zoological Institute of the Russian Academy of Sciences; Arctic &amp; Antarctic Research Institute</t>
  </si>
  <si>
    <t>Khlebovich, VV (corresponding author), Russian Acad Sci, Inst Zool, 1 Univ Embankment, St Petersburg 199034, Russia.</t>
  </si>
  <si>
    <t>kvv@zisp.spb.su</t>
  </si>
  <si>
    <t>PERGAMON-ELSEVIER SCIENCE LTD</t>
  </si>
  <si>
    <t>THE BOULEVARD, LANGFORD LANE, KIDLINGTON, OXFORD OX5 1GB, ENGLAND</t>
  </si>
  <si>
    <t>0025-326X</t>
  </si>
  <si>
    <t>1879-3363</t>
  </si>
  <si>
    <t>MAR POLLUT BULL</t>
  </si>
  <si>
    <t>Mar. Pollut. Bull.</t>
  </si>
  <si>
    <t>JUL-DEC</t>
  </si>
  <si>
    <t>7-12</t>
  </si>
  <si>
    <t>10.1016/S0025-326X(97)00111-2</t>
  </si>
  <si>
    <t>Environmental Sciences; Marine &amp; Freshwater Biology</t>
  </si>
  <si>
    <t>Environmental Sciences &amp; Ecology; Marine &amp; Freshwater Biology</t>
  </si>
  <si>
    <t>101PK</t>
  </si>
  <si>
    <t>WOS:000074877200003</t>
  </si>
  <si>
    <t>Emery, WJ; Fowler, C; Maslanik, J; Pfirman, S</t>
  </si>
  <si>
    <t>New satellite derived sea ice motion tracks arctic contamination</t>
  </si>
  <si>
    <t>Sea ice has been reported to contain contaminants from atmospheric and nearshore sediment resuspension processes. In this study successive passive microwave images from the 85.5 GHz channels on the Special Sensor Microwave Imager (SSM/I) were merged with drifting buoy trajectories from the International Arctic Buoy Program to compute Arctic sea ice motion in the Russian Arctic between 1988 and 1994. Smooth daily motion fields were averaged to prepare monthly maps making it possible to compute the 7-year mean and mean seasonal ice motions as well as principal components of directional variability of sea ice motion for the entire Arctic and surrounding basins. These mean motion vectors are used to simulate the advection of contaminants deposited on or contained within the sea ice and subsequently transported into the Arctic Ocean in order to predict both their mean trajectories and dispersal over time. The 3-year displacement of contaminants from a number of Russian sites and one American site display various behaviours from substantial displacement and dispersal to almost no movement. This computational procedure could be applied to realtime SSM/I and ice buoy data to provide detailed, all-weather, vector motion maps of ice circulation to predict the path and dispersal of any new substance introduced to the sea ice and transported into the Arctic or Antarctic ocean surface. (C) 1997 Elsevier Science Ltd. All rights reserved.</t>
  </si>
  <si>
    <t>Univ Colorado, Colorado Ctr Astrodynam Res, Boulder, CO 80309 USA; Columbia Univ Barnard Coll, Dept Environm Sci, New York, NY 10027 USA</t>
  </si>
  <si>
    <t>University of Colorado System; University of Colorado Boulder; Columbia University</t>
  </si>
  <si>
    <t>Univ Colorado, Colorado Ctr Astrodynam Res, Box 431, Boulder, CO 80309 USA.</t>
  </si>
  <si>
    <t>Emery, William/L-6179-2017</t>
  </si>
  <si>
    <t>Emery, William/0000-0002-7598-9082</t>
  </si>
  <si>
    <t>10.1016/S0025-326X(97)00152-5</t>
  </si>
  <si>
    <t>WOS:000074877200018</t>
  </si>
  <si>
    <t>Mair, H</t>
  </si>
  <si>
    <t>Antarctic penguins harbour virus</t>
  </si>
  <si>
    <t>News Item</t>
  </si>
  <si>
    <t>10.1016/S0025-326X(97)90005-9</t>
  </si>
  <si>
    <t>XW552</t>
  </si>
  <si>
    <t>WOS:A1997XW55200004</t>
  </si>
  <si>
    <t>Cini, R; Loglio, G</t>
  </si>
  <si>
    <t>Adsorption and pollutant transport by marine aerosol</t>
  </si>
  <si>
    <t>AIR/SEA INTERFACE; ORGANIC-MATTER; ANTARCTIC SNOW; AIR; EXCHANGE; NUCLEI</t>
  </si>
  <si>
    <t>UNIV FLORENCE, DEPT ORGAN CHEM, VIA G CAPPONI 9, I-50121 FLORENCE, ITALY.</t>
  </si>
  <si>
    <t>Loglio, Giuseppe/L-8335-2014</t>
  </si>
  <si>
    <t>Loglio, Giuseppe/0000-0002-5392-670X</t>
  </si>
  <si>
    <t>10.1016/S0025-326X(97)00031-3</t>
  </si>
  <si>
    <t>WOS:A1997XW55200011</t>
  </si>
  <si>
    <t>Fogel, RA</t>
  </si>
  <si>
    <t>On the significance of diopside and oldhamite in enstatite chondrites and aubrites</t>
  </si>
  <si>
    <t>METEORITICS &amp; PLANETARY SCIENCE</t>
  </si>
  <si>
    <t>REVISION; HISTORY</t>
  </si>
  <si>
    <t>Enstatite is the primary silicate phase of equilibrated enstatite chondrites (EECs). The CaO contents of these enstatites lie close to or on the enstatite-diopside phase boundary, yet, curiously, diopside has always been absent from EEC assemblages. In contrast, aubrites contain abundant diopside even though they are thought to be derived from an E chondrite-like protolith. A phase equilibrium analysis of the Ca-Mg-Fe-Mn-Si-O-S system under reducing conditions solves this enigma and shows that diopside-bearing EECs should commonly be found. When S fugacity is sufficiently high (e.g., Fe-FeS buffer), low O fugacity limits the stability of diopside in favor of oldhamite. Under such conditions, the relative stability of diopside and oldhamite is described by the reaction: CaMgSi2O6 + MgS = CaS + Mg2Si2O6 A large bulk compositional field exists where diopside and oldhamite are simultaneously stable. The existence of oldhamite does not preclude the stability of diopside. Phase diagram topology demonstrates that bulk compositions lying in the enstatite-oldhamite field and enstatite-oldhamite-alabandite field have enstatite CaO contents nearly identical to that of enstatite in equilibrium with diopside alone. This explains the high enstatite CaO contents of all EECs that do not contain diopside. This study also reports the discovery of the first EEC to contain metamorphic diopside, the Antarctic meteorite EET 90102. Elephant Moraine 90102 has a typical EL6 texture and contains the assemblage: enstatite, diopside, albite, kamacite, troilite, sinoite, and graphite. Trace quantities of alabandite, oldhamite and daubreelite are also present. Diopside is stable in EET 90102 because its bulk composition lies within either the enstatite-diopside-oldhamite-alabandite or diopside-alabandite-enstatite stability fields. In contrast, all other EECs analyzed to date have bulk compositions lying in the enstatite-oldhamite-alabandite stability field. The discovery of diopside in EET 90102 helps confirm the predictions of the phase equilibrium analysis. Elephant Moraine 90102 experienced a high-temperature metamorphic equilibration from which it was quenched. The enstatite-diopside, CaS in alabandite and Fe in alabandite, geothermometers yield temperatures of last equilibration of similar to 900 degrees C. The absence of daubreelite and schreibersite along with high troilite Cr contents and high kamacite P contents confirm a high-temperature metamorphic quench. The EET 90102 chondrite experienced a somewhat different cooling history and has a slightly different bulk composition than all other EECs studied to date; however, the close mineralogic, petrologic and textural similarities between EET 90102 and nominal EL6 chondrites signify that it should be classified as a diopside- and sinoite-bearing EL6 chondrite. Assuming that the aubrites formed from an E chondrite-like protolith, a source rock similar to that of a diopside-bearing EEC offers a clear advantage for aubrite formation. Melting of a diopside-saturated EEC protolith would not require conversion of CaS to achieve diopside-saturation upon cooling.</t>
  </si>
  <si>
    <t>Fogel, RA (corresponding author), AMER MUSEUM NAT HIST,DEPT EARTH &amp; PLANETARY SCI,W 79TH ST &amp; CENT PK W,NEW YORK,NY 10024, USA.</t>
  </si>
  <si>
    <t>METEORITICAL SOC</t>
  </si>
  <si>
    <t>FAYETTEVILLE</t>
  </si>
  <si>
    <t>DEPT CHEMISTRY/BIOCHEMISTRY, UNIV ARKANSAS, FAYETTEVILLE, AR 72701</t>
  </si>
  <si>
    <t>0026-1114</t>
  </si>
  <si>
    <t>METEORIT PLANET SCI</t>
  </si>
  <si>
    <t>Meteorit. Planet. Sci.</t>
  </si>
  <si>
    <t>10.1111/j.1945-5100.1997.tb01302.x</t>
  </si>
  <si>
    <t>Geochemistry &amp; Geophysics</t>
  </si>
  <si>
    <t>XN352</t>
  </si>
  <si>
    <t>Bronze</t>
  </si>
  <si>
    <t>WOS:A1997XN35200015</t>
  </si>
  <si>
    <t>Ashley, JW; Velbel, MA</t>
  </si>
  <si>
    <t>Iron oxidation weathering indexes for Antarctic meteorites.</t>
  </si>
  <si>
    <t>OPEN UNIV,PLANETARY SCI RES INST,MILTON KEYNES MK7 6AA,BUCKS,ENGLAND; VI VERNADSKII INST GEOCHEM &amp; ANALYT CHEM,MOSCOW 117975,RUSSIA</t>
  </si>
  <si>
    <t>Open University - UK; Russian Academy of Sciences; Vernadsky Institute of Geochemistry &amp; Analytical Chemistry</t>
  </si>
  <si>
    <t>S</t>
  </si>
  <si>
    <t>A9</t>
  </si>
  <si>
    <t>A10</t>
  </si>
  <si>
    <t>XP024</t>
  </si>
  <si>
    <t>WOS:A1997XP02400013</t>
  </si>
  <si>
    <t>AKT ENVIRONM CONSULTANTS INC,FARMINGTON HILLS,MI 48335</t>
  </si>
  <si>
    <t>WOS:A1997XP02400011</t>
  </si>
  <si>
    <t>Becker, L; McDonald, GD; Glavin, DP; Bada, JL; Bunch, TE</t>
  </si>
  <si>
    <t>Sublimation: A mechanism for the enrichment of organics in Antarctic ice.</t>
  </si>
  <si>
    <t>METEORITES; HYDROCARBONS</t>
  </si>
  <si>
    <t>UNIV CALIF SAN DIEGO,SCRIPPS INST OCEANOG,LA JOLLA,CA 92093; CORNELL UNIV,PLANETARY STUDIES LAB,ITHACA,NY 14853; NASA,AMES RES CTR,MOFFETT FIELD,CA 94035</t>
  </si>
  <si>
    <t>University of California System; University of California San Diego; Scripps Institution of Oceanography; Cornell University; National Aeronautics &amp; Space Administration (NASA); NASA Ames Research Center</t>
  </si>
  <si>
    <t>Glavin, Daniel P/D-6194-2012</t>
  </si>
  <si>
    <t>Glavin, Daniel P/0000-0001-7779-7765</t>
  </si>
  <si>
    <t>A11</t>
  </si>
  <si>
    <t>WOS:A1997XP02400015</t>
  </si>
  <si>
    <t>Engrand, C; McKeegan, KD; Leshin, LA</t>
  </si>
  <si>
    <t>In situ analysis of the oxygen isotopic composition of individual minerals in Antarctic micrometeorites.</t>
  </si>
  <si>
    <t>UNIV CALIF LOS ANGELES,DEPT EARTH &amp; SPACE SCI,LOS ANGELES,CA 95095</t>
  </si>
  <si>
    <t>University of California System; University of California Los Angeles</t>
  </si>
  <si>
    <t>McKeegan, Kevin D/A-4107-2008</t>
  </si>
  <si>
    <t>A39</t>
  </si>
  <si>
    <t>A40</t>
  </si>
  <si>
    <t>WOS:A1997XP02400070</t>
  </si>
  <si>
    <t>Engrand, C; Maurette, M</t>
  </si>
  <si>
    <t>Antarctic micrometeorites: High carbon contents from high carbon/oxygen atomic ratios - The controversy.</t>
  </si>
  <si>
    <t>UNIV CALIF LOS ANGELES,DEPT EARTH &amp; SPACE SCI,LOS ANGELES,CA 90095; CTR SPECTROMETRIE NUCL &amp; SPECTROMETRIE MASSE,F-91405 ORSAY,FRANCE</t>
  </si>
  <si>
    <t>University of California System; University of California Los Angeles; Universite Paris Saclay</t>
  </si>
  <si>
    <t>WOS:A1997XP02400069</t>
  </si>
  <si>
    <t>Kagi, H; Takahashi, K</t>
  </si>
  <si>
    <t>Correlation between adsorbed water and positive cerium anomaly in Antarctic lunar meteorites.</t>
  </si>
  <si>
    <t>GENETIC-IMPLICATIONS</t>
  </si>
  <si>
    <t>SUNY STONY BROOK,DEPT EARTH &amp; SPACE SCI,STONY BROOK,NY 11794; UNIV TSUKUBA,INST MAT SCI,TSUKUBA,IBARAKI 305,JAPAN; RIKEN,INST PHYS &amp; CHEM RES,WAKO,SAITAMA 35101,JAPAN</t>
  </si>
  <si>
    <t>State University of New York (SUNY) System; State University of New York (SUNY) Stony Brook; University of Tsukuba; RIKEN</t>
  </si>
  <si>
    <t>Kagi, Hiroyuki/G-4915-2014; Takahashi, kazuyat/U-3232-2018</t>
  </si>
  <si>
    <t>Takahashi, kazuyat/0000-0002-5104-2601</t>
  </si>
  <si>
    <t>A68</t>
  </si>
  <si>
    <t>A69</t>
  </si>
  <si>
    <t>WOS:A1997XP02400128</t>
  </si>
  <si>
    <t>Maurette, M; Engrand, C; Gounelle, M</t>
  </si>
  <si>
    <t>''Large'' Antarctic micrometeorites and early processes in the solar nebula.</t>
  </si>
  <si>
    <t>A86</t>
  </si>
  <si>
    <t>WOS:A1997XP02400162</t>
  </si>
  <si>
    <t>Welten, KC</t>
  </si>
  <si>
    <t>Concentrations of siderophile and lithophile elements in the nonmagnetic fraction of Antarctic H and L chondrites: A quantitative approach on weathering effects.</t>
  </si>
  <si>
    <t>METEORITES</t>
  </si>
  <si>
    <t>NASA,LYNDON B JOHNSON SPACE CTR,PLANETARY SCI BRANCH,HOUSTON,TX 77058</t>
  </si>
  <si>
    <t>National Aeronautics &amp; Space Administration (NASA); NASA Johnson Space Center</t>
  </si>
  <si>
    <t>A139</t>
  </si>
  <si>
    <t>WOS:A1997XP02400265</t>
  </si>
  <si>
    <t>Yada, T; Yano, H; Nakamura, T; Takaoka, N</t>
  </si>
  <si>
    <t>Comparisons of unmelted Antarctic micrometeorites with CM chondrites in petrology and mineralogy.</t>
  </si>
  <si>
    <t>KYUSHU UNIV,FAC SCI,DEPT EARTH &amp; PLANETARY SCI,FUKUOKA 81281,JAPAN; INST SPACE &amp; ASTRONAUT SCI,DIV PLANETARY SCI,KANAGAWA 229,JAPAN</t>
  </si>
  <si>
    <t>Kyushu University; Japan Aerospace Exploration Agency (JAXA); Institute of Space &amp; Astronautical Science (ISAS)</t>
  </si>
  <si>
    <t>A144</t>
  </si>
  <si>
    <t>WOS:A1997XP02400274</t>
  </si>
  <si>
    <t>Seiss, G; Schroter, J; Gouretski, V</t>
  </si>
  <si>
    <t>Assimilation of Geosat altimeter data into a quasigeostrophic model of the Antarctic circumpolar current</t>
  </si>
  <si>
    <t>MONTHLY WEATHER REVIEW</t>
  </si>
  <si>
    <t>QUASI-GEOSTROPHIC MODEL; GULF-STREAM SYSTEM; SEA-SURFACE HEIGHT; BETA-PLANE CHANNEL; OPEN-OCEAN MODEL; WIND-DRIVEN; CIRCULATION; ATLANTIC; TOPOGRAPHY; DOMAIN</t>
  </si>
  <si>
    <t>To study the relationship between mesoscale variability and the mean circulation of the Antarctic Circumpolar Current, the authors have assimilated Geosat altimeter measurements into a quasigeostrophic model of the Southern Ocean. The model is eddy resolving and includes realistic lateral boundaries and bottom topography. The method of ''nudging'' is applied for a continuous assimilation of the satellite data. It is shown that assimilation of vorticity into the surface layer is insufficient to drive the model toward observations. On the contrary, modes are excited that are not constrained by the vorticity in a periodic ocean domain. These modes soon dominate the flow and the mean current changes direction. Nonlinear effects prevent a convergence of the model vorticity toward the satellite measurements. When sea surface height is nudged into the model instead of vorticity, a fast convergence toward observations is found. However, when the technique that was proven successful in identical twin experiments is used with real data, it is observed that there is only slight improvement. One reason for this failure could be an unrealistic reference mean that is incompatible with observations. A second reason could be the scale dependence of the formulation of the nudging term. Long waves are constrained more than the short ones. The success of the assimilation is restricted mainly to driving the variability of the model closer to the observations. Additionally, in the ice-covered domain of the Southern Ocean, which is modeled but not constrained by Geosat observations, the authors find a major improvement. The overestimation of the westward current around Antarctica is reduced significantly.</t>
  </si>
  <si>
    <t>ALFRED WEGENER INST POLAR &amp; MARINE RES, D-2850 BREMERHAVEN, GERMANY; MAX PLANCK INST METEOROL, HAMBURG, GERMANY</t>
  </si>
  <si>
    <t>Helmholtz Association; Alfred Wegener Institute, Helmholtz Centre for Polar &amp; Marine Research; Max Planck Society</t>
  </si>
  <si>
    <t>Schröter, Jens G/H-8806-2016</t>
  </si>
  <si>
    <t>Schröter, Jens G/0000-0002-9240-5798</t>
  </si>
  <si>
    <t>AMER METEOROLOGICAL SOC</t>
  </si>
  <si>
    <t>BOSTON</t>
  </si>
  <si>
    <t>45 BEACON ST, BOSTON, MA 02108-3693 USA</t>
  </si>
  <si>
    <t>0027-0644</t>
  </si>
  <si>
    <t>1520-0493</t>
  </si>
  <si>
    <t>MON WEATHER REV</t>
  </si>
  <si>
    <t>Mon. Weather Rev.</t>
  </si>
  <si>
    <t>10.1175/1520-0493(1997)125&lt;1598:AOGADI&gt;2.0.CO;2</t>
  </si>
  <si>
    <t>Meteorology &amp; Atmospheric Sciences</t>
  </si>
  <si>
    <t>XJ257</t>
  </si>
  <si>
    <t>hybrid</t>
  </si>
  <si>
    <t>WOS:A1997XJ25700013</t>
  </si>
  <si>
    <t>Chown, SL; Block, W</t>
  </si>
  <si>
    <t>Comparative nutritional ecology of grass-feeding in a sub-Antarctic beetle: The impact of introduced species on Hydromedion sparsutum from south Georgia</t>
  </si>
  <si>
    <t>OECOLOGIA</t>
  </si>
  <si>
    <t>grass foliage-feeding; perimylopidae; reindeer; body size; indirect effects</t>
  </si>
  <si>
    <t>MELANOPLUS-DIFFERENTIALIS; FOOD-CONSUMPTION; ARTIFICIAL DIET; MANDUCA-SEXTA; WATER-CONTENT; HOST-PLANT; INSECTS; NUTRIENT; CATERPILLARS; TEMPERATURE</t>
  </si>
  <si>
    <t>South Georgia has many introduced plant and animal species, a consequence of its long history of human habitation. Introduced reindeer have a strong effect on the vegetation of the Stromness Bay area by causing the replacement of indigenous species by grazing-tolerant grasses such as the exotic Poa annua, and in certain circumstances, the indigenous Festuca contracta. Recently it has been argued that an introduced predatory carabid has contributed to declines in the abundance and an increase in the body size of adults of the indigenous perimylopid beetle Hydromedion sparsutum. However, it also appears that body size of these beetles is smaller in areas where exotic grasses predominate compared to undisturbed areas. Here we test the hypothesis that by causing the spread of poorer quality grasses, especially the exotic Poa annua, reindeer may be having an indirect effect on N. sparsutum. To do this eve examined the nutritional ecology of H. sparsutum larvae on four grass species which form a major part of its diet, viz. the indigenous Parodiochloa flabellata, Phleum alpinum and Festuca contracta, and the exotic Poa annua. Larvae showed the highest growth rate on Parodiochloa flabellata: followed by Phleum alpinum, F. contracta and Poa annua. These differences are due to poorer absorption of the exotic grass, and poorer utilization of the absorbed material in the case of F. contracta. Poor growth of larvae on F, contracta appears to be due to its low water and nitrogen contents, whereas in the case of P. annua a combination elf low water content and high nitrogen content may be responsible for low growth rates. Low growth rates associated with poor quality food may lead either to a prolongation of the life cycle or of the length of feeding bouts of an insect. Neither option appears to be feasible for H. sparsutum, and this means that the outcome of feeding on poorer-quality foods would be a reduction in final adult size. This has fitness consequences for the beetle. Hence it appears that by causing the spread of grasses that are unsuitable for growth of H. sparsutum, reindeer may be hating an indirect effect on this beetle species.</t>
  </si>
  <si>
    <t>BRITISH ANTARCTIC SURVEY, NERC, CAMBRIDGE CB3 0ET, ENGLAND</t>
  </si>
  <si>
    <t>UNIV PRETORIA, DEPT ZOOL &amp; ENTOMOL, ZA-0002 PRETORIA, SOUTH AFRICA.</t>
  </si>
  <si>
    <t>Chown, Steven L/H-3347-2011; Chown, Steven/ABD-7646-2021</t>
  </si>
  <si>
    <t>SPRINGER</t>
  </si>
  <si>
    <t>ONE NEW YORK PLAZA, SUITE 4600, NEW YORK, NY, UNITED STATES</t>
  </si>
  <si>
    <t>0029-8549</t>
  </si>
  <si>
    <t>1432-1939</t>
  </si>
  <si>
    <t>Oecologia</t>
  </si>
  <si>
    <t>10.1007/s004420050228</t>
  </si>
  <si>
    <t>Ecology</t>
  </si>
  <si>
    <t>Environmental Sciences &amp; Ecology</t>
  </si>
  <si>
    <t>XK992</t>
  </si>
  <si>
    <t>WOS:A1997XK99200010</t>
  </si>
  <si>
    <t>Correge, T; DeDeckker, P</t>
  </si>
  <si>
    <t>Faunal and geochemical evidence for changes in intermediate water temperature and salinity in the western Coral Sea (northeast Australia) during the late quaternary</t>
  </si>
  <si>
    <t>PALAEOGEOGRAPHY PALAEOCLIMATOLOGY PALAEOECOLOGY</t>
  </si>
  <si>
    <t>Article; Proceedings Paper</t>
  </si>
  <si>
    <t>International Workshop on the Late Quaternary Palaeoceanography of the Australasian Region</t>
  </si>
  <si>
    <t>NOV 21-23, 1994</t>
  </si>
  <si>
    <t>AUSTR NATL UNIV, CANBERRA, AUSTRALIA</t>
  </si>
  <si>
    <t>AUSTR NATL UNIV</t>
  </si>
  <si>
    <t>MARINE OSTRACOD SHELLS; DEEP-WATER; SOUTHWEST PACIFIC; LATE PLEISTOCENE; ATLANTIC OCEAN; MAGNESIUM; OXYGEN; PALEOSALINITY; CIRCULATION; STRONTIUM</t>
  </si>
  <si>
    <t>Ostracod assemblages and geochemical analyses of valves of specific ostracod taxa are used to reconstruct, both qualitatively and quantitatively, bottom-water temperatures (BWT) for the last 100,000 years in the western Coral Sea. The investigated core (51GC21) is situated in the lower reaches of the Antarctic Intermediate Water, at 1630 m water depth. First, we ran a Principal Coordinate Analysis (PCoA) of 42 surface samples from the Coral Sea, and then compared fossil assemblages with results of the PCoA. In addition, we selected well preserved specimens of the two genera Krithe and Bythocypris for Mg/Ca analyses. The Mg/Ca is used to infer past changes in BWT for intermediate waters of the western Coral Sea; results indicate large temperature fluctuations over the last 100,000 years. Of interest is the documentation that the BWT was similar to the present-day temperature during part of Isotope Stage 3. Comparison between our temperature record and the benthic foraminifer delta(18)O record of core 51GC21, and with the delta(18)O variations in seawater, as reconstructed by Labeyrie et al. (1987), allowed assessment of past changes in BWT salinity and density. Thus, we identify for the western Coral Sea three distinct periods on the basis of water mass density changes (i.e. for Isotope Stage 1, Stages 2, 3 and 4, and Stage 5). Our temperature record also indicates a good correlation with the 60 degrees S summer insolation calculations for the period between 25,000 yr B.P. and 75,000 yr B.P. Comparison of our results from this study with other records from the western Pacific (the Ontong Java Plateau in particular) reveal the role of New Guinea as an oceanographic barrier. A wet phase recorded on continental Australia coincides with our high bottom-water temperature record for isotopic Stage 3. (C) 1997 Elsevier Science B.V.</t>
  </si>
  <si>
    <t>AUSTRALIAN NATL UNIV, DEPT GEOL, CANBERRA, ACT 0200, AUSTRALIA</t>
  </si>
  <si>
    <t>Australian National University</t>
  </si>
  <si>
    <t>ORSTOM, LAB FORMAT SUPERFICIELLES, 32 AVE VARAGNAT, F-93143 BONDY, FRANCE.</t>
  </si>
  <si>
    <t>ELSEVIER</t>
  </si>
  <si>
    <t>RADARWEG 29, 1043 NX AMSTERDAM, NETHERLANDS</t>
  </si>
  <si>
    <t>0031-0182</t>
  </si>
  <si>
    <t>1872-616X</t>
  </si>
  <si>
    <t>PALAEOGEOGR PALAEOCL</t>
  </si>
  <si>
    <t>Paleogeogr. Paleoclimatol. Paleoecol.</t>
  </si>
  <si>
    <t>10.1016/S0031-0182(97)00003-5</t>
  </si>
  <si>
    <t>Geography, Physical; Geosciences, Multidisciplinary; Paleontology</t>
  </si>
  <si>
    <t>Science Citation Index Expanded (SCI-EXPANDED); Conference Proceedings Citation Index - Science (CPCI-S)</t>
  </si>
  <si>
    <t>Physical Geography; Geology; Paleontology</t>
  </si>
  <si>
    <t>XX947</t>
  </si>
  <si>
    <t>WOS:A1997XX94700002</t>
  </si>
  <si>
    <t>Ayress, M; Neil, H; Passlow, V; Swanson, K</t>
  </si>
  <si>
    <t>Benthonic ostracods and deep watermasses: A qualitative comparison of Southwest Pacific, Southern and Atlantic oceans</t>
  </si>
  <si>
    <t>Crustacea; ostracods; benthonic taxa; oceanography; deep-sea; Southwest Pacific</t>
  </si>
  <si>
    <t>WATER-MASSES; QUATERNARY PALEOCEANOGRAPHY; QUANTITATIVE-ANALYSIS; BENTHIC FORAMINIFERA; ARCTIC-OCEAN; NEW-ZEALAND; SEA</t>
  </si>
  <si>
    <t>The upper depth limits of the dominant cosmopolitan deep-water benthonic ostracod laxa present in five localities in the Southern Ocean (Kerguelen Plateau, Southeast Australian Continental Slope) and Southwest Pacific (Chatham Rise, Tasman Sea, Coral Sea) are compared to investigate the degree to which the position of intermediate and deep watermasses: Antarctic Intermediate Water (AAIW), Deep Water (DW) and Antarctic Bottom Water (AABW) control the vertical faunal succession. Although none of the taxa studied is restricted to one watermass, their upper depth limits appear to be closely related to the position of Antarctic Intermediate water (AAIW). Taxa showing the most consistent pattern include: Krithe (upper depth limit above AAIW), Poseidonamicus (upper depth limit in lower AAIW, but in underlying Deep Water on the Kerguelen Plateau) and Pterygocythere mucronalatum (DW, but in AABW on the Kerguelen Plateau). Bathyal (above approximately 1000 m) upper depth levels of taxa, species diversity, species turnover, and changes in the proportion of the dominant deep-sea taxa Krithe and Poseidonamicus march closely that of the Atlantic Ocean (Dingle and Lord, 1990). However, the upper depth limits of the abyssal taxa Poseidonamicus and Dutoitella appear to be very different in the Cape Basin, SE Atlantic, and the SW Pacific with respect to watermass characteristics. For example, in the Atlantic Poseidonamicus has its upper limit within Lower North Atlantic Deep Water (NADW) whereas in the SW Pacific it occurs consistently within the AAIW. These discrepancies in the upper depth level of abyssal taxa between the Pacific and Atlantic Oceans suggest that different watermasses or other environmental variables control their upper range in different oceanic basins. II follows that these differences must be taken into account if deep-sea ostracods are to be used as a reliable means to trace modern or reconstruct ancient watermass pathways between ocean basins. (C) 1997 Elsevier Science B.V.</t>
  </si>
  <si>
    <t>UNIV WAIKATO,DEPT EARTH SCI,HAMILTON,NEW ZEALAND; UNIV CANTERBURY,DEPT GEOL,CHRISTCHURCH 1,NEW ZEALAND</t>
  </si>
  <si>
    <t>University of Waikato; University of Canterbury</t>
  </si>
  <si>
    <t>Ayress, M (corresponding author), AUSTRALIAN NATL UNIV,DEPT GEOL,CANBERRA,ACT 0200,AUSTRALIA.</t>
  </si>
  <si>
    <t>10.1016/S0031-0182(97)00007-2</t>
  </si>
  <si>
    <t>Conference Proceedings Citation Index - Science (CPCI-S); Science Citation Index Expanded (SCI-EXPANDED)</t>
  </si>
  <si>
    <t>WOS:A1997XX94700006</t>
  </si>
  <si>
    <t>Martinez, JI</t>
  </si>
  <si>
    <t>Decreasing influence of subantarctic mode water north of the Tasman Front over the past 150 kyr</t>
  </si>
  <si>
    <t>planktonic foraminifera; Globorotalia truncatulinoides; Tasman Front; Late Pleistocene</t>
  </si>
  <si>
    <t>ANTARCTIC INTERMEDIATE WATER; LATE PLEISTOCENE; PACIFIC</t>
  </si>
  <si>
    <t>A positive relationship between the population size of Globorotalia truncatulinoides in deep-sea sediments and thermostad thicknesses in mode waters of both the northern and the southern hemispheres is documented. In cores RC12-113, DSDP 588 and DSDP 591 (located north of the Tasman Front) G. truncatulinoides shows a decreasing trend in abundance from oxygen isotope stages 6 to 1, suggesting a progressive reduction of Subantarctic Mode Water (SAMW) thermostads in the northern Tasman Sea. Heating, seasonality and/or a more dynamic Fast Australian Current are suggested as possible mechanisms that cause the piling up of isotherms that distort thermostads in the northern Tasman Sea. Alternatively, a more vigorous mixing of the ocean (by convection and overturning) may have been in operation south of the Subtropical Convergence during glacial stage 6. Palaeoceanographic conditions during glacial stages 6 and 2 appear to be significantly different. (C) 1997 Elsevier Science B.V.</t>
  </si>
  <si>
    <t>INST COLOMBIANO PETROLEO, ECOPETROL ICP, AA-4185 BUCARAMANGA, COLOMBIA</t>
  </si>
  <si>
    <t>Ecopetrol</t>
  </si>
  <si>
    <t>10.1016/S0031-0182(97)00011-4</t>
  </si>
  <si>
    <t>WOS:A1997XX94700010</t>
  </si>
  <si>
    <t>Okada, H; Wells, P</t>
  </si>
  <si>
    <t>Late quaternary nannofossil indicators of climate change in two deep-sea cores associated with the Leeuwin current off Western Australia</t>
  </si>
  <si>
    <t>palaeoceanography; calcareous nannofossil; Indian Ocean; Leeuwin Current; Quaternary</t>
  </si>
  <si>
    <t>INDIAN-OCEAN; PACIFIC-OCEAN; PALEOCEANOGRAPHY; NANNOPLANKTON; PLEISTOCENE; SEDIMENTS; COCCOLITHOPHORES; BIOSTRATIGRAPHY; FORAMINIFERA; CIRCULATION</t>
  </si>
  <si>
    <t>The stratigraphic variations in nannoflora observed in the two deep-sea cores recovered from the offshore Western Australia revealed a sequence of paleoceanographic changes for the last 250 kyr. The dominance of small placolith taxa in the upper-photic flora indicates continuous mild upwelling for the isotope stages 7-5 in this region. The most important controlling factor for the abundance variation of Florisphaera profunda in this region is considered to be the lower-photic temperature rather than the stability of water column or the water turbidity, The significant reduction in the abundance of F. profunda combined with the stable (in the northern core RS96GC21) and reduced (in the southern core RS9-150) abundance of the small taxa suggest an intensified upwelling for the Penultimate Glaciation, The sharp increase in F. profunda abundance indicates a weakening of upwelling at the Last Interglacial Climax (LIC) offshore Western Australia. After isotope stage 5, the existence of upwelling is not clear except in stage 2, when it was not strong enough to produce blooms of Emiliania huxleyi. Among the subordinate taxa, Calcidiscus leptoporus, Calciosolenia murrayi, Neosphaera coccolithomorpha and Oolithotus fragilis provide meaningful paleoceanographic signals supporting the conclusions of previous studies: a weakening or cessation of Leeuwin Current for the glacial periods. The shift of dominance from small Gephyrocapsa (mostly G. ericsonii) to small Reticulofenestra (mostly R. parvula) can be an useful datum event offshore Western Australia. The reduced diversity of nannoflora during the interglacial periods can be explained by a lessened competition within nannoplankton community caused by particularly favorable conditions for the opportunists, such as E. huxleyi, F. profunda and small placoliths. The variations in nannofossil abundance suggests an increased aeolian flux at the stages 6 and 2 offshore North West Cape, as well as at stage 6 offshore southwestern Australia. (C) 1997 Elsevier Science B.V.</t>
  </si>
  <si>
    <t>UNIV TASMANIA, ANTARCTIC COOPERAT RES CTR, HOBART, TAS 7001, AUSTRALIA</t>
  </si>
  <si>
    <t>University of Tasmania</t>
  </si>
  <si>
    <t>HOKKAIDO UNIV, GRAD SCH SCI, DEPT EARTH &amp; PLANETARY SCI, SAPPORO, HOKKAIDO 060, JAPAN.</t>
  </si>
  <si>
    <t>10.1016/S0031-0182(97)00014-X</t>
  </si>
  <si>
    <t>WOS:A1997XX94700013</t>
  </si>
  <si>
    <t>Buma, AGJ; de Bakker, N; Gieskes, WWC</t>
  </si>
  <si>
    <t>Buma, A. G. J.; de Bakker, N.; Gieskes, W. W. C.</t>
  </si>
  <si>
    <t>On the occurrence of ultraviolet-B induced DNA damage in antarctic marine organisms</t>
  </si>
  <si>
    <t>PHYCOLOGIA</t>
  </si>
  <si>
    <t>[Buma, A. G. J.; de Bakker, N.; Gieskes, W. W. C.] Univ Groningen, NL-9750 AA Groningen, Netherlands</t>
  </si>
  <si>
    <t>University of Groningen</t>
  </si>
  <si>
    <t>Buma, Anita GJ/E-8372-2015</t>
  </si>
  <si>
    <t>INT PHYCOLOGICAL SOC</t>
  </si>
  <si>
    <t>NEW BUSINESS OFFICE, PO BOX 1897, LAWRENCE, KS 66044-8897 USA</t>
  </si>
  <si>
    <t>0031-8884</t>
  </si>
  <si>
    <t>Phycologia</t>
  </si>
  <si>
    <t>Plant Sciences; Marine &amp; Freshwater Biology</t>
  </si>
  <si>
    <t>V43TS</t>
  </si>
  <si>
    <t>WOS:000202958000049</t>
  </si>
  <si>
    <t>Davison, IR; Gerard, VA; Dunton, KH; Heine, JN</t>
  </si>
  <si>
    <t>Davison, I. R.; Gerard, V. A.; Dunton, K. H.; Heine, J. N.</t>
  </si>
  <si>
    <t>Acclimation of carbon-metabolism to near-freezing temperatures in the endemic antarctic brown alga Himantothallus grandifolius</t>
  </si>
  <si>
    <t>[Davison, I. R.] Univ Maine, Sch Marine Sci, Orono, ME 04469 USA; [Gerard, V. A.] SUNY Stony Brook, Marine Sci Res Ctr, Stony Brook, NY 11794 USA; [Dunton, K. H.] Univ Texas, Inst Marine Sci, Port Aransas, TX 78373 USA; [Heine, J. N.] Moss Landing Marine Labs, Moss Landing, CA 95039 USA</t>
  </si>
  <si>
    <t>University of Maine System; University of Maine Orono; State University of New York (SUNY) System; State University of New York (SUNY) Stony Brook; University of Texas System; Moss Landing Marine Laboratories</t>
  </si>
  <si>
    <t>WOS:000202958000088</t>
  </si>
  <si>
    <t>de Baar, HJW; Stoll, MHC; Lancelot, C; Veth, C; Timmermans, KR; van Leeuwe, MA; Hoppema, JMJ</t>
  </si>
  <si>
    <t>de Baar, H. J. W.; Stoll, M. H. C.; Lancelot, C.; Veth, C.; Timmermans, K. R.; van Leeuwe, M. A.; Hoppema, J. M. J.</t>
  </si>
  <si>
    <t>Plankton blooms: A biological pump for carbon dioxide uptake in the Antarctic Ocean</t>
  </si>
  <si>
    <t>[de Baar, H. J. W.; Stoll, M. H. C.; Veth, C.; Timmermans, K. R.; van Leeuwe, M. A.] Netherlands Inst Sea Res, NL-1790 AB Den Burg, Netherlands; [de Baar, H. J. W.; van Leeuwe, M. A.] Univ Groningen, NL-9700 AB Groningen, Netherlands; [Lancelot, C.] Univ Libre Bruxelles, Brussels, Belgium; [Hoppema, J. M. J.] Alfred Wegener Inst Polar &amp; Marine Res, D-2850 Bremerhaven, Germany</t>
  </si>
  <si>
    <t>Utrecht University; Royal Netherlands Institute for Sea Research (NIOZ); University of Groningen; Universite Libre de Bruxelles; Helmholtz Association; Alfred Wegener Institute, Helmholtz Centre for Polar &amp; Marine Research</t>
  </si>
  <si>
    <t>Hoppema, Mario/I-6286-2013</t>
  </si>
  <si>
    <t>WOS:000202958000089</t>
  </si>
  <si>
    <t>van Leeuwe, MA; Stefels, J; de Baar, HJW</t>
  </si>
  <si>
    <t>van Leeuwe, M. A.; Stefels, J.; de Baar, H. J. W.</t>
  </si>
  <si>
    <t>The light harvesting capacity of antarctic phytoplankton remained under iron limitation</t>
  </si>
  <si>
    <t>[van Leeuwe, M. A.; de Baar, H. J. W.] Netherlands Inst Sea Res, NL-1790 AB Den Burg, Netherlands; [Stefels, J.] Univ Groningen, Dept Marine Biol, NL-9750 AA Haren, Netherlands</t>
  </si>
  <si>
    <t>Utrecht University; Royal Netherlands Institute for Sea Research (NIOZ); University of Groningen</t>
  </si>
  <si>
    <t>WOS:000202958000444</t>
  </si>
  <si>
    <t>Vyverman, W; Sabbe, K; Mann, DG; Vyverman, R; Hodgson, D; Muylaert, K</t>
  </si>
  <si>
    <t>Vyverman, W.; Sabbe, K.; Mann, D. G.; Vyverman, R.; Hodgson, D.; Muylaert, K.</t>
  </si>
  <si>
    <t>Amphora tasmanica sp nov from Tasmanian highland lakes and its relationships with other amphoroid diatoms</t>
  </si>
  <si>
    <t>[Vyverman, W.; Sabbe, K.; Vyverman, R.; Muylaert, K.] State Univ Ghent, Lab Bot, B-9000 Ghent, Belgium; [Mann, D. G.] Royal Bot Gardens, Edinburgh EH3 5LR, Midlothian, Scotland; [Hodgson, D.] British Antarctic Survey, Cambridge CB3 0ET, England</t>
  </si>
  <si>
    <t>Ghent University; Royal Botanic Gardens, Kew; UK Research &amp; Innovation (UKRI); Natural Environment Research Council (NERC); NERC British Antarctic Survey</t>
  </si>
  <si>
    <t>Dasseville, Renaat/B-3561-2010; Mann, David G/I-9018-2014</t>
  </si>
  <si>
    <t>Mann, David G/0000-0003-0522-6802</t>
  </si>
  <si>
    <t>WOS:000202958000457</t>
  </si>
  <si>
    <t>Butler, PJ; Jones, DR</t>
  </si>
  <si>
    <t>Physiology of diving of birds and mammals</t>
  </si>
  <si>
    <t>PHYSIOLOGICAL REVIEWS</t>
  </si>
  <si>
    <t>Review</t>
  </si>
  <si>
    <t>MUSKRAT ONDATRA-ZIBETHICUS; ANTARCTIC FUR SEALS; NORTHERN ELEPHANT SEALS; DUCKS ANAS-PLATYRHYNCHOS; DOUBLY LABELED WATER; CONFLICTING METABOLIC DEMANDS; PENGUINS PYGOSCELIS-ADELIAE; MANATEE TRICHECHUS-INUNGUIS; DAILY ENERGY-EXPENDITURE; ARTERIAL BLOOD-PRESSURE</t>
  </si>
  <si>
    <t>This review concentrates on the physiological responses, and their control, in freely diving birds and mammals that enable them to remain submerged and sometimes quite active for extended periods of time. Recent developments in technology have provided much detailed information on the behavior of these fascinating animals. Unfortunately, the advances in technology have been insufficient to enable physiologists to obtain anything like the same level of detail on the metabolic rate and physiological adjustments that occur during natural diving. This has led to much speculation and calculations based on many assumptions concerning usable oxygen stores and metabolic rate during diving, in an attempt to explain the observed behavior. Despite their shortcomings, these calculations have provided useful insights into the degree of adaptations of various species of aquatic birds and mammals. Many of them, e.g., ducks, smaller penguins, fur seals, and Weddell seals, seem able to metabolize aerobically, when diving, at approximately the same (if not greater) rate as they do at the surface. Their enhanced oxygen stores are able to support aerobic metabolism, at what would not be considered unusually low levels, for the duration of the dives, although there are probably circulatory readjustments to ensure that the oxygen stores are managed judiciously. For other species, such as the larger penguins, South Georgian shag, and female elephant seals, there is a general consensus that they must either be reducing their aerobic metabolic rate when diving, possibly by way of regional hypothermia, and/or producing ATP, at least partly, by anaerobiosis and metabolizing the lactic acid when at the surface (although this is hardly likely in the case of the female elephant seals). Circulation is the proximate regulator of metabolism during aerobic diving, and heart rate is the best single indicator of circulatory adjustment. During voluntary dives, heart rates range from extreme bradycardia to well above resting, reflecting metabolic performance. Efferent cardiac control is largely parasympathetic. Reflex cardiorespiratory responses are modulated by conditioning and habituation, but reflexes predominate during extended dives and during recovery, when gas exchange is maximized.</t>
  </si>
  <si>
    <t>UNIV BRITISH COLUMBIA, DEPT ZOOL, VANCOUVER, BC, CANADA</t>
  </si>
  <si>
    <t>University of British Columbia</t>
  </si>
  <si>
    <t>UNIV BIRMINGHAM, SCH BIOL SCI, BIRMINGHAM B15 2TT, W MIDLANDS, ENGLAND.</t>
  </si>
  <si>
    <t>AMER PHYSIOLOGICAL SOC</t>
  </si>
  <si>
    <t>BETHESDA</t>
  </si>
  <si>
    <t>9650 ROCKVILLE PIKE, BETHESDA, MD 20814 USA</t>
  </si>
  <si>
    <t>0031-9333</t>
  </si>
  <si>
    <t>1522-1210</t>
  </si>
  <si>
    <t>PHYSIOL REV</t>
  </si>
  <si>
    <t>Physiol. Rev.</t>
  </si>
  <si>
    <t>10.1152/physrev.1997.77.3.837</t>
  </si>
  <si>
    <t>Physiology</t>
  </si>
  <si>
    <t>XM612</t>
  </si>
  <si>
    <t>WOS:A1997XM61200009</t>
  </si>
  <si>
    <t>Leisse, TJ; Kanazawa, A; Kramer, DM</t>
  </si>
  <si>
    <t>Photosynthetic electron transfer in antarctic algae.</t>
  </si>
  <si>
    <t>PLANT PHYSIOLOGY</t>
  </si>
  <si>
    <t>WASHINGTON STATE UNIV,PULLMAN,WA 99164</t>
  </si>
  <si>
    <t>Washington State University</t>
  </si>
  <si>
    <t>Kramer, David M/B-9588-2016</t>
  </si>
  <si>
    <t>AMER SOC PLANT PHYSIOLOGISTS</t>
  </si>
  <si>
    <t>ROCKVILLE</t>
  </si>
  <si>
    <t>15501 MONONA DRIVE, ROCKVILLE, MD 20855</t>
  </si>
  <si>
    <t>0032-0889</t>
  </si>
  <si>
    <t>PLANT PHYSIOL</t>
  </si>
  <si>
    <t>Plant Physiol.</t>
  </si>
  <si>
    <t>Plant Sciences</t>
  </si>
  <si>
    <t>XL119</t>
  </si>
  <si>
    <t>WOS:A1997XL11901058</t>
  </si>
  <si>
    <t>Socal, G; Nothig, EM; Bianchi, F; Boldrin, A; Mathot, S; Rabitti, S</t>
  </si>
  <si>
    <t>Phytoplankton and particulate matter at the Weddell/Scotia Confluence (47 degrees W) in summer 1989, as a final step of a temporal succession (EPOS project)</t>
  </si>
  <si>
    <t>POLAR BIOLOGY</t>
  </si>
  <si>
    <t>ANTARCTIC PACK ICE; SEA ICE; SCOTIA CONFLUENCE; SIZE DISTRIBUTION; SOUTHERN-OCEAN; STANDING CROP; WATER MASSES; EDGE; ASSEMBLAGES; PENINSULA</t>
  </si>
  <si>
    <t>During January 1989, phytoplankton biomass and species composition were studied in a north/south transect at the Weddell/Scotia Confluence (47 degrees W), between 57 degrees and 61 degrees 30'S. Results showed a diatom bloom in the Scotia Sea (chlorophyll a 1.9 mu g 1(-1), particulate organic carbon 239 mu g 1(-1)), dominated by Fragilariopsis cylindrus, Dactyliosolen antarcticus and Chaetoceros dichaeta. Low chlorophyll a/phaeopigments ratios (about 1.4) and silicate concentrations (15 mu mol 1(-1)) suggested that this was an advanced bloom phase, probably linked to high grazing pressure. Minimum chlorophyll a values of 0.1-0.2 mu g 1(-1) and particulate organic carbon 46 mu g 1(-1) were found at the Weddell/Scotia Front and in a subsurface layer of the Weddell Sea Water. In the southern part of the transect (61 degrees 30'S), in the Weddell Sea, a second surface maximum was found (chlorophyll a 0.9 mu g 1(-1), particulate organic carbon 120 mu g 1(-1)), but with a different species composition, with Cryptomonas sp. dominant. Our results show a succession within the diatom community in the Weddell/Scotia Confluence Waters when comparing the three EPOS legs. In the Weddell Sea from spring to summer, nanoflagellates, with only a minor contribution from diatoms, persist over a long period with little change in the community structure. We suggest that the frontal system, together with the receding ice edge and the grazing pressure of either krill or protozooplankton, are mainly responsible for the phytoplankton distribution patterns found.</t>
  </si>
  <si>
    <t>ALFRED WEGENER INST POLAR &amp; MARINE RES,D-27515 BREMERHAVEN,GERMANY; UNIV TENNESSEE,DEPT ECOL &amp; EVOLUTIONARY BIOL,KNOXVILLE,TN 37996</t>
  </si>
  <si>
    <t>Helmholtz Association; Alfred Wegener Institute, Helmholtz Centre for Polar &amp; Marine Research; University of Tennessee System; University of Tennessee Knoxville</t>
  </si>
  <si>
    <t>Socal, G (corresponding author), CNR,IST BIOL MARE,CASTELLO 1364-A,I-30122 VENICE,ITALY.</t>
  </si>
  <si>
    <t>Nöthig, Eva-Maria/AAS-7253-2021</t>
  </si>
  <si>
    <t>socal, giorgio/0000-0002-4533-0965; BOLDRIN, ALFREDO/0000-0002-9286-7239; Nothig, Eva-Maria/0000-0002-7527-7827</t>
  </si>
  <si>
    <t>0722-4060</t>
  </si>
  <si>
    <t>POLAR BIOL</t>
  </si>
  <si>
    <t>Polar Biol.</t>
  </si>
  <si>
    <t>10.1007/s003000050152</t>
  </si>
  <si>
    <t>Biodiversity Conservation; Ecology</t>
  </si>
  <si>
    <t>Biodiversity &amp; Conservation; Environmental Sciences &amp; Ecology</t>
  </si>
  <si>
    <t>XG112</t>
  </si>
  <si>
    <t>WOS:A1997XG11200001</t>
  </si>
  <si>
    <t>Whiteley, NM; Taylor, EW; Clarke, A; ElHaj, AJ</t>
  </si>
  <si>
    <t>Haemolymph oxygen transport and acid-base status in Glyptonotus antarcticus Eights</t>
  </si>
  <si>
    <t>TEMPERATURE; BLOOD; HEMOCYANIN; METABOLISM; HEMOLYMPH; AFFINITY; BALANCE; ISOPOD; CRAB; PH</t>
  </si>
  <si>
    <t>Haemolymph samples were withdrawn from routinely active male intermoult Glyptonotus held at 0 +/- 0.5 degrees C, and analysed for blood-gas and acid-base variables. In both the arterialised (a) and venous (v) haemolymph, over 50% of the oxygen was transported as dissolved oxygen at PaO2 and PvO(2) levels of 12.0 +/- 1.15 and 7.70 +/- 1.89 kPa, respectively. The maximum oxygen-carrying capacity of the haemocyanin (C(max)HcO(2)) was relatively low at 0.19 +/- 0.05 mmol 1(-1) accompanied by relatively low protein and [Cu2+] levels indicating low circulating haemocyanin concentrations. Arterialised haemolymph had a mean pH of 7.88 +/- 0.02(6) at a PCO2 of 0.12 +/- 0.01(6) kPa and a bicarbonate level of 12.95 +/- 0.80(6) mequiv 1(-1) with small differences in PCO2 and pH between arterial and venous haemolymph. The non-bicarbonate buffering capacity of Glyptonotus haemolymph was low at -2.0 mequiv 1(-1) HCO3- pH unit(-1). Haemolymph [L-lactate] and [D-glucose] levels were similar at &lt; 1 mmol 1(-1) in animals held in the laboratory and those sampled in Antarctica. The blood-gas and acid-base status of Glyptonotus haemolymph may be a reflection of the low and stable temperatures experienced by this Antarctic crustacean.</t>
  </si>
  <si>
    <t>BRITISH ANTARCTIC SURVEY,CAMBRIDGE CB3 OET,ENGLAND</t>
  </si>
  <si>
    <t>Whiteley, NM (corresponding author), UNIV BIRMINGHAM,SCH BIOL SCI,POB 363,BIRMINGHAM B15 2TT,W MIDLANDS,ENGLAND.</t>
  </si>
  <si>
    <t>Haj, Alicia J El/B-3315-2012</t>
  </si>
  <si>
    <t>10.1007/s003000050153</t>
  </si>
  <si>
    <t>WOS:A1997XG11200002</t>
  </si>
  <si>
    <t>Cantero, ALP; Carrascosa, AMG; Vervoort, W</t>
  </si>
  <si>
    <t>On Antarctoscyphus (Cnidaria, Hydrozoa), a new genus of Antarctic hydroids and the description of two new species</t>
  </si>
  <si>
    <t>A new genus of the hydroid family Sertulariidae is established. Several species formerly assigned to the genus Symplectoscyphus Marktanner-Turneretscher, 1890 are included. A review of those species is given, including their main features along with some remarks. Two species new to science are added; the material of those species was collected in the Scotia Sea by the Spanish Antarctic Expedition ''Antartida 8611''. Present autecological data are discussed.</t>
  </si>
  <si>
    <t>NATL MUSEUM NAT HIST,NL-2300 RA LEIDEN,NETHERLANDS; UNIV VALENCIA,FAC CIENCIAS BIOL,DEPT BIOL ANIM,E-46100 BURJASSOT,VALENCIA,SPAIN</t>
  </si>
  <si>
    <t>University of Valencia</t>
  </si>
  <si>
    <t>Cantero, Álvaro Luis Peña/F-7888-2016</t>
  </si>
  <si>
    <t>Pena Cantero, Alvaro/0000-0003-3056-6673</t>
  </si>
  <si>
    <t>10.1007/s003000050155</t>
  </si>
  <si>
    <t>WOS:A1997XG11200004</t>
  </si>
  <si>
    <t>Heinanen, A; Raateoja, M; Lahdes, E; Leppanen, JM</t>
  </si>
  <si>
    <t>Relationships between bacterioplankton, chl a and temperature in Antarctic surface waters in summer</t>
  </si>
  <si>
    <t>WESTERN BRANSFIELD STRAIT; MARGINAL ICE-ZONE; BACTERIAL PRODUCTION; HETEROTROPHIC BACTERIOPLANKTON; PSYCHROPHILIC BACTERIA; MARINE-BACTERIA; SOUTHERN-OCEAN; COASTAL WATERS; AUSTRAL SUMMER; SPRING BLOOM</t>
  </si>
  <si>
    <t>Spatial variations of bacterio- and phytoplankton were studied in order to compare their relationship in open-sea and coastal areas. Sampling was done quasi-synoptically south of the Antarctic Convergence in the Lazarev Sea and in the eastern part of the Weddell Sea during austral mid-summer. Thymidine incorporation rate was on average 1.10 nmol/m(3) per hour in the open sea and 4.04 nmol/m(3) per hour in the coastal area. bacterial abundance was 4.44 x 10(11) and 6.11 x 10(11) cells/m(3) and chlorophyll a (chl a) was 0.33 and 2.42 mg/m(3), respectively. Thymidine incorporation rate and chl a correlated positively in both the open-sea and coastal samples. In the coastal area bacterial numbers also correlated positively with chl a. The scale of spatial resolution was not important for detecting empirical relationships between phytoplankton and bacterioplankton parameters. In the coastal area, the low bacterial biomass in relation to chl a concentration compared to other oceans, indicates that generalised relationships between these parameters are not valid in Antarctic coastal waters. Grazing could not explain the discrepancy. The results suggest a strong coupling between phytoplankton and bacterioplankton. In addition, the results suggest that the bacterial assemblage in the coastal area was psychrophilic and well adapted to the prevailing low temperatures.</t>
  </si>
  <si>
    <t>Heinanen, A (corresponding author), FINNISH INST MARINE RES,POB 33,FIN-00931 HELSINKI,FINLAND.</t>
  </si>
  <si>
    <t>10.1007/s003000050159</t>
  </si>
  <si>
    <t>WOS:A1997XG11200008</t>
  </si>
  <si>
    <t>Slattery, M; Hines, GA; Watts, SA</t>
  </si>
  <si>
    <t>Steroid metabolism in Antarctic soft corals</t>
  </si>
  <si>
    <t>STAR ASTERIAS-VULGARIS; PLATYNEREIS-DUMERILII; SEX-PHEROMONES; TISSUES</t>
  </si>
  <si>
    <t>Whole body tissue preparations of the Antarctic soft corals Alcyonium paessleri and Clavularia frankliniana were incubated in vitro with the radiolabelled precursors H-3-progesterone and H-3-androstenedione to determine steroidogenic capacity. Steroidal metabolites were identified using TLC, derivitization, and recrystallization techniques. The Antarctic soft corals converted labelled precursors (H-3-progesterone and H-3-androstenedione) into a maximum of five metabolites potentially indicating the activity of the following enzymes: 5 alpha-reductase, 3 beta-hydroxysteroid dehydrogenase (HSD), 17 beta-HSD, and acyl transferase. Both species exhibited similar steroidogenic capacity. Radioimmunoassays verified the presence of relevant concentrations of progesterone, androstenedione, testosterone, and estradiol in whole body extracts from each species of soft coral. Alcyonium paessleri and Clavularia frankliniana actively converted precursors at temperatures up to 10 degrees C above the ambient encountered by these species. Although similar steroidal compounds are produced in other phyla of benthic invertebrates, conversion rates for these soft corals are substantially lower. The role of these steroids is as yet unidentified; however they may be related to reproduction, and be important in chemical signaling or as defensive metabolites, or they may serve as transient intermediates to the production of other bioactive derivatives.</t>
  </si>
  <si>
    <t>UNIV ALABAMA, DEPT BIOL, BIRMINGHAM, AL 35294 USA</t>
  </si>
  <si>
    <t>University of Alabama System; University of Alabama Birmingham</t>
  </si>
  <si>
    <t>1432-2056</t>
  </si>
  <si>
    <t>10.1007/s003000050161</t>
  </si>
  <si>
    <t>WOS:A1997XG11200010</t>
  </si>
  <si>
    <t>Waugh, DW</t>
  </si>
  <si>
    <t>Elliptical diagnostics of stratospheric polar vortices</t>
  </si>
  <si>
    <t>QUARTERLY JOURNAL OF THE ROYAL METEOROLOGICAL SOCIETY</t>
  </si>
  <si>
    <t>isentropic analysis; Rossby waves; tracer transport; vortex structure; wave breaking</t>
  </si>
  <si>
    <t>SOUTHERN-HEMISPHERE STRATOSPHERE; PLANETARY WAVE BREAKING; POTENTIAL VORTICITY; SURF ZONE; VORTEX; TRANSPORT; WINTER; EVOLUTION; MODEL; DYNAMICS</t>
  </si>
  <si>
    <t>Diagnostics based on the spatial moments of isopleths of a long-lived tracer, or of potential vorticity, are presented that enable the structure and evolution of stratospheric polar vortices to be concisely summarized and quantified. The area, centre, aspect ratio and orientation of the 'equivalent ellipse' of the vortex, on an isentropic surface, are defined using the second-and lower-order spatial moments of contours within the vortex-edge region. By examining the variations of these 'elliptical' diagnostics with time and altitude, the temporal evolution and vertical structure of the polar vortices can be quantified. The usefulness of the diagnostics is assessed by examining nitrous oxide data from the Geophysical Fluid Dynamics Laboratory 'SKYHI' general-circulation model. The diagnostics show, and quantify, several differences between the Arctic and Antarctic vortices in the SKYHI model. The Arctic vortex moves further off the pole, is generally more elongated, and has a more complicated vertical structure than the Antarctic vortex (with larger variations of both the vortex centre and elongation with height). The elliptical diagnostics also identify the occurrence of large-scale Rossby-wave breaking events, both at the vortex edge and in the subtropics, in the model.</t>
  </si>
  <si>
    <t>Waugh, DW (corresponding author), MONASH UNIV,COOPERAT RES CTR SO HEMISPHERE METEOROL,CLAYTON,VIC 3168,AUSTRALIA.</t>
  </si>
  <si>
    <t>Waugh, Darryn/K-3688-2016</t>
  </si>
  <si>
    <t>Waugh, Darryn/0000-0001-7692-2798</t>
  </si>
  <si>
    <t>ROYAL METEOROLOGICAL SOC</t>
  </si>
  <si>
    <t>READING</t>
  </si>
  <si>
    <t>104 OXFORD ROAD, READING, BERKS, ENGLAND RG1 7LJ</t>
  </si>
  <si>
    <t>0035-9009</t>
  </si>
  <si>
    <t>Q J ROY METEOR SOC</t>
  </si>
  <si>
    <t>Q. J. R. Meteorol. Soc.</t>
  </si>
  <si>
    <t>B</t>
  </si>
  <si>
    <t>10.1256/smsqj.54212</t>
  </si>
  <si>
    <t>XT520</t>
  </si>
  <si>
    <t>WOS:A1997XT52000012</t>
  </si>
  <si>
    <t>Dohler, G</t>
  </si>
  <si>
    <t>Assimilation of inorganic nitrogen by Antarctic and temperate marine phytoplankton species under UV stress</t>
  </si>
  <si>
    <t>RUSSIAN JOURNAL OF PLANT PHYSIOLOGY</t>
  </si>
  <si>
    <t>International Symposium on Stress and Assimilation of Inorganic Nitrogen / 2nd Fohs Symposium on Biological Stresses</t>
  </si>
  <si>
    <t>SEP 17-21, 1996</t>
  </si>
  <si>
    <t>RUSSIAN ACAD SCI, INST PLANT PHYSIOL, MOSCOW, RUSSIA</t>
  </si>
  <si>
    <t>RUSSIAN ACAD SCI, INST PLANT PHYSIOL</t>
  </si>
  <si>
    <t>nitrogen assimilation; free amino acids; pigment; UV-A; UV-B; marine phytoplankton; sea-ice algae</t>
  </si>
  <si>
    <t>ULTRAVIOLET-B RADIATION; OZONE DEPLETION; HAPTOPHYCEAN PAVLOVA; 290-320NM RADIATION; IMPACT; PHOTOSYNTHESIS; N-15-AMMONIUM; N-15-NITRATE; INHIBITION; PIGMENTS</t>
  </si>
  <si>
    <t>Natural phytoplankton samples and sea-ice algae from the Weddell Sea (Antarctica) were exposed to UV-A and UV-B under controlled laboratory conditions during two Polarstern cruises. Additionally, the influence of UV radiation on phytoplankton assemblages of the North Sea, German Bight, and of unialgal cultures of temperate marine diatoms were investigated. A preferential uptake of N-15-ammonium and an inhibitory effect of UV irradiation on utilization of N-15-ammonium and N-15-nitrate was found in all tested microalgae. However, a species-specific response to UV exposure could be observed. The impact of UV radiation was also dependent on the spectral energy distribution of the used UV source. Patterns of N-15 labeling of free amino acids and their content varied after UV treatment. Different effects of two UV regimes on the pattern of N-15 labeling, composition, and ratio of free amino acids were recorded in all tested microalgae. UV-A usually led to an increase in the content of main amino acids, whereas W-B radiation resulted in a reduction of their content and N-15 labeling. Pigment biosynthesis by natural phytoplankton and sea-ice algae was inhibited by UV-B and enhanced after UV-A radiation. All tested pigments decreased in Odontella aurita and Bellerochea yucatanensis after a 5-h UV-B exposure. Synthesis of a 43 kD protein was observed in the temperate marine diatom Odontella sinensis after UV-B radiation. Results were discussed with respect to the effect of UV radiation on the key enzymes of nitrogen metabolism as related to adaptation strategies of algae to environmental UV conditions.</t>
  </si>
  <si>
    <t>Dohler, G (corresponding author), UNIV FRANKFURT,INST BOT,SIESMAYERSTR 70,D-60054 FRANKFURT,GERMANY.</t>
  </si>
  <si>
    <t>MAIK NAUKA/INTERPERIODICA</t>
  </si>
  <si>
    <t>C/O PLENUM/CONSULTANTS BUREAU 233 SPRING ST, NEW YORK, NY 10013</t>
  </si>
  <si>
    <t>1021-4437</t>
  </si>
  <si>
    <t>RUSS J PLANT PHYSL+</t>
  </si>
  <si>
    <t>Russ. J. Plant Physiol.</t>
  </si>
  <si>
    <t>JUL-AUG</t>
  </si>
  <si>
    <t>XM471</t>
  </si>
  <si>
    <t>WOS:A1997XM47100016</t>
  </si>
  <si>
    <t>Patterson, CJ</t>
  </si>
  <si>
    <t>Southern Laurentide ice lobes were created by ice streams: Des Moines lobe in Minnesota, USA</t>
  </si>
  <si>
    <t>SEDIMENTARY GEOLOGY</t>
  </si>
  <si>
    <t>Vth International Drumlin Symposium at the XIVth INQUA Congress</t>
  </si>
  <si>
    <t>BERLIN, GERMANY</t>
  </si>
  <si>
    <t>ice stream; ice lobe; surging; Des Moines Lobe</t>
  </si>
  <si>
    <t>SHEET DYNAMICS; ANTARCTICA; CANADA; TILL</t>
  </si>
  <si>
    <t>Regional mapping in southern Minnesota has illuminated a suite of landforms developed by the Des Moines Lobe that delimit the position of the lobe at its maximum and at lesser readvances. The ice lobe repeatedly advanced, discharged its subglacial water, and subsequently stagnated. Recent glaciological research on Antarctic ice streams has led some glacial geologists to postulate that ice streams drained parts of the marine-based areas of the Laurentide Ice Sheet. I postulate that such ice streams may develop in land-based areas of an ice sheet as well, and that the Des Moines Lobe, 200 km wide and 900 km long, was an outlet glacier of an ice stream. It appears to have been able to advance beyond the Laurentide Ice Sheet as long as adequate water pressure was maintained. However, the outer part of the lobe stagnated because subglacial water that facilitated the flow was able to drain away through tunnel valleys. Stagnation of the lobe is not equivalent to stoppage of the ice stream, because ice repeatedly advanced into and onto the stagnant margins, stacking ice and debris. Similar landforms are also seen in other lobes of the upper midwestern United States.</t>
  </si>
  <si>
    <t>Patterson, CJ (corresponding author), UNIV MINNESOTA, MINNESOTA GEOL SURV, ST PAUL, MN 55115 USA.</t>
  </si>
  <si>
    <t>0037-0738</t>
  </si>
  <si>
    <t>SEDIMENT GEOL</t>
  </si>
  <si>
    <t>Sediment. Geol.</t>
  </si>
  <si>
    <t>1-4</t>
  </si>
  <si>
    <t>10.1016/S0037-0738(97)00018-3</t>
  </si>
  <si>
    <t>Geology</t>
  </si>
  <si>
    <t>XM175</t>
  </si>
  <si>
    <t>WOS:A1997XM17500017</t>
  </si>
  <si>
    <t>Bolz, DM</t>
  </si>
  <si>
    <t>Poles apart: Parallel visions of the Arctic and Antarctic</t>
  </si>
  <si>
    <t>SMITHSONIAN</t>
  </si>
  <si>
    <t>Art Exhibit Review</t>
  </si>
  <si>
    <t>SMITHSONIAN ASSOC</t>
  </si>
  <si>
    <t>WASHINGTON</t>
  </si>
  <si>
    <t>900 JEFFERSON DR, WASHINGTON, DC 20560 USA</t>
  </si>
  <si>
    <t>0037-7333</t>
  </si>
  <si>
    <t>Smithsonian</t>
  </si>
  <si>
    <t>Humanities, Multidisciplinary</t>
  </si>
  <si>
    <t>Arts &amp; Humanities Citation Index (A&amp;HCI)</t>
  </si>
  <si>
    <t>Arts &amp; Humanities - Other Topics</t>
  </si>
  <si>
    <t>XH538</t>
  </si>
  <si>
    <t>WOS:A1997XH53800023</t>
  </si>
  <si>
    <t>Beyer, L; Knicker, H; Blume, HP; Bolter, M; Vogt, B; Schneider, D</t>
  </si>
  <si>
    <t>Soil organic matter of suggested spodic horizons in relic ornithogenic soils of coastal continental Antarctica (Casey Station, Wilkes Land) in comparison with that of spodic soil horizons in Germany</t>
  </si>
  <si>
    <t>SOIL SCIENCE</t>
  </si>
  <si>
    <t>PARTICLE-SIZE FRACTIONS; WHOLE SOILS; C-13 CPMAS; NMR; RECOVERY</t>
  </si>
  <si>
    <t>In Antarctica, ornithogenic soils from penguin guano play an important role in nutrient cycles in the ecosystem, Soil organic matter (SOM) degradation and translocation are the main determinants of these dynamics, of which podzolization is probably one, in ornithogenic soil, The purpose of this study is to describe the SOM in the older ornithogenic soils of Coastal Continental Antarctica in order to learn more about the organic matter of these soils, The SOM investigations were carried out by means of wet chemical SOM analyses and carbon-13 and nitrogen-15 nuclear magnetic resonance (NMR) spectroscopy, The purpose is to compare these data with those obtained from spodic horizons formed under temperate climate conditions, This comparison should provide the first information concerning the possibility of podzolization in Antarctica, In contrast to the spodic horizons in Germany, the SOM of the antarctic soils is characterized by a high percentage of amino derivates from proteins, polysaccharides, urates, and chitin, resulting in a mean C-to-N ratio of 10 and a high content of carboxyl carbon units, which probably derived from amino and other organic acids, The N-15-NMR spectrum of penguin guano suggests the presence of uric acid (2, 6,8-trioxypurine), Our data suggest that migration of organic acids, not-humified carbohydrates, and N-containing moieties from the topsoil moving into the spodic horizons of the ornithogenic soils affect the podzolization process, In the SOM of the German Podzols, N-compounds and not-humified carbohydrates were of minor importance within the SOM translocation processes.</t>
  </si>
  <si>
    <t>UNIV REGENSBURG,INST BIOPHYS &amp; PHYS BIOCHEM,D-93040 REGENSBURG,GERMANY; CHRISTIAN ALBRECHTS UNIV KIEL,INST POLAR ECOL,D-24148 KIEL,GERMANY</t>
  </si>
  <si>
    <t>University of Regensburg; University of Kiel</t>
  </si>
  <si>
    <t>Beyer, L (corresponding author), CHRISTIAN ALBRECHTS UNIV KIEL,INST PLANT NUTR &amp; SOIL SCI,OLSHAUSENSTR 40,D-24098 KIEL,GERMANY.</t>
  </si>
  <si>
    <t>Knicker, Heike/H-4530-2015</t>
  </si>
  <si>
    <t>Knicker, Heike/0000-0002-0483-2109</t>
  </si>
  <si>
    <t>WILLIAMS &amp; WILKINS</t>
  </si>
  <si>
    <t>BALTIMORE</t>
  </si>
  <si>
    <t>351 WEST CAMDEN ST, BALTIMORE, MD 21201-2436</t>
  </si>
  <si>
    <t>0038-075X</t>
  </si>
  <si>
    <t>SOIL SCI</t>
  </si>
  <si>
    <t>Soil Sci.</t>
  </si>
  <si>
    <t>10.1097/00010694-199707000-00007</t>
  </si>
  <si>
    <t>Soil Science</t>
  </si>
  <si>
    <t>Agriculture</t>
  </si>
  <si>
    <t>XP190</t>
  </si>
  <si>
    <t>Green Submitted</t>
  </si>
  <si>
    <t>WOS:A1997XP19000007</t>
  </si>
  <si>
    <t>Meadows, ME; Dingle, RV; Rogers, J; Mills, EG</t>
  </si>
  <si>
    <t>Radiocarbon chronology of Namaqualand mudbelt sediments: problems and prospects</t>
  </si>
  <si>
    <t>SOUTH AFRICAN JOURNAL OF SCIENCE</t>
  </si>
  <si>
    <t>ACCUMULATION RATES; MARINE; AGES</t>
  </si>
  <si>
    <t>This paper presents the first radiocarbon-dated chronology of the mudbelt which occupies the continental shelf around southern Africa. The results confirm the Holocene age of the superficial deposits and suggest that laminations in the sediments of the mudbelt off the Orange River mouth are recent and terrestrially derived. Two anomalies are, however, apparent in the chronology. First, the surface sediments do not provide recent or contemporary radiocarbon ages, as would be expected. Second, the laminated sediments yield ages which are not in stratigraphic sequence and appear to be clustered around the period 1000 to 1700 sri Possible reasons for these anomalies are discussed together with alternative means of deriving a more accurate and reliable chronology for the mudbelt sediments.</t>
  </si>
  <si>
    <t>BRITISH ANTARCTIC SURVEY,CAMBRIDGE CB3 0ET,ENGLAND; UNIV CAPE TOWN,DEPT GEOL SCI,ZA-7700 RONDEBOSCH,SOUTH AFRICA</t>
  </si>
  <si>
    <t>UK Research &amp; Innovation (UKRI); Natural Environment Research Council (NERC); NERC British Antarctic Survey; University of Cape Town</t>
  </si>
  <si>
    <t>Meadows, ME (corresponding author), UNIV CAPE TOWN,DEPT GEOG &amp; ENVIRONM SCI,ZA-7700 RONDEBOSCH,SOUTH AFRICA.</t>
  </si>
  <si>
    <t>Meadows, Michael E/AAH-2461-2020</t>
  </si>
  <si>
    <t>Meadows, Michael E/0000-0001-8322-3055</t>
  </si>
  <si>
    <t>BUREAU SCIENTIFIC PUBL</t>
  </si>
  <si>
    <t>PRETORIA</t>
  </si>
  <si>
    <t>P O BOX 2600, PRETORIA 0001, SOUTH AFRICA</t>
  </si>
  <si>
    <t>0038-2353</t>
  </si>
  <si>
    <t>S AFR J SCI</t>
  </si>
  <si>
    <t>S. Afr. J. Sci.</t>
  </si>
  <si>
    <t>Multidisciplinary Sciences</t>
  </si>
  <si>
    <t>Science &amp; Technology - Other Topics</t>
  </si>
  <si>
    <t>YB537</t>
  </si>
  <si>
    <t>WOS:A1997YB53700006</t>
  </si>
  <si>
    <t>Priem, HNA</t>
  </si>
  <si>
    <t>CO2 and climate: A geologist's view</t>
  </si>
  <si>
    <t>SPACE SCIENCE REVIEWS</t>
  </si>
  <si>
    <t>SURFACE AIR-TEMPERATURE; VOSTOK ICE-CORE; ATMOSPHERIC CO2; CARBON-DIOXIDE; GLACIAL PERIOD; ANTARCTIC ICE; SOLAR-CYCLE; RECORD; GREENHOUSE; EARTH</t>
  </si>
  <si>
    <t>Climate is discussed as an integral part of 'System Earth', determined by a complex interplay of numerous geological, biological and solar processes. The historical and geological record of changing climate and atmospheric CO2 pressure does not support the current popular vision that this greenhouse gas is the dominant climate controlling agent. When empirically ante post tested against past global climate changes, the 'forecasts' of the climate models mainly based on forcing by atmospheric CO2 are not borne out. On the other hand, recent studies show that solar variability rather than changing CO2 pressure is an important, probably the dominant climate forcing factor.</t>
  </si>
  <si>
    <t>GLOBAL INST STUDY NAT RESOURCES, THE HAGUE, NETHERLANDS</t>
  </si>
  <si>
    <t>UNIV UTRECHT, DEPT EARTH SCI, POB 80021, NL-3508 TA UTRECHT, NETHERLANDS.</t>
  </si>
  <si>
    <t>DORDRECHT</t>
  </si>
  <si>
    <t>VAN GODEWIJCKSTRAAT 30, 3311 GZ DORDRECHT, NETHERLANDS</t>
  </si>
  <si>
    <t>0038-6308</t>
  </si>
  <si>
    <t>1572-9672</t>
  </si>
  <si>
    <t>SPACE SCI REV</t>
  </si>
  <si>
    <t>Space Sci. Rev.</t>
  </si>
  <si>
    <t>1-2</t>
  </si>
  <si>
    <t>10.1023/A:1004953900299</t>
  </si>
  <si>
    <t>Astronomy &amp; Astrophysics</t>
  </si>
  <si>
    <t>YD415</t>
  </si>
  <si>
    <t>WOS:A1997YD41500004</t>
  </si>
  <si>
    <t>Swenson, U; Bremer, K</t>
  </si>
  <si>
    <t>Pacific biogeography of the asteraceae genus Abrotanella (Senecioneae, Blennospermatinae)</t>
  </si>
  <si>
    <t>SYSTEMATIC BOTANY</t>
  </si>
  <si>
    <t>ANCESTRAL AREAS; NEW-ZEALAND; HISTORICAL BIOGEOGRAPHY; PARSIMONY ANALYSIS; COMPONENT ANALYSIS; PLATE TECTONICS; DISPERSAL; ENDEMISM; GOODENIACEAE; CLADOGRAMS</t>
  </si>
  <si>
    <t>Historical biogeography of the trans-Pacific Asteraceae genus Abrotanella (Senecioneae, Blennospermatinae) was analyzed with cladistic methods. The genus comprises 19 alpine species and is restricted to six areas of endemism, South America, Australia-New Guinea, Tasmania, New Zealand, Stewart Island, and the sub-Antarctic Campbell and Auckland Islands, Two area cladograms were constructed, one conforming to the sequence of Gondwanaland break-up, the other considering also the physical barrier of a glaciated Antarctica. Four fully resolved cladograms of Abrotanella were mapped on the area cladograms using the computer software COMPONENT to assess conformity between distribution patterns in Abrotanella and geological area relationships. The analysis revealed a convoluted pattern, suggesting several cases of dispersal. The distribution of the species apparently reflects migration, possibly via stepping stones along former archipelagos, and long-distance dispersals. A possible ancestral area was estimated by the use of ancestral area analysis, reversible parsimony and Pitch optimization. All methods indicate South America as part of the area where Abrotanella originated. The distribution of al least two species are most parsimoniously explained by dispersals from South America to Stewart island and from New Zealand to Australia and New Guinea, respectively Removal of these two allegedly dispersed species from the component analyses reveals an underlying pattern in agreement with geology if South America is considered as the sister area to the West Pacific.</t>
  </si>
  <si>
    <t>Uppsala Univ, Dept Systemat Bot, S-75236 Uppsala, Sweden</t>
  </si>
  <si>
    <t>Uppsala University</t>
  </si>
  <si>
    <t>Swenson, U (corresponding author), Uppsala Univ, Dept Systemat Bot, Villavagen 6, S-75236 Uppsala, Sweden.</t>
  </si>
  <si>
    <t>Swenson, Ulf/0000-0003-1064-9404; Bremer, Kare/0009-0001-1981-5854</t>
  </si>
  <si>
    <t>AMER SOC PLANT TAXONOMISTS</t>
  </si>
  <si>
    <t>LARAMIE</t>
  </si>
  <si>
    <t>UNIV WYOMING, DEPT BOTANY 3165, 1000 E UNIVERSITY AVE, LARAMIE, WY 82071 USA</t>
  </si>
  <si>
    <t>0363-6445</t>
  </si>
  <si>
    <t>1548-2324</t>
  </si>
  <si>
    <t>SYST BOT</t>
  </si>
  <si>
    <t>Syst. Bot.</t>
  </si>
  <si>
    <t>JUL-SEP</t>
  </si>
  <si>
    <t>10.2307/2419823</t>
  </si>
  <si>
    <t>Plant Sciences; Evolutionary Biology</t>
  </si>
  <si>
    <t>YV380</t>
  </si>
  <si>
    <t>WOS:000071817000007</t>
  </si>
  <si>
    <t>Papadakis, I; Taylor, PDP; DeBievre, P</t>
  </si>
  <si>
    <t>SI-traceable values for cadmium and lead concentration in the candidate reference material, MURST-ISS Al Antarctic sediment, by combination of ICP-MS with isotope dilution</t>
  </si>
  <si>
    <t>ANALYTICA CHIMICA ACTA</t>
  </si>
  <si>
    <t>Session on Emerging Techniques in Environmental Analysis at Meeting of Euroanalysis IX</t>
  </si>
  <si>
    <t>SEP 01-07, 1996</t>
  </si>
  <si>
    <t>BOLOGNA, ITALY</t>
  </si>
  <si>
    <t>ICP-MS; IDMS; traceability; environment; Cd; Pb</t>
  </si>
  <si>
    <t>PLASMA-MASS-SPECTROMETRY</t>
  </si>
  <si>
    <t>The meaning of traceability to SI and how this can be achieved by using primary methods is demonstrated in this paper, using the example of the certification for Cd and Pb concentration in the candidate reference material, MURST ISS Al Antarctic sediment. The analytical method used was inductively coupled plasma mass spectrometry (ICP-MS) in combination with isotope dilution (ID). ID is recently recognised as a primary method, and its advantages are presented. Microwave pressure digestion and separation (anion exchange) were applied. The uncertainty budget calculation is performed according to the EURACHEM and ISO guidelines, and some useful considerations about other approaches are given.</t>
  </si>
  <si>
    <t>Papadakis, I (corresponding author), COMMISS EUROPEAN COMMUNITIES,JOINT RES CTR,INST REFERENCE MAT &amp; MEASUREMENTS,B-2440 GEEL,BELGIUM.</t>
  </si>
  <si>
    <t>0003-2670</t>
  </si>
  <si>
    <t>ANAL CHIM ACTA</t>
  </si>
  <si>
    <t>Anal. Chim. Acta</t>
  </si>
  <si>
    <t>JUN 30</t>
  </si>
  <si>
    <t>10.1016/S0003-2670(96)00558-2</t>
  </si>
  <si>
    <t>Chemistry, Analytical</t>
  </si>
  <si>
    <t>Chemistry</t>
  </si>
  <si>
    <t>XJ844</t>
  </si>
  <si>
    <t>WOS:A1997XJ84400003</t>
  </si>
  <si>
    <t>Lodolo, E; Coren, F</t>
  </si>
  <si>
    <t>A late Miocene plate boundary reorganization along the westernmost Pacific-Antarctic ridge</t>
  </si>
  <si>
    <t>TECTONOPHYSICS</t>
  </si>
  <si>
    <t>Pacific-Antarctic ridge; magnetic anomalies; tectonic readjustment</t>
  </si>
  <si>
    <t>SATELLITE ALTIMETRY; SOUTHERN-OCEAN; MARINE GRAVITY; AUSTRALIA; GEOSAT; MOTIONS</t>
  </si>
  <si>
    <t>Magnetic and bathymetric measurements carried out in the southwest Pacific between New Zealand and Antarctica south of 60 degrees S, combined with the satellite-derived gravity map, add new information on the structural fabric and tectonic development of the westernmost portion of the Pacific-Antarctic plate boundary. The plate boundary includes in its northern part a series of short spreading centres offset by NNW-SSE-trending fracture zones. Towards the south, it becomes structurally more complicated and appears to be formed by extension along an ancient strike-slip lineation, as a consequence of a change in the Pacific-Antarctic relative motions that resulted in a geometric readjustment of the plate boundary. The identification of marine magnetic lineations crossing this portion of the boundary testifies that this readjustment is relatively recent; the newly created crust is not older than Late Miocene and is presently surrounded by oceanic regions where the magnetic anomalies range from 19 to 24 (similar to 41-53 Ma) northeastward, and from 7 to 9 (similar to 24.5-28 Ma) southwestward. This segment of the plate boundary formed along an older fracture zone that was pulled-apart by the new plate motions, and the segmented ridge-transform system then evolved.</t>
  </si>
  <si>
    <t>Lodolo, E (corresponding author), OSSERV GEOFIS SPERIMENTALE TRIESTE,POB 2011,I-34016 TRIESTE,ITALY.</t>
  </si>
  <si>
    <t>COREN, Franco/0000-0002-7160-1001; LODOLO, Emanuele/0000-0002-4706-2095</t>
  </si>
  <si>
    <t>0040-1951</t>
  </si>
  <si>
    <t>Tectonophysics</t>
  </si>
  <si>
    <t>10.1016/S0040-1951(97)00005-X</t>
  </si>
  <si>
    <t>XK531</t>
  </si>
  <si>
    <t>WOS:A1997XK53100002</t>
  </si>
  <si>
    <t>Krinner, G; Genthon, C; Li, ZX; LeVan, P</t>
  </si>
  <si>
    <t>Studies of the Antarctic climate with a stretched-grid general circulation model</t>
  </si>
  <si>
    <t>JOURNAL OF GEOPHYSICAL RESEARCH-ATMOSPHERES</t>
  </si>
  <si>
    <t>XXIst General Assembly of the International-Union-of-Geodesy-and-Geophysics</t>
  </si>
  <si>
    <t>JUL 02-14, 1995</t>
  </si>
  <si>
    <t>BOULDER, CO</t>
  </si>
  <si>
    <t>ATMOSPHERIC SURFACE-LAYER; SOUTHERN-HEMISPHERE; SEA-ICE; TEMPERATURE; SIMULATION; PERFORMANCE; RESOLUTION; CONTINENT</t>
  </si>
  <si>
    <t>A stretched-grid general circulation model (GCM), derived from the Laboratoire de Meteorologie Dynamique (LMD) GCM is used for a multiyear high-resolution simulation of the Antarctic climate. The resolution in the Antarctic region reaches 100 km. In order to correctly represent the polar climate, it is necessary to implement several modifications in the model physics. These modifications mostly concern the parameterizations of the atmospheric boundary layer. The simulated Antarctic climate is significantly better in the stretched-grid simulation than in the regular-grid control run. The katabatic wind regime is well captured, although the winds may be somewhat too weak. The annual snow accumulation is generally close to the observed values, although local discrepancies between the simulated annual accumulation and observations remain. The simulated continental mean annual accumulation is 16.2 cm y(-1). Features like the surface temperature and the temperature inversion over large parts of the continent are correctly represented. The model correctly simulates the atmospheric dynamics of the rest of the globe.</t>
  </si>
  <si>
    <t>ECOLE NORMALE SUPER, CNRS, METEOROL DYNAM LAB, F-75005 PARIS, FRANCE</t>
  </si>
  <si>
    <t>Centre National de la Recherche Scientifique (CNRS); Universite PSL; Ecole Normale Superieure (ENS); Sorbonne Universite</t>
  </si>
  <si>
    <t>UNIV GRENOBLE 1, CNRS, LAB GLACIOL &amp; GEOPHYS ENVIRONM, 54 RUE MOLIERE, DU BP 96, F-38402 ST MARTIN DHERES, FRANCE.</t>
  </si>
  <si>
    <t>Krinner, Gerhard/A-6450-2011; Krinner, Gerhard/AAB-8837-2022; Li, Laurent/X-3278-2019</t>
  </si>
  <si>
    <t>Krinner, Gerhard/0000-0002-2959-5920; Li, Laurent/0000-0002-3855-3976</t>
  </si>
  <si>
    <t>AMER GEOPHYSICAL UNION</t>
  </si>
  <si>
    <t>2000 FLORIDA AVE NW, WASHINGTON, DC 20009 USA</t>
  </si>
  <si>
    <t>2169-897X</t>
  </si>
  <si>
    <t>2169-8996</t>
  </si>
  <si>
    <t>J GEOPHYS RES-ATMOS</t>
  </si>
  <si>
    <t>J. Geophys. Res.-Atmos.</t>
  </si>
  <si>
    <t>JUN 27</t>
  </si>
  <si>
    <t>D12</t>
  </si>
  <si>
    <t>10.1029/96JD03356</t>
  </si>
  <si>
    <t>XH196</t>
  </si>
  <si>
    <t>WOS:A1997XH19600031</t>
  </si>
  <si>
    <t>Hines, KM; Bromwich, DH; Liu, Z</t>
  </si>
  <si>
    <t>Combined global climate model and mesoscale model simulations of Antarctic climate</t>
  </si>
  <si>
    <t>PLANETARY BOUNDARY-LAYER; HIGH SOUTHERN LATITUDES; KATABATIC WINDS; PRECIPITATION; SENSITIVITY; RESOLUTION</t>
  </si>
  <si>
    <t>Simulations of high southern latitudes with the high-resolution, limited-area Penn State/NCAR mesoscale model, version 4 (MM4), examine the impact of a moist physics parameterization and the success of a one-way nesting inside the global NCAR community climate model, version 2 (CCM2). Discretization is by 100 km resolution in the horizontal and 15 or 16 levels in the vertical. Initial and boundary conditions for the simulations are provided by analyses of the European Centre for Medium-Range Weather Forecasts or CCM2 simulations. Comparisons of dry and moist simulations of an austral winter month, June 1988, are used to examine the role of clouds in the regional meteorology A cloud-free MM4 simulation with boundary conditions provided by CCM2 run 422 indicates that the one-way nesting of the mesoscale model can produce significant differences in the model output, including an improvement in the location of one longwave trough, reduced cold bias, and a more detailed surface wind field. The improved location of the longwave trough over the Atlantic Ocean is hypothesized to result from blocking induced by the reduced cold bias. The nested simulation is sensitive to the forcing at the horizontal boundaries. Consequently, proper location of troughs and ridges at the boundaries is required for the model to well represent ail the major troughs and ridges inside the domain. The addition of moist physics to the mesoscale simulations tends to improve the quality of the simulated fields over the Southern Ocean. In particular, the intensity of the circumpolar trough is increased. Over Antarctica, serious deficiencies are found in the simulations with moist physics. Excessive moisture is apparently stored in the simulated clouds:leading to excessive atmospheric back radiation and, consequently, excessive temperatures at the surface and higher up in the troposphere.</t>
  </si>
  <si>
    <t>OHIO STATE UNIV, ATMOSPHER SCI PROGRAM, COLUMBUS, OH 43210 USA</t>
  </si>
  <si>
    <t>University System of Ohio; Ohio State University</t>
  </si>
  <si>
    <t>Hines, KM (corresponding author), OHIO STATE UNIV, BYRD POLAR RES CTR, POLAR METEOROL GRP, 108 SCOTT HALL, 1090 CARMACK RD, COLUMBUS, OH 43210 USA.</t>
  </si>
  <si>
    <t>Bromwich, David H/C-9225-2016</t>
  </si>
  <si>
    <t>10.1029/97JD00792</t>
  </si>
  <si>
    <t>WOS:A1997XH19600032</t>
  </si>
  <si>
    <t>Cullather, RI; Bromwich, DH; Grumbine, RW</t>
  </si>
  <si>
    <t>Validation of operational numerical analyses in Antarctic latitudes</t>
  </si>
  <si>
    <t>NATIONAL-METEOROLOGICAL-CENTER; KATABATIC WIND REGIME; SOUTHERN-HEMISPHERE; ECMWF ANALYSES; PRECIPITATION; SIMULATION; FORECASTS; OCEAN; CLIMATE; SYSTEM</t>
  </si>
  <si>
    <t>Available rawinsonde, automatic weather station (AWS), ship, and synthesized long-term observations are used to evaluate the Antarctic numerical analyses of the European Centre for Medium-Range Weather Forecasts (ECMWF) and the U.S. National Centers for Environmental Prediction (NCEP) from 1985 to 1994. Twice-daily variations in the ECMWF surface pressure analyses compare closely with AWS units of the U.S. Antarctic Program and ship observations. The NCEP analyses lover the same period show substantial improvement, particularly during the period 1985-1990. Surface air temperatures and winds do not agree so closely, which may result from analyses error, the localized nature of the fields, or a combination. Validation of the analyses standard pressure level fields using available rawinsonde data reveal a general long-term decrease in RMS errors with time for both analyses. RMS errors in NCEP 200 hPa geopotential heights of over 200 geopotential meters (gpm) for central plateau stations are evident only prior to May 1986. However, a significant upward trend from 1989 to 1993 in geopotential height RMS differences is apparent at several levels. The ECMWF analyses are generally found to be superior and offer a reasonable depiction of the broadscale atmospheric circulation; however, deficiencies in midtropospheric temperatures and lower tropospheric winds are evident. Comparisons of ship data from individual cruises of the S.A. Agulhas and the RN Nathaniel B. Palmer to the numerical analyses reveal substantial agreement for pressure and temperature variables. Observations from the Nathaniel B. Palmer in the Amundsen and Bellingshausen Seas were not available to the weather forecasting centers. Results presented here indicate that a large amount of the available data is being incorporated and that large deficiencies identified in previous studies are being addressed, although areas of concern remain. Deficiencies in comparisons to specific stations are common to both analyses, implying continued communications problems. In particular, grid values corresponding to individual stations including the now-closed Leningradskaya base and Mirnyy are found to be conspicuously deficient at the 200 hPa level for both analyses.</t>
  </si>
  <si>
    <t>NOAA, NWS, NCEP, CAMP SPRINGS, MD 20746 USA</t>
  </si>
  <si>
    <t>National Oceanic Atmospheric Admin (NOAA) - USA</t>
  </si>
  <si>
    <t>Cullather, RI (corresponding author), OHIO STATE UNIV, BYRD POLAR RES CTR, POLAR METEOROL GRP, COLUMBUS, OH 43210 USA.</t>
  </si>
  <si>
    <t>Grumbine, Robert/B-9865-2008; Bromwich, David H/C-9225-2016</t>
  </si>
  <si>
    <t>Grumbine, Robert/0000-0003-1058-193X</t>
  </si>
  <si>
    <t>10.1029/96JD03328</t>
  </si>
  <si>
    <t>Green Submitted, Bronze</t>
  </si>
  <si>
    <t>WOS:A1997XH19600033</t>
  </si>
  <si>
    <t>Parish, TR; Bromwich, DH</t>
  </si>
  <si>
    <t>On the forcing of seasonal changes in surface pressure over Antarctica</t>
  </si>
  <si>
    <t>SOUTHERN-HEMISPHERE; ATMOSPHERIC CIRCULATION; CLIMATE; SIMULATION; CYCLE; WINDS; FLOW</t>
  </si>
  <si>
    <t>A 10-year record (1985-1994) of output statistics from the European Centre for Medium-Range Weather Forecasts (ECMWF) model shows that profound seasonal changes in surface pressure take place over the Antarctic continent. The most pronounced changes occur during the periods straddling the brief Antarctic summer, fr-om September to December and again from January to April. Surface pressures atop the high Antarctic plateau often display changes in excess of 20 hPa during these periods. Temperatures in the lower troposphere also exhibit marked changes during these transitional periods; surface temperature changes during these 3-month periods reach a maximum near 40 K over the high interior of Antarctica. Hydrostatic considerations suggest that the thermal adjustment in the lowest levels of the atmosphere alters the vertical distribution of pressure with height and hence is consistent with the dramatic seasonal surface pressure changes over the elevated Antarctic ice sheets. A strong interplay exists between the thermal forcing and the katabatic wind circulation over the continent. The large seasonal changes in solar insolation reaching the Antarctic ice surface modulate the intensity of the katabatic wind regime and thus the resulting mean meridional circulation between the continent and the subpolar latitudes. It is proposed that the diabatic adjustment in the lower levels of the atmosphere over Antarctica disrupts the mean meridional circulation creating a seasonal mass imbalance and hence surface pressure changes. It is through the meridional transports that the mass and wind fields reach a quasi-equilibrium adjusted state. The seasonal mass movement over Antarctica requires large-scale mass compensation over much of the southern hemisphere and shows that the diabatic influences at the Antarctic surface have far-field impacts.</t>
  </si>
  <si>
    <t>OHIO STATE UNIV, BYRD POLAR RES CTR, POLAR METEOROL GRP, COLUMBUS, OH 43210 USA</t>
  </si>
  <si>
    <t>Parish, TR (corresponding author), UNIV WYOMING, DEPT ATMOSPHER SCI, BOX 3038, LARAMIE, WY 82071 USA.</t>
  </si>
  <si>
    <t>10.1029/96JD02959</t>
  </si>
  <si>
    <t>WOS:A1997XH19600034</t>
  </si>
  <si>
    <t>Heinemann, G</t>
  </si>
  <si>
    <t>Idealized simulations of the Antarctic katabatic wind system with a three-dimensional mesoscale model</t>
  </si>
  <si>
    <t>HIGH SOUTHERN LATITUDES; FLOW</t>
  </si>
  <si>
    <t>The katabatic wind system represents a key factor for the near-surface wind field of the Antarctic region. Idealized simulations with a three-dimensional mesoscale model are performed to investigate the development of the Antarctic katabatic wind system and its sensitivity to physical boundary conditions, in particular channeling effects and the thermodynamic forcing close to the coastline. The simulated cases represent wintertime cases with complete sea ice coverage and no sea ice, as well as a realistic summertime situation. For the wintertime situations a large impact of the presence of open water on the three-dimensional structure of the wind field close to the coast can be shown, whereas the effects on the katabatic wind over the continent are relatively small. Near-surface wind speeds over the continental slope for the summertime case have strengths comparable to those of the wintertime cases but reveal a distinct daily cycle due to the daily course of the radiation fluxes. The formation of shallow mesoscale circulations is simulated after 2-4 days of simulation in ice-free coastal areas. In these regions, low-level convergence, diabatic heating, and the cold air advection associated with the katabatic flow leads to low-level baroclinicity and cyclonic vorticity production.</t>
  </si>
  <si>
    <t>Heinemann, G (corresponding author), UNIV BONN, INST METEOROL, HUGEL 20, D-53121 BONN, GERMANY.</t>
  </si>
  <si>
    <t>Heinemann, Gunther/0000-0002-4831-9016</t>
  </si>
  <si>
    <t>10.1029/97JD00457</t>
  </si>
  <si>
    <t>WOS:A1997XH19600038</t>
  </si>
  <si>
    <t>Gallee, H</t>
  </si>
  <si>
    <t>Air-sea interactions over Terra Nova Bay during winter: Simulation with a coupled atmosphere-polynya model</t>
  </si>
  <si>
    <t>KATABATIC WIND; ENERGY-BALANCE; CLIMATE MODEL; ICE-SHEET; ANTARCTICA; OCEAN; ZONE; GROWTH; LEADS; LAYER</t>
  </si>
  <si>
    <t>A preliminary simulation of the Terra Nova Bay polynya has been performed with a coupled atmosphere-polynya model. The atmospheric model is a hydrostatic primitive equations model that has been validated previously by a simulation of the strong katabatic winds observed in that area. The polynya model includes a representation of the free drift of frazil ice and simple sea-ice dynamics and thermodynamics. Two and three-dimensional experiments have been performed under polar night conditions. Two-dimensional experiments show that an open (warm) water area influences significantly the atmospheric circulation in the antarctic coastal zone: an additional ice-breeze effect is simulated and is responsible for the strenghthening of the katabatic winds near the coast. Because of the important temperature difference between the continental air and the ice-free ocean (up to 40 degrees C), strong surface heat fluxes are simulated over the polynya. Finally, a three-dimensional experiment has been performed. The integration domain includes Terra Nova Bay. The polynya observed in that region is well simulated. It is found that heat losses from the polynya surface are stronger than previously thought but are probably constrained by the idealized representation of frazil ice, which is assumed to be uniform in each grid box. This stresses the need for having a better knowledge of frazil ice evolution in large polynyas.</t>
  </si>
  <si>
    <t>Gallee, H (corresponding author), UNIV CATHOLIQUE LOUVAIN, INST ASTRON GEOPHYS G LEMAITRE, 2 CHEMIN CYCLOTRON, B-1348 LOUVAIN, BELGIUM.</t>
  </si>
  <si>
    <t>10.1029/96JD03098</t>
  </si>
  <si>
    <t>WOS:A1997XH19600039</t>
  </si>
  <si>
    <t>Carleton, AM; Song, YD</t>
  </si>
  <si>
    <t>Synoptic climatology, and intrahemispheric associations, of cold air mesocyclones in the Australasian sector</t>
  </si>
  <si>
    <t>ROSS ICE SHELF; SOUTHERN-HEMISPHERE WINTER; MESOSCALE VORTICES; SCALE ENVIRONMENT; TOVS RETRIEVALS; SEA-LEVEL; ANTARCTICA; CYCLOGENESIS; CYCLONE; REGION</t>
  </si>
  <si>
    <t>Satellite IR images for seven months in 1992 are interpreted for cold air mesoscale cyclones (mesocyclones) occurring in the Australasian sector (similar to 70 degrees E-150 degrees W) of the Southern Ocean. Time-averaged (monthly, seasonal) distributions of mesocyclogenesis, mesocyclolysis, and tracks of movement, along with statistical summaries of mesocyclone attributes (e.g., cloud vortex size, speeds of movement), are presented and discussed in the context of the larger-scale atmospheric circulation. Maximum frequencies of mesocyclones occurred in the transitional months of April and October 1992, with a secondary peak in July. Statistically significant differences in mesocyclone track length between months appear related dominantly to changes in speed of the background flow, associated with the semiannual oscillation (SAG) of tropospheric pressure/height. The associations of mesocyclone ''outbreaks'' with composite anomaly fields of pressure and height are identified for three subareas of the Australasian sector suggested by the analysis of mesocyclone spatial patterns. Outbreaks occur in the strong southerly geostrophic airflow located between pressure and height anomalies that are negative (positive) to the eastward (westward). When outbreaks occurred in the New Zealand subarea in 1992, a similarly strong couplet of pressure/height anomalies developed in the southern South America/Antarctic Peninsula sector but not when outbreaks occurred south of Australia. The mesocyclone remote association that is suggested is evaluated by using polar orbiter IR imagery for the southeastern Pacific region. Frequencies of mesocyclones increase (decrease) west of Chile but decrease (increase) through Drake Passage when mesocyclone outbreaks occur near New Zealand (south of Australia). These long distance associations of mesocyclone outbreaks are consistent with the connectivity of the baroclinic waves and might prove useful in the development of techniques to forecast mesocyclones over the Southern Ocean.</t>
  </si>
  <si>
    <t>PENN STATE UNIV, CTR EARTH SYST SCI, UNIVERSITY PK, PA 16802 USA</t>
  </si>
  <si>
    <t>Pennsylvania Commonwealth System of Higher Education (PCSHE); Pennsylvania State University; Pennsylvania State University - University Park</t>
  </si>
  <si>
    <t>PENN STATE UNIV, DEPT GEOG, 307 WALKER BLDG, UNIVERSITY PK, PA 16802 USA.</t>
  </si>
  <si>
    <t>10.1029/96JD03357</t>
  </si>
  <si>
    <t>WOS:A1997XH19600042</t>
  </si>
  <si>
    <t>McMurdie, LA; Claud, C; Atakturk, S</t>
  </si>
  <si>
    <t>Satellite-derived atmospheric characteristics of spiral and comma-shaped southern hemisphere mesocyclones</t>
  </si>
  <si>
    <t>MULTICHANNEL MICROWAVE IMAGERY; OPERATIONAL VERTICAL SOUNDER; OCEAN RAIN RATE; POLAR LOW; PHYSICAL RETRIEVALS; MESOSCALE VORTICES; SEA; ANTARCTICA; SIMULATION; ALASKA</t>
  </si>
  <si>
    <t>Mesoscale cyclones in cold airstreams poleward of major frontal zones are generated frequently over the Southern Ocean. Quantitative information regarding the atmospheric water and wind fields of these systems can be retrieved from satellite-borne microwave instruments. These instruments include the Special Sensor Microwave Imager (SSM/I), the first European Remote Sensing satellite (ERS-1) scatterometer and the TIROS-N operational vertical sounder (TOVS). In this study, we summarize the structures found in the SSM/I-derived integrated water vapor (IWV), cloud liquid water, wind speed, and liquid and solid precipitation fields for 33 Southern Ocean mesolows. We present the ERS-1 scatterometer surface wind vector fields for nine of these mesolows, and we analyze the TOVS-derived geopotential thickness fields for one case. This study confirms earlier results and also examines several features not previously investigated in Southern Ocean mesolows. We find that (1) solid precipitation is more prevalent than liquid precipitation in most mesocyclones; (2) the higher-latitude, smaller-scale mesolows with spiral-shaped cloud systems have lower IWV content than comma-shaped mesolows; and (3) the surface cyclonic circulation of the mesolows is confirmed by the ERS-1 winds. Surface fluxes of heat and moisture were estimated from European Centre for Medium-Range Weather Forecasting (ECMWF) gridded fields for two highlighted cases and found to be moderate during the formation of the mesolow that occurred near the Antarctic ice edge and low for a comma cloud case. fn addition, TOVS-derived thickness patterns show that the Antarctic case lacked strong baroclinic structure, whereas comma cloud cases tend to develop in baroclinic environments.</t>
  </si>
  <si>
    <t>ECOLE POLYTECH, METEOROL DYNAM LAB, F-75230 PARIS, FRANCE; UNIV WASHINGTON, DEPT ATMOSPHER SCI, SEATTLE, WA 98195 USA</t>
  </si>
  <si>
    <t>Sorbonne Universite; University of Washington; University of Washington Seattle</t>
  </si>
  <si>
    <t>UNIV WASHINGTON, DEPT ATMOSPHER SCI, BOX 351640, SEATTLE, WA 98195 USA.</t>
  </si>
  <si>
    <t>McMurdie, Lynn/0000-0002-5342-0960</t>
  </si>
  <si>
    <t>10.1029/97JD00279</t>
  </si>
  <si>
    <t>WOS:A1997XH19600043</t>
  </si>
  <si>
    <t>Marshall, GJ; Turner, J</t>
  </si>
  <si>
    <t>Surface wind fields of Antarctic mesocyclones derived from ERS 1 scatterometer data</t>
  </si>
  <si>
    <t>SENSOR MICROWAVE IMAGER; SOUTHWESTERN ROSS SEA; MESOSCALE CYCLOGENESIS; ATMOSPHERIC STABILITY; SCALE ENVIRONMENT; ICE SHELF; POLAR LOW; VORTICES; SPEED; CLASSIFICATION</t>
  </si>
  <si>
    <t>The effectiveness of ERS 1 scatterometer data as a tool far studying the wind fields of Antarctic mesocyclones is analyzed by using 1 year's observations of these systems derived from satellite imagery encompassing the Antarctic Peninsula and Bellingshausen and Weddell Seas. It is shown that the scatterometer processing scheme utilized can affect the resultant wind fields, particularly the accuracy of the external forecast winds used for ''meteorological ambiguity removal.'' Very few of the mesocyclones (9%) were ''captured'' by the scatterometer data because (1) similar to 60% of the vortices did not form over the open ocean (25% of those that did were included in the scatterometer data) and (2) the narrow scatterometer swath results in a poor temporal resolution that is less than ideal for observing small-sized, short-lived Antarctic mesocyclones over the Southern Ocean. Close agreement between the derived wind fields and those predicted by a simple model suggests that a mesocyclone may be considered as a vorticity anomaly superimposed on a uniform flow. Most systems had a surface circulation, varying from a slight deviation from the geostrophic flow to a closed circulation; however, 25% of mesocyclones did not exhibit a surface circulation. Four case studies are used to illustrate the different types of observed circulation. Derived maximum cyclonic relative vorticity values (those most negative in the southern hemisphere) varied between -100 and -400 x 10(-6) s(-1), an order of magnitude lower than that calculated for an Arctic mesocyclone. The scatterometer wind field data represent an important new tool for studying Antarctic mesocyclones but need to be used in conjunction with sensors having a higher Frequency of coverage to allow multitemporal analyses of such systems throughout their development.</t>
  </si>
  <si>
    <t>Marshall, GJ (corresponding author), BRITISH ANTARCTIC SURVEY, HIGH CROSS, MADINGLEY RD, CAMBRIDGE CB3 0ET, ENGLAND.</t>
  </si>
  <si>
    <t>Turner, John/0000-0002-6111-5122</t>
  </si>
  <si>
    <t>10.1029/96JD03362</t>
  </si>
  <si>
    <t>WOS:A1997XH19600044</t>
  </si>
  <si>
    <t>Carrasco, JF; Bromwich, DH; Liu, Z</t>
  </si>
  <si>
    <t>Mesoscale cyclone activity over Antarctica during 1991 .2. Near the Antarctic peninsula</t>
  </si>
  <si>
    <t>ROSS SEA; CYCLOGENESIS; MECHANISM; VORTICES; REGION</t>
  </si>
  <si>
    <t>A survey of mesoscale cyclogenesis near the Antarctic peninsula has been carried out for 1991 based on digital satellite imagery collected at Palmer Station. Slightly higher cyclonic activity was found over the Bellingshausen Sea sector (BSS) than in the Weddell Sea sector (WSS). Both sides were characterized by a pronounced formation maximum in summer and a minimum in winter. Comma clouds were the dominant vortex type, and their average diameter was around 370 km. Trajectories show that many vortices in the BSS move northeastward toward the Drake Passage, with some of the most well developed moving north-northeastward to the southern tip of South America, bringing severe weather conditions to that area; little systematic motion was noted over the WSS. The fraction of mesoscale cyclones with middle and/or high cloud on the west side of the Antarctic peninsula was much higher than on the east side. These numerous and deep mesoscale cyclones are a consequence of the frequent outbreaks of cold air associated with synoptic-scale cyclones that move cold air northward over the relatively warm Bellingshausen Sea, with convective instability resulting. This happens much less often in the WSS, where low-level baroclinic instability and vortex stretching are the dominant formation mechanisms and air-sea interaction is usually much less vigorous due to the stabilizing influence of the extended sea-ice cover.</t>
  </si>
  <si>
    <t>OHIO STATE UNIV, ATMOSPHER SCI PROGRAM, COLUMBUS, OH 43210 USA; DIRECC METEOROL CHILE, SANTIAGO, CHILE; UNIV VALPARAISO, DEPT FIS &amp; METEOROL, VALPARAISO, CHILE</t>
  </si>
  <si>
    <t>University System of Ohio; Ohio State University; Universidad de Valparaiso</t>
  </si>
  <si>
    <t>Carrasco, JF (corresponding author), OHIO STATE UNIV, BYRD POLAR RES CTR, POLAR METEOROL GRP, 108 SCOTT HALL, 1090 CARMACK RD, COLUMBUS, OH 43210 USA.</t>
  </si>
  <si>
    <t>Carrasco, Jorge/AAC-4799-2021; Carrasco, Jorge/ACG-6766-2022; Bromwich, David H/C-9225-2016</t>
  </si>
  <si>
    <t>Carrasco, Jorge/0000-0003-2154-5483; Carrasco, Jorge/0000-0003-2154-5483;</t>
  </si>
  <si>
    <t>10.1029/97JD00904</t>
  </si>
  <si>
    <t>WOS:A1997XH19600046</t>
  </si>
  <si>
    <t>Turner, J; Colwell, SR; Harangozo, S</t>
  </si>
  <si>
    <t>Variability of precipitation over the coastal western Antarctic Peninsula from synoptic observations</t>
  </si>
  <si>
    <t>SOUTHERN-HEMISPHERE; CLIMATOLOGY</t>
  </si>
  <si>
    <t>Observations of precipitation events at Faraday and Rothera Stations are analyzed to investigate the spatial and temporal variability of precipitation along the western coastal (Pacific) side of the Antarctic Peninsula. The record of observations made at Faraday since 1956 show a statistically significant increase in the number of winter-season precipitation events. During this season, there are now, on the average, almost 50% more reports of precipitation than during the 1950s. On a year-to-year basis the number of precipitation events is not correlated with the mean surface temperature on the western side of the Antarctic Peninsula but is dependent on synoptic weather system activity. The annual total number of precipitation events at Rothera is also increasing, but because the length of the record is relatively short, this is not statistically significant. The semiannual cycle in the latitudinal location and depth and position of the circumpolar trough is reproduced in the record of precipitation events at both Faraday and Rothera. It is argued that the systematic increase in the number of precipitation events at Faraday since the 1950s is associated with changes in the depression tracks across the Bellingshausen Sea, with an increase in the number of depressions approaching from outside the Antarctic rather than from the west.</t>
  </si>
  <si>
    <t>Turner, J (corresponding author), BRITISH ANTARCTIC SURVEY, HIGH CROSS, MADINGLEY RD, CAMBRIDGE CB3 0ET, ENGLAND.</t>
  </si>
  <si>
    <t>10.1029/96JD03359</t>
  </si>
  <si>
    <t>WOS:A1997XH19600050</t>
  </si>
  <si>
    <t>Hogan, AW; Gow, AJ</t>
  </si>
  <si>
    <t>Occurrence frequency of thickness of annual snow accumulation layers at South Pole</t>
  </si>
  <si>
    <t>TEMPORAL VARIATIONS; ANTARCTIC AEROSOLS</t>
  </si>
  <si>
    <t>This paper describes the frequency analysis of 2000 annual snow accumulation layers at the South Pole. It proposes application of this analysis to objective extraction of meteorological parameters from the South Pole snow accumulation record. We have compared the 200-year ''snow mine'' accumulation record of Giovinetto and Schwerdtfeger and a 2000-layer pit and core record obtained in 1982. Frequency analysis of the number of occurrences of layers with respect to thickness or mass of the layer showed the logarithms of thickness or mass to be normally distributed. This lognormality is quite robust. Arbitrary partitioning of the data by depth or systematic partition of the data by densification or firn-ice transition does not destroy the lognormality of the accumulation series. The geometric standard deviation of the mass of annual layers was the same as the geometric standard deviation of the thickness of these same layers as the layers densified from firn to ice. This agrees with Kapteyn's theory of transformability of lognormal distributions. We have also compared the snow accumulation and marine aerosol (sodium) accumulation in recent annual layers with the station meteorological record and the surface aerosol record. The amounts of snow and sodium accumulated are proportional to the number of warmings (''salt storms'') in most years of this short record. The accumulation record may be transformable to provide an index of this meridional transport. We propose that the magnitude of snow accumulation, with respect to frequency of that accumulation, provides an objective criterion for comparing individual years of meteorological history and that the geometric standard deviation of accumulation provides an objective index for estimation of climatic fluctuation during the period of accumulation.</t>
  </si>
  <si>
    <t>Hogan, AW (corresponding author), USA, COLD REG RES &amp; ENGN LAB, 72 LYME RD, HANOVER, NH 03755 USA.</t>
  </si>
  <si>
    <t>10.1029/97JD00280</t>
  </si>
  <si>
    <t>WOS:A1997XH19600052</t>
  </si>
  <si>
    <t>Loeb, V; Siegel, V; HolmHansen, O; Hewitt, R; Fraser, W; Trivelpiece, W; Trivelpiece, S</t>
  </si>
  <si>
    <t>Effects of sea-ice extent and krill or salp dominance on the Antarctic food web</t>
  </si>
  <si>
    <t>NATURE</t>
  </si>
  <si>
    <t>EUPHAUSIA-SUPERBA; AUSTRAL SUMMER; VARIABILITY; PENINSULA; OCEAN</t>
  </si>
  <si>
    <t>Krill (Euphausia superba) provide a direct link between primary producers and higher trophic levels in the Antarctic marine food web(1-6). The pelagic tunicate Salpa thompsoni can also be important during spring and summer through the formation of extensive and dense blooms(6-9). Although salps are not a major dietary item for Antarctic vertebrate predators(7,10), their blooms can affect adult krill reproduction and survival of krill larvae. Here we provide data from 1995 and 1996 that support hypothesized relationships between krill, salps and region-wide sea-ice conditions(11,12). We have assessed salp consumption as a proportion of net primary production, and found correlations between herbivore densities and integrated chlorophyll-a that indicate that there is a degree of competition between krill and salps. Our analysis of the relationship between annual sea-ice cover and a longer time series of air temperature measurements(12,13) indicates a decreased frequency of winters with extensive sea-ice development over the last five decades. Our data suggest that decreased krill availability may affect the levels of their vertebrate predators. Regional warming and reduced krill abundance therefore affect the marine food web and krill resource management.</t>
  </si>
  <si>
    <t>BUNDESFORSCH ANSTALT FISCHEREI,INST SEEFISCHEREI,D-22767 HAMBURG,GERMANY; UNIV CALIF SAN DIEGO,SCRIPPS INST OCEANOG,LA JOLLA,CA 92093; NATL MARINE FISHERIES SERV,SW FISHERIES SCI CTR,LA JOLLA,CA 92038; MONTANA STATE UNIV,DEPT BIOL,POLAR OCEANS RES GRP,BOZEMAN,MT 59717</t>
  </si>
  <si>
    <t>University of California System; University of California San Diego; Scripps Institution of Oceanography; National Oceanic Atmospheric Admin (NOAA) - USA; Montana State University System; Montana State University Bozeman</t>
  </si>
  <si>
    <t>Loeb, V (corresponding author), MOSS LANDING MARINE LABS,POB 450,MOSS LANDING,CA 95039, USA.</t>
  </si>
  <si>
    <t>MACMILLAN MAGAZINES LTD</t>
  </si>
  <si>
    <t>LONDON</t>
  </si>
  <si>
    <t>PORTERS SOUTH, 4 CRINAN ST, LONDON, ENGLAND N1 9XW</t>
  </si>
  <si>
    <t>0028-0836</t>
  </si>
  <si>
    <t>Nature</t>
  </si>
  <si>
    <t>JUN 26</t>
  </si>
  <si>
    <t>10.1038/43174</t>
  </si>
  <si>
    <t>XG416</t>
  </si>
  <si>
    <t>WOS:A1997XG41600050</t>
  </si>
  <si>
    <t>Hart, SR; Blusztajn, J; LeMasurier, WE; Rex, DC</t>
  </si>
  <si>
    <t>Hobbs Coast Cenozoic volcanism: Implications for the West Antarctic rift system</t>
  </si>
  <si>
    <t>CHEMICAL GEOLOGY</t>
  </si>
  <si>
    <t>Highlights of the Goldschmidt Meeting</t>
  </si>
  <si>
    <t>MAR 31-APR 04, 1996</t>
  </si>
  <si>
    <t>HEIDELBERG, GERMANY</t>
  </si>
  <si>
    <t>volcanism; rifting; plumes; isotopes; trace elements</t>
  </si>
  <si>
    <t>OCEANIC UPPER MANTLE; SR ISOTOPIC DATA; MARIE-BYRD-LAND; TRACE-ELEMENT; GEOCHEMICAL EVOLUTION; CHEMICAL-STRUCTURE; ALKALI BASALTS; VICTORIA-LAND; PACIFIC-OCEAN; RIDGE BASALTS</t>
  </si>
  <si>
    <t>Basaltic lavas were erupted from a 40-km-long lineament near the Hobbs Coast of Marie Byrd Land, Antarctica, over the period from 11.7 m.y. to 2.3 m.y. ago. The lavas from the southernmost locality, Coleman Nunatak, are virtually constant in major, trace element and isotopic composition over this entire age span. Their high FeO-low Al2O3 character indicates melting of garnet peridotite at about 140 km depth. There is no evidence for the involvement of ancient continental Lithosphere or MORE asthenosphere in the magmatism. Isotopically, the lavas show the highest Pb-206/Pb-204 ratios (up to 20.7) of any of the Cenozoic volcanism associated with the West Antarctic rift system (WARS). This HIMU isotopic signature is also clear in the trace element patterns, which closely mimic end-member HIMU basalts from the oceanic islands of Tubuai and Mangaia. From the other localities along the Hobbs Lineament, the earliest volcanism, which is coeval with that at Coleman Nunatak, is of shallower derivation (similar to 110 km), and isotopically like the oceanic FOZO end-member (Pb-206/Pb-204 similar to 19.5). The trace-element patterns are similar to those at Coleman, but less enriched in the most incompatible elements by a factor of two. Modeling of the trace element data is consistent with a uniform mantle source composition, depleted in major elements, but hydrous and mildly enriched in the incompatible and LREE. Inversion for the bulk distribution coefficients of the source mantle reveals a spidergram with a marked negative Ti anomaly and marked positive anomalies for K, Sr, Zr and Hf. From this modeling, the extent of melting at Coleman is inferred to be similar to 1.6%, as compared to similar to 3.2% during the earliest volcanism elsewhere on the lineament. With time, the volcanism from these other localities progresses to greater depth, becomes more HIMU in character, and lower in extent of melting (i.e., approaches the character of basalts from the Coleman locality). The FOZO component is prevalent as a mixing end-member in WARS volcanism from numerous other Marie Byrd Land (MEL) and Northern Victoria Land (NVL) localities. It is also the main constituent of the three nearby oceanic plumes (Balleny, Scott, Peter I islands). The HIMU component is at best a minor constituent of these oceanic plumes, but is present at several other MBL and NVL localities, as well as in pieces of Zealandia which were adjacent to this coast of Antarctica prior to fragmentation of Gondwana. We propose that this HIMU mantle source was emplaced under Gondwana lithosphere prior to breakup, as a large weak plume head, with Little or no accompanying volcanism. This 'fossil-plume' proto-lithosphere is now being sampled during WARS extension. Likely mechanisms for the volcanism relate either to small-scale convection associated with strong basal topography of the lithosphere (such as that recorded by the Hobbs Lineament volcanism), or to emplacement of a new plume, which may in part be driving the extension. (C) 1997 Elsevier Science B.V.</t>
  </si>
  <si>
    <t>UNIV COLORADO,DEPT GEOL,DENVER,CO 80217; UNIV LEEDS,DEPT EARTH SCI,LEEDS LS2 9JT,W YORKSHIRE,ENGLAND</t>
  </si>
  <si>
    <t>University of Colorado System; University of Colorado Denver; University of Leeds</t>
  </si>
  <si>
    <t>Hart, SR (corresponding author), WOODS HOLE OCEANOG INST,DEPT GEOL &amp; GEOPHYS,WOODS HOLE,MA 02543, USA.</t>
  </si>
  <si>
    <t>0009-2541</t>
  </si>
  <si>
    <t>CHEM GEOL</t>
  </si>
  <si>
    <t>Chem. Geol.</t>
  </si>
  <si>
    <t>JUN 25</t>
  </si>
  <si>
    <t>10.1016/S0009-2541(97)00037-5</t>
  </si>
  <si>
    <t>XG571</t>
  </si>
  <si>
    <t>WOS:A1997XG57100013</t>
  </si>
  <si>
    <t>DeMarino, S; Palagiano, E; Zollo, F; Minale, L; Iorizzi, M</t>
  </si>
  <si>
    <t>A novel sulphated steroid with a 7-membered 5-oxalactone B-ring from an Antarctic starfish of the family Asteriidae.</t>
  </si>
  <si>
    <t>TETRAHEDRON</t>
  </si>
  <si>
    <t>NMR</t>
  </si>
  <si>
    <t>Three novel sulphated polyhydroxylated steroids, named asterasterols A-C (1-3), have been isolated from an Antarctic starfish of the family Asteriidae and their structures elucidated by spectroscopic studies. Steroid 1 has the seven-membered 5-oxalactone B-ring; 2 and 3 are the corresponding 6-oxo steroids. (C) 1997 Published by Elsevier Science Ltd.</t>
  </si>
  <si>
    <t>UNIV NAPLES FEDERICO II,DIPARTIMENTO CHIM SOSTANZE NAT,I-80131 NAPLES,ITALY; UNIV MOLISE,DIPARTIMENTO SCI &amp; TECNOL AGROALIMENTARI AMBIENTA,I-86100 CAMPOBASSO,ITALY</t>
  </si>
  <si>
    <t>University of Naples Federico II; University of Molise</t>
  </si>
  <si>
    <t>Iorizzi, Maria/F-4491-2012; De Marino, Simona/AAZ-5662-2021</t>
  </si>
  <si>
    <t>Iorizzi, Maria/0000-0002-8653-6628; Zollo, Franco/0000-0002-2004-5711; De Marino, Simona/0000-0002-0300-5048</t>
  </si>
  <si>
    <t>THE BOULEVARD, LANGFORD LANE, KIDLINGTON, OXFORD, ENGLAND OX5 1GB</t>
  </si>
  <si>
    <t>0040-4020</t>
  </si>
  <si>
    <t>Tetrahedron</t>
  </si>
  <si>
    <t>JUN 23</t>
  </si>
  <si>
    <t>10.1016/S0040-4020(97)00531-0</t>
  </si>
  <si>
    <t>Chemistry, Organic</t>
  </si>
  <si>
    <t>Index Chemicus (IC); Science Citation Index Expanded (SCI-EXPANDED)</t>
  </si>
  <si>
    <t>XF716</t>
  </si>
  <si>
    <t>WOS:A1997XF71600027</t>
  </si>
  <si>
    <t>Whitehouse, MJ; Preston, M</t>
  </si>
  <si>
    <t>A flexible computer-based technique for the analysis of data from a sea-going nutrient autoanalyser</t>
  </si>
  <si>
    <t>autoanalyzer; nutrient chemistry; seawater; continuous sampling; computerized data acquisition; computerized data analysis</t>
  </si>
  <si>
    <t>Modem instruments and techniques used to collect nutrient data at sea may amass huge data sets from discrete samples and continuously monitored sample streams. The volume and format of data produced by some sampling techniques preclude data analysis by manual methods. However, the analysis of a wide variety of sample types also makes the use of fully automatic data analysis inappropriate, so that a flexible approach to data analysis is required. Although at sea autoanalyser chemistry methods are thoroughly described in the literature, little information is available on data handling procedures. A suite of computer programmes has been developed to cope with a wide variety of autoanalyser nutrient data. Here we describe the basic design of data acquisition and sub-sampling programmes and methods of operation.</t>
  </si>
  <si>
    <t>Whitehouse, MJ (corresponding author), BRITISH ANTARCTIC SURVEY,NERC,HIGH CROSS,MADINGLEY RD,CAMBRIDGE CB3 0ET,ENGLAND.</t>
  </si>
  <si>
    <t>JUN 20</t>
  </si>
  <si>
    <t>1-3</t>
  </si>
  <si>
    <t>10.1016/S0003-2670(96)00630-7</t>
  </si>
  <si>
    <t>XH457</t>
  </si>
  <si>
    <t>WOS:A1997XH45700022</t>
  </si>
  <si>
    <t>Price, PB; Bergstrom, L</t>
  </si>
  <si>
    <t>Optical properties of deep ice at the South Pole: Scattering</t>
  </si>
  <si>
    <t>APPLIED OPTICS</t>
  </si>
  <si>
    <t>AIR-HYDRATE CRYSTALS; LIGHT-SCATTERING; ANTARCTIC ICE; ABSORPTION-COEFFICIENTS; VOSTOK STATION; CORE; DISLOCATIONS; NM</t>
  </si>
  <si>
    <t>Recently, absorption and scattering at depths 800-1000 m in South Pole ice have been studied with transit-time distributions of pulses from a variable-frequency laser sent between emitters and receivers embedded in the ice. At 800 - 1000 m, scattering is independent of wavelength and the scattering centers are air bubbles of size much greater than wavelength. At 1500-2000 m it is predicted that all bubbles will have transformed into air-hydrate clathrate crystals and that scattering occurs primarily at dust grains, at liquid acids concentrated along three-crystal boundaries, and at salt grains. Scattering on decorated dislocations, at ice-ice boundaries, and at hydrate-ice boundaries will be of minor importance. Scattering from liquid acids in veins at three-crystal boundaries goes as similar to lambda(-1) to similar to lambda(-2) and should show essentially no depth dependence. Scattering from dust grains goes as similar to lambda(-2) and should show peaks at depths of similar to 1050, similar to 1750, and similar to 2200 m in South Pole ice. If marine salt grains remain undissolved, they will scatter like insoluble dust grains. Refraction at ice-ice boundaries and at hydrate-ice boundaries is manifested by a multitude of small-angle scatters, independent of wavelength. The largest contribution to Rayleigh-like scattering is likely due to dislocations decorated discontinuously with impurities. Freshly grown laboratory ice exhibits a large Rayleigh-like scattering that we attribute to the much higher density of decorated dislocations than in glacial ice. (C) 1997 Optical Society of America.</t>
  </si>
  <si>
    <t>UNIV STOCKHOLM,DEPT PHYS,S-11346 STOCKHOLM,SWEDEN</t>
  </si>
  <si>
    <t>Stockholm University</t>
  </si>
  <si>
    <t>Price, PB (corresponding author), UNIV CALIF BERKELEY,DEPT PHYS,BERKELEY,CA 94720, USA.</t>
  </si>
  <si>
    <t>OPTICAL SOC AMER</t>
  </si>
  <si>
    <t>2010 MASSACHUSETTS AVE NW, WASHINGTON, DC 20036</t>
  </si>
  <si>
    <t>0003-6935</t>
  </si>
  <si>
    <t>APPL OPTICS</t>
  </si>
  <si>
    <t>Appl. Optics</t>
  </si>
  <si>
    <t>10.1364/AO.36.004181</t>
  </si>
  <si>
    <t>Optics</t>
  </si>
  <si>
    <t>XE301</t>
  </si>
  <si>
    <t>WOS:A1997XE30100024</t>
  </si>
  <si>
    <t>ODowd, CD; Lowe, JA; Smith, MH; Davison, B; Hewitt, N; Harrison, RM</t>
  </si>
  <si>
    <t>Biogenic sulphur emissions and inferred non-sea-salt-sulphate cloud condensation nuclei in and around Antarctica</t>
  </si>
  <si>
    <t>MARINE BOUNDARY-LAYER; SIZE DISTRIBUTION; NORTH-ATLANTIC; AEROSOL PRODUCTION; EXCESS SULFATE; SULFUR; PARTICLES; OXIDATION; AIR; SO2</t>
  </si>
  <si>
    <t>Accumulation mode aerosol properties and biogenic sulphur emissions over the South Atlantic and Antarctic Oceans are examined. Two contrasting air masses, polar and maritime, each possessing distinct aerosol properties, were encountered during the summer months. By examining aerosol volatile properties, polar air masses arriving from the Antarctic continent were shown to consist primarily of H2SO4 in the accumulation mode size range, with inferred NH4+ to SO= (4) molar ratios close to zero. By comparison, air masses of temperate maritime origin were significantly neutralized with molar ratios of approximate to 1. These results suggest a deficit of ammonia in polar air masses compared with that in maritime air masses. Dimethyl sulphide (DMS) exhibited no correlation with its putative aerosol oxidation products, although spatial coherence in atmospheric concentrations of DMS, methane sulphonic acid (MSA), and non-sea-salt (nss)-sulphate mass was observed. Volatility analysis, used to infer nss-sulphate cloud condensation nuclei (nss-sCCN) active at a supersaturation of approximate to 0.2%, indicates that nss-sCCN mass and number concentration were best correlated with MSA mass (r approximate to 0.63). Aerosol volatility identified the presence of MSA in submicron non-sea-salt aerosol; however, its contribution to the aerosol mass was small relative to the contribution of sulphuric acid and ammonium bisulphate/sulphate aerosol. The marine sulphur cycle appears strongly coupled to the sea-salt cycle with, typically, 80-90% of nss-sulphate thought to be internally mixed with sea-salt aerosol. During the austral Summer of 1992/1993, a period of strong biological productivity in the Weddell Sea and sub-Antarctic Ocean, particularly during ice-melt, the cruise-average DMS flux of 61 mu g m(-2) d(-1) corresponded to a very modest average nss-sCCN concentration of 21 cm(-3). Observed peak values of DMS flux and inferred nss-CCN concentrations during the cruise were 477 mu g m(-2) d(-1) and 64 cm(-3), respectively. Events of new particle formation were identified in the Weddell Sea and occurred under conditions of high DMS flux and low aerosol surface area.</t>
  </si>
  <si>
    <t>UNIV LANCASTER, INST ENVIRONM &amp; BIOL SCI, LANCASTER LA1 4YQ, ENGLAND; UNIV BIRMINGHAM, INST PUBL &amp; ENVIRONM HLTH, BIRMINGHAM B15 2TT, W MIDLANDS, ENGLAND</t>
  </si>
  <si>
    <t>Lancaster University; University of Birmingham</t>
  </si>
  <si>
    <t>UNIV SUNDERLAND, SCH ENVIRONM, CTR MARINE &amp; ATMOSPHER SCI, BENEDICT BLDG, ST GEORGES WAY, SUNDERLAND SR2 7BW, DURHAM, ENGLAND.</t>
  </si>
  <si>
    <t>Harrison, Roy Michael/A-2256-2008; O'Dowd, Colin D/K-8904-2012; Hewitt, Charles Nicholas/B-1219-2009</t>
  </si>
  <si>
    <t>O'Dowd, Colin D/0000-0002-3068-2212; Hewitt, Charles Nicholas/0000-0001-7973-2666</t>
  </si>
  <si>
    <t>11D</t>
  </si>
  <si>
    <t>10.1029/96JD02749</t>
  </si>
  <si>
    <t>XG179</t>
  </si>
  <si>
    <t>WOS:A1997XG17900006</t>
  </si>
  <si>
    <t>Notholt, J; Toon, GC; Lehmann, R; Sen, B; Blavier, JF</t>
  </si>
  <si>
    <t>Comparison of Arctic and Antarctic trace gas column abundances from ground-based Fourier transform infrared spectrometry</t>
  </si>
  <si>
    <t>IR SOLAR OBSERVATIONS; OZONE DEPLETION; ATMOSPHERE; DISTRIBUTIONS; JUNGFRAUJOCH; VARIABILITY; MODEL</t>
  </si>
  <si>
    <t>Column abundances of several atmospheric trace gases have been derived from solar absorption spectra measured from McMurdo, Antarctica (77.9 degrees S, 166.7 degrees E), in September and October 1986 and from solar and lunar absorption spectra recorded in Ny Alesund, Spitsbergen (78.9 degrees N, 11.9 degrees E), during winter and spring 1992-1995. The same analysis software, including the molecular spectroscopic parameters and initial volume mixing ratio profile shapes, was employed for both data sets to minimize the possibility of introducing systematic biases. The results clearly show that denitrification in the Antarctic lower stratosphere results in much smaller column abundances of HNO3 than in the Arctic. The springtime recovery of HCl in the Antarctic showed a stronger increase than in the Arctic. The ClONO2 peak occurred about 1 month later in the Antarctic and was found to be less pronounced than in the Arctic. After accounting for the 30% increase in total chlorine between 1986 and 1993, the minimum values for HCl + ClONO2 are similar in the Arctic and the Antarctic, indicating that both polar regions show nearly the same activation of chlorine during the polar night. However, in the Arctic the low values of HCl + ClONO2 start to recover in February, whereas in the Antarctic the lack of NO2, caused by the denitrification, delays the increase of HCl + ClONO2 by about 1 month. A simple one-dimensional model was able to reproduce the behavior of HCl and ClONO2, simply by assuming a one month later date for the last Antarctic polar stratospheric clouds together with greater latitude excursions of the Arctic air parcel trajectories. The model runs imply that in the Antarctic the reconversion of ClONO2 to HCl occurs about 1 month later than in the Arctic. Furthermore, the results imply that any differences in the O-3 depletion are caused mainly by differences in the stratospheric temperatures and dynamics and only to a small extent by the increased chlorine loading. The total column abundances of the short-lived tropospheric trace gases C2H6, C2H2, CO, and CH2O are found to be up to 10 times higher in the Arctic compared with the Antarctic, reflecting the hemispheric imbalance in production.</t>
  </si>
  <si>
    <t>CALTECH, JET PROP LAB, PASADENA, CA 91109 USA</t>
  </si>
  <si>
    <t>California Institute of Technology; National Aeronautics &amp; Space Administration (NASA); NASA Jet Propulsion Laboratory (JPL)</t>
  </si>
  <si>
    <t>Notholt, J (corresponding author), ALFRED WEGENER INST POLAR &amp; MARINE RES, POSTFACH 600149, D-14401 POTSDAM, GERMANY.</t>
  </si>
  <si>
    <t>Notholt, Justus/P-4520-2016</t>
  </si>
  <si>
    <t>Notholt, Justus/0000-0002-3324-885X</t>
  </si>
  <si>
    <t>10.1029/97JD00358</t>
  </si>
  <si>
    <t>WOS:A1997XG17900008</t>
  </si>
  <si>
    <t>Cacciani, M; Colagrande, P; diSarra, A; Fua, D; DiGirolamo, P; Fiocco, G</t>
  </si>
  <si>
    <t>Lidar observations of polar stratospheric clouds at the South Pole .2. Stratospheric perturbed conditions, 1992 and 1993</t>
  </si>
  <si>
    <t>PINATUBO VOLCANIC AEROSOL; ANTARCTIC OZONE; VORTEX; JUNE</t>
  </si>
  <si>
    <t>Observations of polar stratospheric clouds (PSCs), carried out at the Amundsen Scott South Pole Station by lidar from May 1992 through October 1993, are reported and compared with previously obtained results. At that time the Antarctic stratosphere was loaded with sulfuric acid aerosol due to the eruptions of Mount Pinatubo, primarily, and of Mount Hudson. The seasonal evolution of the backscatter profiles has been investigated in relation to the presence of the volcanic aerosol and to the processes of PSC formation, particle sedimentation, and dehydration. During the first winter after the eruptions the PSC activity was more intense than in the following year, particularly above 12.5 km, where the amount of volcanic aerosol was larger in 1992 than in 1993. At lower altitudes the volcanic aerosol loading as well as the PSC phenomenon were comparable during the 2 years. No substantial changes in the signal due to the volcanic aerosol has been observed comparing the backscattering profiles before and after the PSC periods (June-September), except for a downward shift, attributed to the subsidence of the air inside the polar vortex. It is concluded that only a small fraction of the aerosol particles, probably those with the largest radii, were involved in the nucleation of PSC particles.</t>
  </si>
  <si>
    <t>UNIV BASILICATA, I-85100 POTENZA, ITALY; CNR, IST FIS ATMOSFERA, ROME, ITALY; ENTE NUOVE TECNOL ENERGIA &amp; AMBIENTE, ROME, ITALY</t>
  </si>
  <si>
    <t>University of Basilicata; Consiglio Nazionale delle Ricerche (CNR); Italian National Agency New Technical Energy &amp; Sustainable Economics Development</t>
  </si>
  <si>
    <t>Cacciani, M (corresponding author), UNIV ROMA LA SAPIENZA, DIPARTIMENTO FIS, P A MORO 2, I-00185 ROME, ITALY.</t>
  </si>
  <si>
    <t>di Sarra, Alcide/J-1491-2016</t>
  </si>
  <si>
    <t>di Sarra, Alcide/0000-0002-2405-2898</t>
  </si>
  <si>
    <t>10.1029/97JD00361</t>
  </si>
  <si>
    <t>WOS:A1997XG17900016</t>
  </si>
  <si>
    <t>Slusser, JR; Fish, DJ; Strong, EK; Jones, RL; Roscoe, HK; Sarkissian, A</t>
  </si>
  <si>
    <t>Five years of NO2 vertical column measurements at Faraday (65 degrees S): Evidence for the hydrolysis of BrONO2 on Pinatubo aerosols</t>
  </si>
  <si>
    <t>ABSORPTION-SPECTROSCOPY; NITROGEN-DIOXIDE</t>
  </si>
  <si>
    <t>Summertime measurements of NO2 vertical column amounts over a 5 year period from May 1990 until February 1995 from Faraday Base, Antarctica, show a marked reduction following the arrival of the Mount Pinatubo volcanic aerosol in December 1991. Model calculations show that this reduction can be explained by BrONO2 and N2O5 hydrolysis on the volcanically enhanced aerosol, with the former dominating, Given the measurement and model uncertainties and lack of any treatment the effects of the quasi-biennial oscillation, the reduction in NO2 is consistent with a BrONO2 sticking coefficient gamma of 0.4. However, the best agreement between the model and the measurements occurs using a gamma of 0.2. Over the time span of the measurements the known increases in chlorine and bromine loadings have an effect of less than 2% on midsummer NO2 columns. With background aerosols, summertime ozone catalytic losses are dominated by the HOx cycle between 12 and 18 km and by the NOx cycle at greater altitudes. With heavy aerosol loading, HOx is the primary loss cycle from 12 to 22 km. The total ozone loss increases by 38% at 16 km as a result of heavy aerosol loading.</t>
  </si>
  <si>
    <t>UNIV CAMBRIDGE, DEPT CHEM, CTR ATMOSPHER SCI, CAMBRIDGE CB2 1EW, ENGLAND; BRITISH ANTARCTIC SURVEY, NERC, CAMBRIDGE CB3 0ET, ENGLAND</t>
  </si>
  <si>
    <t>University of Cambridge; UK Research &amp; Innovation (UKRI); Natural Environment Research Council (NERC); NERC British Antarctic Survey</t>
  </si>
  <si>
    <t>Strong, Kimberly/D-2563-2012</t>
  </si>
  <si>
    <t>10.1029/97JD00359</t>
  </si>
  <si>
    <t>WOS:A1997XG17900019</t>
  </si>
  <si>
    <t>Waugh, DW; Plumb, RA; Elkins, JW; Fahey, DW; Boering, KA; Dutton, GS; Volk, CM; Keim, E; Gao, RS; Daube, BC; Wofsy, SC; Loewenstein, M; Podolske, JR; Chan, KR; Proffitt, MH; Kelly, K; Newman, PA; Lait, LR</t>
  </si>
  <si>
    <t>Mixing of polar vortex air into middle latitudes as revealed by tracer-tracer scatterplots</t>
  </si>
  <si>
    <t>ANTARCTIC OZONE HOLE; LOWER STRATOSPHERE; WINTER; TRANSPORT; N2O; DENITRIFICATION; CO2; DEHYDRATION; DYNAMICS; AIRCRAFT</t>
  </si>
  <si>
    <t>The occurrence of mixing of polar vortex air with midlatitude air is investigated by examining the scatterplots of insitu measurements of long-lived tracers from the NASA ER-2 aircraft during the Stratospheric Photochemistry, Aerosols and Dynamics Expedition (SPADE, April, May 1993; northern hemisphere) and the Airborne Southern Hemisphere Ozone Experiment/Measurements for Assessing the Effects of Stratospheric Aircraft (ASHOE/MAESA, March-October 1994; southern hemisphere) campaigns. The tracer-tracer scatterplots from SPADE form correlation curves which differ from those measured during previous aircraft campaigns (Airborne Antarctic Ozone Experiment (AAOE), Airborne Arctic Stratospheric Experiments I (AASE I) and II (AASE II)). It is argued that these anomalous linear correlation curves are ''mixing lines'' resulting from the recent mixing of polar vortex air into the middle latitude environment. Further support for this mixing scenario is provided by contour advection calculations and calculations with a simple one-dimensional strain-diffusion model. The scatterplots from the midwinter deployments of ASHOE/MAESA are consistent with those from previous midwinter measurements (i.e., no mixing lines), but the spring CO2:N2O scatterplots form altitude-dependent mixing lines which indicate that air from the vortex edge region (but not from the inner vortex) is mixing with midlatitude air during this period. These results suggest that at altitudes above about 16 km the mixing of polar vortex air into middle latitudes varies with season: in northern and southern midwinter this mixing rarely occurs, in southern spring mixing of vortex-edge air occurs, and after the vortex breakup mixing of inner vortex air occurs.</t>
  </si>
  <si>
    <t>HARVARD UNIV, DEPT EARTH &amp; PLANETARY SCI, CAMBRIDGE, MA 02138 USA; NASA, AMES RES CTR, MOFFETT FIELD, CA 94035 USA; NOAA, CLIMATE MONITORING &amp; DIAGNOST LAB, BOULDER, CO 80303 USA; NOAA, AERON LAB, BOULDER, CO 80303 USA; COOPERAT INST RES ENVIRONM SCI, BOULDER, CO 80303 USA; NASA, GODDARD SPACE FLIGHT CTR, GREENBELT, MD 20771 USA; MIT, DEPT EARTH ATMOSPHER &amp; PLANETARY SCI, CAMBRIDGE, MA 02139 USA</t>
  </si>
  <si>
    <t>Harvard University; National Aeronautics &amp; Space Administration (NASA); NASA Ames Research Center; National Oceanic Atmospheric Admin (NOAA) - USA; National Oceanic Atmospheric Admin (NOAA) - USA; National Aeronautics &amp; Space Administration (NASA); NASA Goddard Space Flight Center; Massachusetts Institute of Technology (MIT)</t>
  </si>
  <si>
    <t>Waugh, DW (corresponding author), MONASH UNIV, COOPERAT RES CTR SO HEMISPHERE METEOROL, WELLINGTON RD, CLAYTON, VIC 3168, AUSTRALIA.</t>
  </si>
  <si>
    <t>Dutton, Geoffrey Scott/V-9977-2019; Gao, Ru-Shan/H-7455-2013; Newman, Paul A./D-6208-2012; Waugh, Darryn/K-3688-2016; Fahey, David/G-4499-2013</t>
  </si>
  <si>
    <t>Dutton, Geoffrey Scott/0000-0001-7777-9268; Gao, Ru-Shan/0000-0001-6985-1637; Newman, Paul A./0000-0003-1139-2508; Waugh, Darryn/0000-0001-7692-2798; Fahey, David/0000-0003-1720-0634</t>
  </si>
  <si>
    <t>10.1029/96JD03715</t>
  </si>
  <si>
    <t>WOS:A1997XG17900028</t>
  </si>
  <si>
    <t>Grooss, JU; Pierce, RB; Crutzen, PJ; Grose, WL; Russell, JM</t>
  </si>
  <si>
    <t>Re-formation of chlorine reservoirs in southern hemisphere polar spring</t>
  </si>
  <si>
    <t>STRATOSPHERIC OZONE; CHEMISTRY; WINTER; MODEL; PHOTOCHEMISTRY; DEHYDRATION; ATMOSPHERE; SYSTEM; HALOE; CLO</t>
  </si>
  <si>
    <t>This paper focuses on the recovery of chlorine reservoir species in the lower stratosphere in late Antarctic spring. The investigations are based on measurements from the Halogen Occultation Experiment (HALOE) on board the Upper Atmosphere Research Satellite (UARS) and calculations by the Mainz photochemical box model and the NASA Langley Research Center trajectory model. During late Antarctic spring 1994, HALOE observed high HCl mixing ratios up to 2.7 ppbv at 20 km altitude in the ozone-depleted air inside the polar vortex. These values correspond approximately to the sum of all available inorganic chlorine species. In the preceding period of chlorine activation on polar stratospheric clouds (PSCs), the observed HCl mixing ratios in some cases were below 0.3 ppbv. This indicates a fast conversion of active chlorine species into the form of HCl after PSCs disappear with increasing stratospheric temperatures. Box model calculations are presented that assess the rate of HCl increase in late spring when heterogeneous chemistry on polar stratospheric clouds becomes insignificant. The calculations were performed along Lagrangian trajectories starting from HALOE measurements in September 1994. Sensitivity calculations are presented regarding uncertainties in input parameters of the calculations. In the vortex edge region, calculated HCl increase rates are significantly lower compared with HALOE observations. Introducing additional HCl-yielding branches of the reactions of ClO with OH and HO2 helps to reduce this discrepancy.</t>
  </si>
  <si>
    <t>NASA, LANGLEY RES CTR, HAMPTON, VA 23681 USA; MAX PLANCK INST CHEM, D-55020 MAINZ, GERMANY; HAMPTON UNIV, DEPT PHYS, HAMPTON, VA 23668 USA</t>
  </si>
  <si>
    <t>National Aeronautics &amp; Space Administration (NASA); NASA Langley Research Center; Max Planck Society; Hampton University</t>
  </si>
  <si>
    <t>Grooß, Jens-Uwe/A-7315-2013; Pierce, Robert Bradley/F-5609-2010; Crutzen, Paul J/F-6044-2012; Pierce, R. Bradley/A-5990-2019; Grooß, Jens-Uwe/N-3305-2019</t>
  </si>
  <si>
    <t>Grooß, Jens-Uwe/0000-0002-9485-866X; Pierce, Robert Bradley/0000-0002-2767-1643; Grooß, Jens-Uwe/0000-0002-9485-866X</t>
  </si>
  <si>
    <t>10.1029/96JD03505</t>
  </si>
  <si>
    <t>Bronze, Green Published</t>
  </si>
  <si>
    <t>WOS:A1997XG17900030</t>
  </si>
  <si>
    <t>Pierce, RB; Grooss, JU; Grose, WL; Russell, JM; Crutzen, PJ; Fairlie, TD; Lingenfelser, G</t>
  </si>
  <si>
    <t>Photochemical calculations along air mass trajectories during ASHOE/MAESA</t>
  </si>
  <si>
    <t>ANTARCTIC OZONE EXPERIMENT; POLAR STRATOSPHERIC CLOUD; CHLORINE CHEMISTRY; ER-2 AIRCRAFT; MODEL; WINTER; NITROGEN; ACTIVATION; EVOLUTION; RADICALS</t>
  </si>
  <si>
    <t>The practicality of conducting photochemical calculations along trajectories of air masses is investigated. An isentropic trajectory package is used in conjunction with a detailed photochemical model to compare predictions of the mean chemical content of air masses initialized with the Halogen Occultation Experiment (HALOE) data with coincident in situ observations from instruments onboard the ER-2 aircraft. Comparisons are made for 10 ER-2 flights originating from Christchurch, New Zealand, during the May to June and October 1994 Airborne Southern Hemisphere Ozone Experiment/Measurements for Assessing the Effects of Stratospheric Aircraft (ASHOE/MAESA) deployments. Between 54 and 84 coincidences are found, depending on the species measured. Correlations between the ER-2 and HALOE air mass/box model calculations are high (0.56-0.90) for most species considered except for H2O (0.14) and HCl (0.24). Statistically significant low biases in the prediction of HCl, H2O, and OH are found. Kolmogorov-Smirnov (KS) significance tests are used to quantify the agreement between the distribution of species observed by the ER-2 and predicted by the HALOE trajectory/photochemical model. The model predictions agree with the observed variance within the distributions at significance levels greater than 0.80 (greater than 80% confidence that the predicted and observed variance are identical) for H2O, ClO, O-3, and NOy. The impact of computational errors in the trajectory calculations and measurement uncertainty in the computed confidence levels are investigated using Monte Carlo techniques. Computational trajectory errors are found to play a small role in reducing confidence levels. The error analysis shows that the HALOE trajectory/photochemical model calculations reproduce the large-scale variability found in the in situ ER-2 constituent measurements to within the expected uncertainties in the HALOE observations for all species considered. It is concluded that the combined trajectory/photochemical model is an effective tool for interpreting in situ aircraft observations within the global perspective provided by remote satellite measurements.</t>
  </si>
  <si>
    <t>FORSCHUNGSZENTRUM JULICH, FORSCHUNGSZENTRUM, D-52425 JULICH, GERMANY; HAMPTON UNIV, DEPT PHYS, HAMPTON, VA 23668 USA; MAX PLANCK INST CHEM, CHEM ATMOS, D-55128 MAINZ, GERMANY; SCI &amp; TECHNOL CORP, HAMPTON, VA 23666 USA; SCI APPLICAT INT CORP, HAMPTON, VA 23666 USA</t>
  </si>
  <si>
    <t>Helmholtz Association; Research Center Julich; Hampton University; Max Planck Society; Science Applications International Corporation (SAIC)</t>
  </si>
  <si>
    <t>Pierce, RB (corresponding author), NASA, LANGLEY RES CTR, MAIL STOP 401B, HAMPTON, VA 23681 USA.</t>
  </si>
  <si>
    <t>Pierce, Robert Bradley/F-5609-2010; Grooß, Jens-Uwe/A-7315-2013; Pierce, R. Bradley/A-5990-2019; Crutzen, Paul J/F-6044-2012; Grooß, Jens-Uwe/N-3305-2019</t>
  </si>
  <si>
    <t>Pierce, Robert Bradley/0000-0002-2767-1643; Grooß, Jens-Uwe/0000-0002-9485-866X; Grooß, Jens-Uwe/0000-0002-9485-866X</t>
  </si>
  <si>
    <t>10.1029/96JD03506</t>
  </si>
  <si>
    <t>Green Published, Bronze</t>
  </si>
  <si>
    <t>WOS:A1997XG17900031</t>
  </si>
  <si>
    <t>Nevison, CD; Solomon, S; Garcia, RR; Fahey, DW; Keim, ER; Loewenstein, M; Podolske, JR; Gao, RS; Wamsley, RC; Donnelly, SG; DelNegro, LA</t>
  </si>
  <si>
    <t>Influence of Antarctic denitrification on two-dimensional model NOy/N2O correlations in the lower stratosphere</t>
  </si>
  <si>
    <t>WINTER POLAR STRATOSPHERES; CHEMICAL-COMPOSITION; MIDDLE ATMOSPHERE; OZONE EXPERIMENT; HNO3; BREAKING; DYNAMICS; CLONO2; N2O</t>
  </si>
  <si>
    <t>The mechanisms responsible for latitudinal and seasonal variations in the stratospheric No-y/N2O correlation, represented by the effective NOy yield from N2O loss, or F-NOy, are explored using the Garcia-Solomon two-dimensional model. The model is run with and without Antarctic denitrification. Model results are compared to in situ NOy/N2O measurements taken onboard the NASA ER-2 high-altitude aircraft in the lower stratosphere during the 1994 Airborne Southern Hemisphere Ozone Experiment/Measurements for Assessing the Effects of Stratospheric Aircraft campaign, and to global-scale measurements taken onboard the Upper Atmosphere Research Satellite (UARS) from 1992 to 1993. The southern hemisphere midlatitude seasonal cycle observed by the ER-2 and the latitudinal gradients observed by UARS are consistent with the results of the denitrified model, although some aspects of the model results are sensitive to prescribed and/or calculated horizontal diffusion coefficients. The consistency with observations supports the model's prediction of a seasonal cycle in which F-NOy increases at southern midlatitudes during winter due to descent of F-NOy -enriched air from above and decreases in spring due to mixing with F-NOy -depleted air from the denitrified polar vortex. Antarctic denitrification appears to affect midlatitudes mainly by a one-time dilution of the polar vortex following the final warming rather than by flow-through vortex processing during the winter. Because of the high concentrations of NOy at polar latitudes before denitrification a can be removed by a one-time dilution of the large fraction of total stratospheric NOy denitrified polar vortex. The nondenitrified model results generally do not agree well with observations, suggesting that denitrification strongly influences latitudinal and seasonal variations in F-NOy in the southern hemisphere.</t>
  </si>
  <si>
    <t>NATL CTR ATMOSPHER RES, BOULDER, CO 80307 USA; NASA, AMES RES CTR, MOFFETT FIELD, CA 94035 USA; UNIV COLORADO, COOPERAT INST RES ENVIRONM SCI, BOULDER, CO USA; UNIV COLORADO, DEPT BIOL &amp; CHEM, BOULDER, CO 80309 USA</t>
  </si>
  <si>
    <t>National Center Atmospheric Research (NCAR) - USA; National Aeronautics &amp; Space Administration (NASA); NASA Ames Research Center; University of Colorado System; University of Colorado Boulder; University of Colorado System; University of Colorado Boulder</t>
  </si>
  <si>
    <t>Nevison, CD (corresponding author), NOAA, ERL, R-E-AL8, 325 BROADWAY, BOULDER, CO 80303 USA.</t>
  </si>
  <si>
    <t>Gao, Ru-Shan/H-7455-2013; Fahey, David/G-4499-2013</t>
  </si>
  <si>
    <t>Gao, Ru-Shan/0000-0001-6985-1637; Fahey, David/0000-0003-1720-0634; Del Negro, Lori/0000-0002-5194-2749</t>
  </si>
  <si>
    <t>10.1029/96JD03250</t>
  </si>
  <si>
    <t>WOS:A1997XG17900033</t>
  </si>
  <si>
    <t>Keim, ER; Loewenstein, M; Podolske, JR; Fahey, DW; Gao, RS; Woodbridge, EL; Wamsley, RC; Donnelly, SG; DelNegro, LA; Nevison, CD; Solomon, S; Rosenlof, KH; Scott, CJ; Ko, MKW; Weisenstein, D; Chan, KR</t>
  </si>
  <si>
    <t>Measurements of the NOy - N2O correlation in the lower stratosphere: Latitudinal and seasonal changes and model comparisons</t>
  </si>
  <si>
    <t>TOTAL REACTIVE NITROGEN; ANTARCTIC OZONE HOLE; WINTER POLAR STRATOSPHERES; AIRCRAFT MEASUREMENTS; ARCTIC STRATOSPHERE; MIDDLE ATMOSPHERE; ODD NITROGEN; NITRIC-ACID; AASE-II; VORTEX</t>
  </si>
  <si>
    <t>The tracer species nitrous oxide, N2O, and the reactive nitrogen reservoir, NOy, were measured in situ using instrumentation carried aboard the NASA ER-2 high altitude aircraft as part of the NASA Airborne Southern Hemisphere Ozone Expedition/Measurements for Assessing the Effects of Stratospheric Aircraft (ASHOE/MAESA) and Stratospheric Tracers of Atmospheric Transport (STRAT) missions. Measurements were made throughout the latitude range of 70 degrees S to 60 degrees N over the time period of March to October 1994 and October 1995 to January 1996, which includes the period when the Antarctic polar vortex is most intense. The correlation plots of NOy with N2O reveal compact, near-linear curves throughout data obtained in the lower stratosphere (50 mbar to 200 mbar). The average slope of the correlation, Delta NOy/Delta N2O, in the southern hemisphere (SH) exhibited a much larger seasonal variation during this time period than was observed in the northern hemisphere (NH). Between March and October in the potential temperature range of 400 K to 525 K, the correlation slope in the SH midlatitudes increased by 28%. A smaller but still positive increase in the correlation slope was observed for higher-latitude data obtained within or near the edge of the SH polar vortex. At NH midlatitudes the correlation slope did not significantly change between March and October, while between October and January the slope increased by +7%. The larger SH midlatitude increase is consistent with ongoing descent throughout the winter and spring and also suggests that denitrification, the irreversible loss of HNO3 through sedimentation of cloud particles, is not a significant term (&lt;10-15%) in the budget of NOy at SH midlatitudes during the wintertime, A secular increase in the correlation slope is ruled out by comparison with SH data obtained during the 1987 Airborne Antarctic Ozone Expedition (AAOE) aircraft campaign. These results suggest that a seasonal cycle exists in the correlation slope for both hemispheres, with the SH correlation slope returning to the April value during the SH spring and summer. Changes in stratospheric circulation also probably play a role in both the SH and the NH correlation slope seasonal cycles. Comparisons with two-dimensional model results suggest that the slope decreases when the denitrified Antarctic vortex is diluted into midlatitudes upon vortex breakup in the spring and that through the descent of stratospheric air, the slope recovers during the following fall/winter period.</t>
  </si>
  <si>
    <t>NASA, AMES RES CTR, MOFFETT FIELD, CA 94035 USA; COOPERAT INST RES ENVIRONM SCI, BOULDER, CO 80309 USA; UNIV COLORADO, DEPT BIOL &amp; CHEM, BOULDER, CO 80309 USA; ATMOSPHER &amp; ENVIRONM RES INC, CAMBRIDGE, MA 02139 USA</t>
  </si>
  <si>
    <t>National Aeronautics &amp; Space Administration (NASA); NASA Ames Research Center; University of Colorado System; University of Colorado Boulder; Atmospheric &amp; Environmental Research</t>
  </si>
  <si>
    <t>Keim, ER (corresponding author), NOAA, AERON LAB, 325 BROADWAY, BLDG 24, BOULDER, CO 80303 USA.</t>
  </si>
  <si>
    <t>Ko, Malcolm/D-5898-2015; Gao, Ru-Shan/H-7455-2013; Rosenlof, Karen H/B-5652-2008; Fahey, David/G-4499-2013</t>
  </si>
  <si>
    <t>Gao, Ru-Shan/0000-0001-6985-1637; Rosenlof, Karen H/0000-0002-0903-8270; Fahey, David/0000-0003-1720-0634; Del Negro, Lori/0000-0002-5194-2749; NEVISON, CYNTHIA/0000-0002-7157-092X</t>
  </si>
  <si>
    <t>10.1029/96JD03921</t>
  </si>
  <si>
    <t>WOS:A1997XG17900034</t>
  </si>
  <si>
    <t>Rosenlof, KH; Tuck, AF; Kelly, KK; Russell, JM; McCormick, MP</t>
  </si>
  <si>
    <t>Hemispheric asymmetries in water vapor and inferences about transport in the lower stratosphere</t>
  </si>
  <si>
    <t>ANTARCTIC VORTEX; ANNUAL CYCLE; LATE WINTER; OZONE LOSS; HALOE; DEHYDRATION; EVOLUTION; AIR; VARIABILITY; DYNAMICS</t>
  </si>
  <si>
    <t>Both satellite water vapor measurements and in situ aircraft measurements indicate that the southern hemisphere lower stratosphere is drier than that of the northern hemisphere in an annual average sense. This is the result of a combination of factors. At latitudes poleward of similar to 50 degrees S, dehydration in the Antarctic polar vortex lowers water vapor mixing ratios relative to those in the north during late winter and spring. Equatorward of similar to 50 degrees S, water vapor in the lower stratosphere is largely controlled by the tropical seasonal cycle in water vapor coupled with the seasonal cycle in extratropical descent. During the tropical moist period (June, July, and August), air ascending in the Indian monsoon region influences the northern hemisphere more than the southern hemisphere, resulting in a moister northern hemisphere lower stratosphere. This tropical influence is confined to levels beneath 60 mbar at low latitudes, and beneath 90 mbar at high latitudes. During the tropical dry period (December, January, and February), dry air spreads initially into both hemispheres. However, the stronger northern hemisphere wintertime descent that exists relative to that of southern hemisphere summer transports the dry air out of the northern hemisphere lower stratosphere more quickly than in the south. This same hemispheric asymmetry in winter descent (greater descent rates during northern hemisphere winter than during southern hemisphere winter) brings down a greater quantity of ''older'' higher water vapor content air in the north, which also acts to moisten the northern hemisphere lower stratosphere relative to the southern hemisphere. These factors all act together to produce a drier southern hemisphere lower stratosphere as compared to that in the north. The overall picture that comes from this study in regards to transport characteristics is that the stratosphere can be divided into three regions. These are (1) the ''overworld'' where mass transport is controlled by nonlocal dynamical processes, (2) the ''tropically controlled transition region'' made up of relatively young air that has passed through (and been dehydrated by) the cold tropical tropopause, and (3) the stratospheric part of the ''middleworld'' or ''lowermost stratosphere'', where troposphere-stratosphere exchange can occur adiabatically. Satellite water vapor measurements indicate that the base of the ''overworld'' is near 60 mbar in the tropics, or near the 450 K isentropic surface.</t>
  </si>
  <si>
    <t>COOPERAT INST RES ENVIRONM SCI, BOULDER, CO USA; HAMPTON UNIV, DEPT PHYS, HAMPTON, VA 23668 USA</t>
  </si>
  <si>
    <t>Hampton University</t>
  </si>
  <si>
    <t>Rosenlof, KH (corresponding author), NOAA, AERON LAB, 325 BROADWAY, BOULDER, CO 80303 USA.</t>
  </si>
  <si>
    <t>Rosenlof, Karen H/B-5652-2008; Tuck, Adrian/F-6024-2011</t>
  </si>
  <si>
    <t>Rosenlof, Karen H/0000-0002-0903-8270; Tuck, Adrian/0000-0002-2074-0538</t>
  </si>
  <si>
    <t>10.1029/97JD00873</t>
  </si>
  <si>
    <t>WOS:A1997XG17900035</t>
  </si>
  <si>
    <t>Jaegle, L; Webster, CR; May, RD; Scott, DC; Stimpfle, RM; Kohn, DW; Wennberg, PO; Hanisco, TF; Cohen, RC; Proffitt, MH; Kelly, KK; Elkins, J; Baumgardner, D; Dye, JE; Wilson, JC; Pueschel, RF; Chan, KR; Salawitch, RJ; Tuck, AF; Hovde, SJ; Yung, YL</t>
  </si>
  <si>
    <t>Evolution and stoichiometry of heterogeneous processing in the Antarctic stratosphere</t>
  </si>
  <si>
    <t>NITRIC-ACID TRIHYDRATE; WINTER POLAR STRATOSPHERES; ABSORPTION CROSS-SECTIONS; LIMB EMISSION-SPECTRA; OZONE DEPLETION; ER-2 AIRCRAFT; INSITU MEASUREMENTS; REACTIVE NITROGEN; HYDROGEN-CHLORIDE; SULFATE AEROSOLS</t>
  </si>
  <si>
    <t>Simultaneous in situ measurements of HCl and ClO have been made for the first time in the southern hemisphere, allowing a systematic study of the processes governing chlorine activation between 15 and 20 km in the 1994 Antarctic winter. Data for several other gases (O-3, NO, NOy, OH, HO2, N2O, CH4, CO, H2O, CFCs), particulates, and meteorological parameters were collected from the ER-2 aircraft out of New Zealand as part of the 1994 Airborne Southern Hemisphere Ozone Experiment/Measurements of Atmospheric Effects of Stratospheric Ail cl att (ASHOE/MAESA) campaign. Observations from the ER-2 in the fall (April-May), prior to polar night, show that chlorine activation begins with 60-75% of inorganic chlorine as HCl. By midwinter (July-August), near-total removal of HCl is observed. The wintertime loss of HCl in air recently exposed to extreme temperatures is found to be correlated with high levels of reactive chlorine (ClO and its dimer, Cl2O2) in the linear fashion expected from the stoichiometry of the heterogeneous reaction of hydrochloric acid with chlorine nitrate on polar stratospheric ic clouds (PSCs): HCl + ClONO2 --&gt; Cl-2 + HNO3. To constrain the role of different heterogeneous reactions and PSC types, we have used a photochemical trajectory model which includes heterogeneous sulfate and PSC chemistry. Model calculations of the evolution of reactive gases ale compared with the in situ observations. In addition, simultaneous measurements of OH and HO2 are used as a diagnostic for the occurrence of the heterogeneous reaction HOCl + HCl --&gt; Cl-2 + H2O, which contributes to suppressed levels of HOx inside the vortex. It is shown that the amount of chlorine activation is not strongly dependent on the composition of PSCs. However, HOx levels exhibit different signatures depending on the type of heterogeneous surfaces that affected chlorine activation. Furthermore, this analysis implies that in the edge legion of the Antarctic vortex, the observed near-total removal of HCl can result from latitudinal excursions of air parcels in and out of sunlight during the winter, which photochemically resupply HOCl and ClONO2 as oxidation partners for HCl.</t>
  </si>
  <si>
    <t>NATL CTR ATMOSPHER RES, BOULDER, CO 80307 USA; NASA, AMES RES CTR, MOFFETT FIELD, CA 94035 USA; HARVARD UNIV, DEPT CHEM, CAMBRIDGE, MA 02138 USA; NOAA, CLIMATE MONITORING &amp; DIAGNOST LAB, BOULDER, CO 80303 USA; NOAA, AERON LAB, BOULDER, CO 80303 USA; CALTECH, JET PROP LAB, DIV ATMOSPHER CHEM, PASADENA, CA 91109 USA; UNIV DENVER, DEPT ENGN, DENVER, CO 80208 USA; CALTECH, DIV GEOL &amp; PLANETARY SCI, PASADENA, CA 91125 USA</t>
  </si>
  <si>
    <t>National Center Atmospheric Research (NCAR) - USA; National Aeronautics &amp; Space Administration (NASA); NASA Ames Research Center; Harvard University; National Oceanic Atmospheric Admin (NOAA) - USA; National Oceanic Atmospheric Admin (NOAA) - USA; California Institute of Technology; National Aeronautics &amp; Space Administration (NASA); NASA Jet Propulsion Laboratory (JPL); University of Denver; California Institute of Technology</t>
  </si>
  <si>
    <t>Jaegle, Lyatt/M-6536-2015; Salawitch, Ross/B-4605-2009; Cohen, Ronald C/A-8842-2011; Hanisco, Thomas/G-5310-2013; Tuck, Adrian/F-6024-2011; Yung, Yuk/AAM-4850-2021; Webster, Chris/M-9315-2019; Wennberg, Paul/A-5460-2012</t>
  </si>
  <si>
    <t>Cohen, Ronald C/0000-0001-6617-7691; Hanisco, Thomas/0000-0001-9434-8507; Tuck, Adrian/0000-0002-2074-0538; Yung, Yuk/0000-0002-4263-2562; Wennberg, Paul/0000-0002-6126-3854</t>
  </si>
  <si>
    <t>10.1029/97JD00935</t>
  </si>
  <si>
    <t>Green Accepted, Bronze</t>
  </si>
  <si>
    <t>WOS:A1997XG17900036</t>
  </si>
  <si>
    <t>DelNegro, LA; Fahey, DW; Donnelly, SG; Gao, RS; Keim, ER; Wamsley, RC; Woodbridge, EL; Dye, JE; Baumgardner, D; Gandrud, BW; Wilson, JC; Jonsson, HH; Loewenstein, M; Podolske, JR; Webster, CR; May, RD; Worsnop, DR; Tabazadeh, A; Tolbert, MA; Kelly, KK; Chan, KR</t>
  </si>
  <si>
    <t>Evaluating the role of NAT, NAD, and liquid H2SO4/H2O/HNO3 solutions in Antarctic polar stratospheric cloud aerosol: Observations and implications</t>
  </si>
  <si>
    <t>NITRIC-ACID TRIHYDRATE; AIRBORNE LIDAR OBSERVATIONS; TOTAL REACTIVE NITROGEN; SULFURIC-ACID; TEMPERATURE-FLUCTUATIONS; ARCTIC STRATOSPHERE; REFRACTIVE-INDEXES; SULFATE AEROSOLS; OZONE EXPERIMENT; HYDROGEN-BOND</t>
  </si>
  <si>
    <t>Airborne measurements of total reactive nitrogen (NOy) and polar stratospheric cloud (PSC) aerosol particles were made in the Antarctic (68 degrees S) as part of the NASA Airborne Southern Hemisphere Ozone Experiment/Measurements for Assessing the Effects of Stratospheric Aircraft (ASHOE/MAESA) campaign in late July 1994. As found in both polar regions during previous studies, substantial PSC aerosol volume containing NOy was observed al temperatures above the frost point, confirming the presence of particles other than water ice. The composition of the aerosol particles is evaluated using equilibrium expressions for nitric acid trihydrate (NAT), nitric acid dihydrate (NAD), and the supercooled ternary solution (STS) composed of nitric acid (HNO3), sulfuric acid (H2SO4), and water (H2O). The equilibrium abundance of condensed HNO3 is calculated for each phase and compared to estimates made using observations of aerosol volume and NOy. The best agreement is found for STS composition, using criteria related to the onset and abundance of aerosol volume along the flight track. Throughout the PSC region, a comparison of the number of particles between 0.4 and 4.0 mu m diameter with the number of available nuclei indicates that a significant fraction of the background aerosol number participates in PSC growth. Modeled STS size distributions at temperatures below 191 K compare favorably with measured size distributions of PSC aerosol. Calculations of the heterogeneous loss of chlorine nitrate (ClONO2) show that the reactivity of the observed PSC surface area is 30 to 300% greater with STS than with NAT composition for temperatures less than 195 K. The total volume of STS PSCs is shown to be more sensitive than NAT to increases in H2O, HNO3, and H2SO4 from supersonic aircraft fleet emissions. Using the current observations and perturbations predicted by the current aircraft assessments, an increase of 50 to 260% in STS aerosol volume is expected at the lowest observed temperatures (190 to 192 K), along with an extension of significant PSC activity to regions similar to 0.7 K higher in temperature. These results improve our understanding of PSC aerosol formation in polar regions while strengthening the requirement to include STS aerosols in studies of polar ozone loss and the effects of aircraft emissions.</t>
  </si>
  <si>
    <t>NATL CTR ATMOSPHER RES, BOULDER, CO 80307 USA; NASA, AMES RES CTR, MOFFETT FIELD, CA 94035 USA; UNIV COLORADO, COOPERAT INST RES ENVIRONM SCI, BOULDER, CO 80309 USA; UNIV COLORADO, DEPT CHEM &amp; BIOCHEM, BOULDER, CO 80309 USA; UNIV DENVER, DEPT ENGN, DENVER, CO 80208 USA; CALTECH, JET PROP LAB, PASADENA, CA 91109 USA; UNIV CALIF SAN DIEGO, SCRIPPS INST OCEANOG, LA JOLLA, CA 92093 USA; AERODYNE RES INC, BILLERICA, MA 02139 USA</t>
  </si>
  <si>
    <t>National Center Atmospheric Research (NCAR) - USA; National Aeronautics &amp; Space Administration (NASA); NASA Ames Research Center; University of Colorado System; University of Colorado Boulder; University of Colorado System; University of Colorado Boulder; University of Denver; California Institute of Technology; National Aeronautics &amp; Space Administration (NASA); NASA Jet Propulsion Laboratory (JPL); University of California System; University of California San Diego; Scripps Institution of Oceanography; Aerodyne Research</t>
  </si>
  <si>
    <t>NOAA, AERON LAB, R-E-AL6, 325 BROADWAY, BOULDER, CO 80303 USA.</t>
  </si>
  <si>
    <t>Webster, Chris/M-9315-2019; Worsnop, Douglas R/D-2817-2009; Gao, Ru-Shan/H-7455-2013; Fahey, David/G-4499-2013</t>
  </si>
  <si>
    <t>Gao, Ru-Shan/0000-0001-6985-1637; Del Negro, Lori/0000-0002-5194-2749; Fahey, David/0000-0003-1720-0634</t>
  </si>
  <si>
    <t>10.1029/97JD00764</t>
  </si>
  <si>
    <t>WOS:A1997XG17900037</t>
  </si>
  <si>
    <t>Deegenaars, ML; Watson, K</t>
  </si>
  <si>
    <t>Stress proteins and stress tolerance in an Antarctic, psychrophilic yeast, Candida psychrophila</t>
  </si>
  <si>
    <t>FEMS MICROBIOLOGY LETTERS</t>
  </si>
  <si>
    <t>Antarctic yeast; Candida psychrophila; heat shock proteins; peroxide shock; stress tolerance; psychrophile</t>
  </si>
  <si>
    <t>SACCHAROMYCES-CEREVISIAE; HEAT-SHOCK; THERMOTOLERANCE; TEMPERATURE; ACQUISITION; RESPONSES; BACTERIA; PEROXIDE</t>
  </si>
  <si>
    <t>Conditions are described for the heat shock acquisition of thermotolerance, peroxide tolerance and synthesis of heat shock proteins (hsps) in the Antarctic, psychrophilic yeast Candida psychrophila. Cells grown at 15 degrees C and heat shocked at 25 degrees C (3 h) acquired tolerance to heat (35 degrees C) and hydrogen peroxide (100 mM). Novel heat shock inducible proteins at 80 and 110 kDa were observed as well as the presence of hsp 90, 70 and 60. The latter hsps were not significantly heat shock inducible. The absence of hsp 104 was intriguing and it was speculated that the 110 kDa protein may play a role in stress tolerance in psychrophilic yeasts, similar to that of hsp 104 in mesophilic species.</t>
  </si>
  <si>
    <t>UNIV NEW ENGLAND, DEPT MOL &amp; CELLULAR BIOL, ARMIDALE, NSW 2351, AUSTRALIA.</t>
  </si>
  <si>
    <t>OXFORD UNIV PRESS</t>
  </si>
  <si>
    <t>GREAT CLARENDON ST, OXFORD OX2 6DP, ENGLAND</t>
  </si>
  <si>
    <t>0378-1097</t>
  </si>
  <si>
    <t>1574-6968</t>
  </si>
  <si>
    <t>FEMS MICROBIOL LETT</t>
  </si>
  <si>
    <t>FEMS Microbiol. Lett.</t>
  </si>
  <si>
    <t>JUN 15</t>
  </si>
  <si>
    <t>10.1016/S0378-1097(97)00158-4</t>
  </si>
  <si>
    <t>Microbiology</t>
  </si>
  <si>
    <t>XJ376</t>
  </si>
  <si>
    <t>WOS:A1997XJ37600013</t>
  </si>
  <si>
    <t>Larque, L; Maamaatuaiahutapu, K; Garcon, V</t>
  </si>
  <si>
    <t>On the intermediate and deep water flows in the South Atlantic Ocean</t>
  </si>
  <si>
    <t>JOURNAL OF GEOPHYSICAL RESEARCH-OCEANS</t>
  </si>
  <si>
    <t>BRAZIL-MALVINAS CONFLUENCE; REDFIELD RATIOS; BOTTOM WATER; CIRCULATION; REMINERALIZATION; SALINITY; PATTERNS; SURFACES; PACIFIC; OXYGEN</t>
  </si>
  <si>
    <t>A multiparameter analysis is applied on zonal and meridional hydrographic sections obtained for the South Atlantic Ventilation Experiment (SAVE) to determine the spreading and mixing of water masses in the South Atlantic Ocean, focusing our interest on the large-scale flow of intermediate and deep waters. The method utilizes all information from the hydrographic data set including temperature, salinity, dissolved oxygen, and nutrient fields. Mixing proportions are quantified and plotted along the eight sections considered. Results show no evidence of a primary route of Antarctic Intermediate Water along the western boundary of the South Atlantic. In the eastern basin the eastward extension of the Upper North Atlantic Deep Water (NADW) in the Guinea Basin following the cyclonic subequatorial gyre is confirmed. In the Angola Basin a weak but thick NADW core layer is observed in conjunction with very little presence of Lower Circumpolar Deep Water (LCDW). High LCDW concentrations in Cape Basin are indicative of the communication of this basin to cold water sources in the south. The method is sensitive enough to detect for instance the presence of the Congo River Plume in the Angola Basin or the influence of the Weddell Sea Deep Water in the vicinity of the Romanche and Chain Fracture Zones in the equatorial region. In conjunction with the multiparameter analyses along SAVE sections, an analysis of components of the residual vector R indicates a middepth minimum in the R-N/P utilization ratio. Both a suitable explanation for the minimum and the potential consequences for the multiparameter analyses of South Atlantic water mass circulation are still to be found.</t>
  </si>
  <si>
    <t>UNIV FRANCAISE PACIFIQUE, LAB GEOSCI MARINES &amp; TELEDETECT, TAHITI, FRANCE</t>
  </si>
  <si>
    <t>CNRS, UMR 5566, GRP RECH GEODESIE SPATIALE, 18 AVE EDOUARD BELIN, F-31055 TOULOUSE, FRANCE.</t>
  </si>
  <si>
    <t>Maamaatuaiahutapu, Keitapu/0000-0003-4071-0472</t>
  </si>
  <si>
    <t>2169-9275</t>
  </si>
  <si>
    <t>2169-9291</t>
  </si>
  <si>
    <t>J GEOPHYS RES-OCEANS</t>
  </si>
  <si>
    <t>J. Geophys. Res.-Oceans</t>
  </si>
  <si>
    <t>C6</t>
  </si>
  <si>
    <t>10.1029/97JC00629</t>
  </si>
  <si>
    <t>Oceanography</t>
  </si>
  <si>
    <t>XF422</t>
  </si>
  <si>
    <t>WOS:A1997XF42200006</t>
  </si>
  <si>
    <t>Drinkwater, MR; Lytle, VI</t>
  </si>
  <si>
    <t>ERS 1 radar and field-observed characteristics of autumn freeze-up in the Weddell Sea</t>
  </si>
  <si>
    <t>SYNTHETIC-APERTURE-RADAR; ICE; BACKSCATTER; ANTARCTICA</t>
  </si>
  <si>
    <t>ERS 1 satellite microwave radar data are analyzed to investigate changes in sea ice characteristics during a period when a drifting ice camp was deployed in the Weddell Sea, Antarctica. Synthetic aperture radar and scatterometer data are calibrated and geolocated to derive a time series of C band backscatter coefficient (sigma degrees) corresponding with simultaneous surface measurements during the austral autumn freeze-up. Thermistor strings were implanted in the snow and ice at a number of local and regional sites. Surface measurements at these sites indicate that up to 50% of the surface of ice floes surviving the summer were flooded, with an unconsolidated, saline slush layer at the snow/ice interface consisting of approximately half seawater and half ice of meteoric origin. The slush was typically 5-30 cm thick and covered by a 20- to 50-cm-thick dry snow layer. Results show that the microwave radar backscatter characteristics of this perennial ice region responded sensitively to changes in air temperature and corresponding changes in turbulent flux of heat at the surface of the sea ice. At ice concentrations exceeding 95%, the modulation of the regional backscatter coefficient by wind speed and direction was negligible. Warm summer conditions persisted for around 2 weeks after ice camp deployment on February 7 (day 38), with air temperatures of around -3 degrees to -5 degrees C prior to the onset of autumn freeze-up. From February 26 (day 57) onward, cooling began and snow ice growth proceeded as air temperatures fell to below -20 degrees C. Altogether, between February 7 (day 38) and March 15, 1992 (day 75), the backscatter coefficient time series measured by each radar indicated that sigma degrees fell by several decibels during the freezing and transformation of the layer of saturated, saline basal snow into snow ice. This change is caused by a reduction in the permittivity and thus the scattering intensity of the basal snow as a function of the disappearance, by freezing, of the saltwater saturated layer. These results suggest the possibility of monitoring the timing and autumn freeze-up transition of regional ice signatures as a means of quantifying the proportion of flooded perennial sea ice.</t>
  </si>
  <si>
    <t>UNIV TASMANIA, ANTARCTIC COOPERAT RES CTR ANTARCTIC SO OCEAN ENV, HOBART, TAS 7001, AUSTRALIA</t>
  </si>
  <si>
    <t>CALTECH, JET PROP LAB, 4800 OAK GROVE DR, PASADENA, CA 91109 USA.</t>
  </si>
  <si>
    <t>Drinkwater, Mark/C-2478-2011</t>
  </si>
  <si>
    <t>Drinkwater, Mark/0000-0002-9250-3806</t>
  </si>
  <si>
    <t>10.1029/97JC00437</t>
  </si>
  <si>
    <t>WOS:A1997XF42200018</t>
  </si>
  <si>
    <t>Fichefet, T; Maqueda, MAM</t>
  </si>
  <si>
    <t>Sensitivity of a global sea ice model to the treatment of ice thermodynamics and dynamics</t>
  </si>
  <si>
    <t>OCEAN-ATMOSPHERE MODEL; LAYER PYCNOCLINE MODEL; WEDDELL SEA; MIXED LAYER; THICKNESS DISTRIBUTION; SOUTHERN-OCEAN; ARCTIC OCEAN; PACK ICE; CLIMATE; COVER</t>
  </si>
  <si>
    <t>The sensitivity of a global thermodynamic-dynamic sea ice model coupled to a one-dimensional upper ocean model to degradations of the model physics is investigated. The thermodynamic component of the sea ice model takes into consideration the presence of snow on top of sea ice, the storage of sensible and latent heat inside the snow-ice system, the influence of the subgrid-scale snow and ice thickness distributions on sea ice thermodynamics, the transformation of snow into snow ice when snow depth increases to the point where the snow-ice interface sinks below the waterline, and the existence of leads and polynyas (areas of open water) within the ice cover. Ice dynamics is treated basically as by Hibler [1979]. Regarding the upper ocean model, it is made up of an integral mixed layer model and of a diffusive model of the pycnocline. Advection of heat and salt by oceanic currents is implicitly accounted for by restoring the temperatures and salinities of the water column to annual mean data. It is very important to note that a single set of parameter values is employed to simultaneously simulate the Arctic and Antarctic ice regimes. A control run carried out with the model demonstrates that it does reasonably well in simulating the seasonal waxing and waning of both ice packs. The sensitivity study focuses on physical processes pertaining to (1) the vertical growth and decay of sea ice (thermal inertia of snow and ice, heat conduction, and snow cover), (2) the lateral growth and decay of sea ice (leads and polynyas), and (3) the sea ice dynamics (ice motion and shear strength). A total of nine sensitivity experiments have been performed. Each experiment consisted of removing a particular parameterization from the control run computer code. It appears that the thermal inertia of the snow-ice system is negligible in the Antarctic but not in the Arctic, where the total heat content of sea ice is chiefly dictated by internal storage of latent heat in brine pockets, sensible heat storage being of very minor consequence. It is also found that the inclusion of a prognostic snow layer and of a scheme of snow ice formation is important for sea ice modeling in the southern hemisphere. Furthermore, our results suggest that the thermodynamic effect of the subgrid-scale snow and ice thickness distributions, the existence of open water areas within the ice cover, and the ice motion play a crucial role in determining the seasonal behavior of both ice packs. The ice shear strength seems to be of lesser importance, although it has a nonnegligible effect in both hemispheres. We can therefore conclude that all these processes should be represented in global climate models.</t>
  </si>
  <si>
    <t>UNIV CATHOLIQUE LOUVAIN, INST ASTRON &amp; GEOPHYS G LEMAITRE, B-1348 LOUVAIN, BELGIUM.</t>
  </si>
  <si>
    <t>Maqueda, Miguel Angel Morales/AAJ-8138-2020</t>
  </si>
  <si>
    <t>10.1029/97JC00480</t>
  </si>
  <si>
    <t>WOS:A1997XF42200019</t>
  </si>
  <si>
    <t>Coggan, R</t>
  </si>
  <si>
    <t>Seasonal and annual growth rates in the Antarctic fish Notothenia coriiceps Richardson</t>
  </si>
  <si>
    <t>JOURNAL OF EXPERIMENTAL MARINE BIOLOGY AND ECOLOGY</t>
  </si>
  <si>
    <t>Antarctic fishes; growth; Nototheniid (Notothenia coriiceps); season</t>
  </si>
  <si>
    <t>Growth in Antarctic fishes is assumed to be seasonal but quantitative data are scarce. Growth rates in juvenile Notothenia coriiceps, a typical Antarctic fish, were measured using mark-recapture techniques and found to be greater when periods of liberty included summer and early autumn months and least when liberty was restricted to winter months. Weight specific growth rates ranged from -0.08-0.26% body weight day(-1). Year class analysis and cohort analysis were attempted on serial samples of the population but proved ineffective methods for detecting seasonal growth in these slow growing fishes. A tentative description of the seasonal growth profile is proposed. Seasonality in growth indicates that some form of growth limitation is active; competing hypotheses of temperature and resource limitation are discussed. Annual growth rates in three year classes showed an inverse relationship with age. Parameters of the Putter-von Bertalanffy growth equation were estimated. Comparison with other studies show the growth characteristics of N. coriiceps differ with geographical location but have not changed substantially at Signy Island over the past 25 years. (C) 1997 Elsevier Science B.V.</t>
  </si>
  <si>
    <t>BRITISH ANTARCTIC SURVEY,NERC,CAMBRIDGE CB3 0ET,ENGLAND</t>
  </si>
  <si>
    <t>0022-0981</t>
  </si>
  <si>
    <t>J EXP MAR BIOL ECOL</t>
  </si>
  <si>
    <t>J. Exp. Mar. Biol. Ecol.</t>
  </si>
  <si>
    <t>JUN 12</t>
  </si>
  <si>
    <t>10.1016/S0022-0981(96)02731-1</t>
  </si>
  <si>
    <t>Ecology; Marine &amp; Freshwater Biology</t>
  </si>
  <si>
    <t>XE720</t>
  </si>
  <si>
    <t>WOS:A1997XE72000005</t>
  </si>
  <si>
    <t>Tebbens, SF; Cande, SC; Kovacs, L; Parra, JC; LaBrecque, JL; Vergara, H</t>
  </si>
  <si>
    <t>The Chile ridge: A tectonic framework</t>
  </si>
  <si>
    <t>JOURNAL OF GEOPHYSICAL RESEARCH-SOLID EARTH</t>
  </si>
  <si>
    <t>OCEANIC FRACTURE-ZONES; EAST PACIFIC RISE; SOUTH-PACIFIC; MAGNETIC-ANOMALIES; THERMAL-STRESSES; TRIPLE JUNCTION; DRIVING FORCES; PLATE; EVOLUTION; MICROPLATE</t>
  </si>
  <si>
    <t>A new Chile ridge tectonic framework is developed based on satellite altimetry data, shipboard geophysical data and, primarily, 38,500 km of magnetic data gathered on a joint U.S.-Chilean aeromagnetic survey. Eighteen active transforms with fossil fracture zones (FZs), including two complex systems (the Chile FZ and Valdivia FZ systems), have been mapped between the northern end of the Antarctic-Nazca plate boundary (Chile ridge) at 35 degrees S and the Chile margin triple junction at 47 degrees S. Chile ridge spreading rates from 23 Ma to Present have been determined and show slowdowns in spreading rates that correspond to times of ridge-trench collisions. The Valdivia FZ system, previously mapped as two FZs with an uncharted seismically active region between them, is now recognized to be a multiple-offset FZ system composed of six FZs separated by short ridge segments 22 to 27 km long. At chron 5A (similar to 12 Ma), the Chile ridge propagated from the Valdivia FZ system northward into the Nazca plate through crust formed 5 Myr earlier at the Pacific-Nazca ridge. Evidence for this propagation event includes the Friday and Crusoe troughs, located at discontinuities in the magnetic anomaly sequence and interpreted as pseudofaults. This propagation event led to the formation of the Friday microplate, which resulted in the transferal of crust from the Nazca plate to the Antarctic plate, and in a 500-km northward stepwise migration of the Pacific-Antarctic-Nazca triple junction. Rift propagation, microplate formation, microplate extinction, and stepwise triple junction migration are found to occur during large-scale plate motion changes and plate boundary changes in the southeast Pacific.</t>
  </si>
  <si>
    <t>UNIV CALIF SAN DIEGO, SCRIPPS INST OCEANOG, LA JOLLA, CA 92093 USA; USN, RES LAB, WASHINGTON, DC 20375 USA; COLUMBIA UNIV, LAMONT DOHERTY GEOL OBSERV, PALISADES, NY 10964 USA; GEODATOS, SANTIAGO, CHILE; SERV HIDROGRAF &amp; OCEANOGRAF ARMADA CHILE, VALPARAISO, CHILE</t>
  </si>
  <si>
    <t>University of California System; University of California San Diego; Scripps Institution of Oceanography; United States Department of Defense; United States Navy; Naval Research Laboratory; Columbia University</t>
  </si>
  <si>
    <t>UNIV S FLORIDA, DEPT MARINE SCI, 140 7TH AVE S, ST PETERSBURG, FL 33701 USA.</t>
  </si>
  <si>
    <t>Labrecque, John/AAD-3171-2022</t>
  </si>
  <si>
    <t>Tebbens, Sarah/0000-0002-1785-3750</t>
  </si>
  <si>
    <t>2169-9313</t>
  </si>
  <si>
    <t>2169-9356</t>
  </si>
  <si>
    <t>J GEOPHYS RES-SOL EA</t>
  </si>
  <si>
    <t>J. Geophys. Res.-Solid Earth</t>
  </si>
  <si>
    <t>JUN 10</t>
  </si>
  <si>
    <t>B6</t>
  </si>
  <si>
    <t>10.1029/96JB02581</t>
  </si>
  <si>
    <t>XD578</t>
  </si>
  <si>
    <t>WOS:A1997XD57800025</t>
  </si>
  <si>
    <t>Tebbens, SF; Cande, SC</t>
  </si>
  <si>
    <t>Southeast Pacific tectonic evolution from early Oligocene to present</t>
  </si>
  <si>
    <t>EAST-CENTRAL PACIFIC; PLATE-TECTONICS; PROPAGATING RIFTS; SPREADING CENTER; MIDOCEAN RIDGES; FRACTURE-ZONE; MICROPLATE; HISTORY; MOTIONS; RISE</t>
  </si>
  <si>
    <t>Plate tectonic reconstructions of the Nazca, Antarctic, and Pacific plates are presented from late Oligocene to Present. These reconstructions document major plate boundary reorganizations in the southeast Pacific at chrons 6C (24 Ma), 6(o) (20 Ma), and 5A (12 Ma) and a smaller reorganization at chron 3(o) (5 Ma). During the chron 6(o) reorganization it appears that a ridge propagated into crust north of the northernmost Pacific-Antarctic Ridge, between the Chiloe fracture zone (FZ) of the Chile ridge and Agassiz FZ of the Pacific-Nazca ridge, which resulted in a northward jump of the Pacific-Antarctic-Nazca (PAC-ANT-NAZ) mid-ocean triple junction. During the chron 5A reorganization the Chile ridge propagated northward from the Valdivia FZ system to the Challenger FZ, through lithosphere formed roughly 5 Myr earlier at the Pacific-Nazca ridge. During this reorganization a shea-lived microplate (the Friday microplate) existed at the PAC-ANT-NAZ triple junction. The PAC-ANT-NAZ triple junction jumped northward 500 km as a result of this reorganization, from a location along the Valdivia FZ to a location along the Challenger FZ. The chron 5A reorganization also included a change in spreading direction of the Chile and Pacific-Antarctic ridges. The reorganization dt chron 3(o) initiated the formation of the Juan Fernandez and Easter microplates along the East Pacific rise. The manner of plate boundary reorganization at chron 6(o) and chron 5A (and possibly today at the Juan Fernandez microplate) included a sequence of rift propagation, transfer of lithosphere from one plate to another, microplate formation, and microplate abandonment and resulted in northward migration of the PAC-ANT-NAZ triple junction. The associated microplate differs from previously studied microplates in that there is no failed ridge.</t>
  </si>
  <si>
    <t>UNIV CALIF SAN DIEGO, SCRIPPS INST OCEANOG, LA JOLLA, CA 92093 USA; COLUMBIA UNIV, LAMONT DOHERTY GEOL OBSERV, NEW YORK, NY 10027 USA</t>
  </si>
  <si>
    <t>University of California System; University of California San Diego; Scripps Institution of Oceanography; Columbia University</t>
  </si>
  <si>
    <t>Tebbens, SF (corresponding author), UNIV S FLORIDA, DEPT MARINE SCI, 140 7TH AVE S, ST PETERSBURG, FL 33701 USA.</t>
  </si>
  <si>
    <t>10.1029/96JB02582</t>
  </si>
  <si>
    <t>WOS:A1997XD57800026</t>
  </si>
  <si>
    <t>Hekinian, R; Stoffers, P; Devey, C; Ackerman, D; Hemond, C; OConnor, J; Binard, N; Maia, M</t>
  </si>
  <si>
    <t>Intraplate versus ridge volcanism on the Pacific-Antarctic Ridge near 37 degrees S-111 degrees W</t>
  </si>
  <si>
    <t>EAST PACIFIC; SOUTH-PACIFIC; TRACE-ELEMENT; TECTONIC HISTORY; SPREADING CENTER; FLOOD BASALTS; RISE; MANTLE; OCEAN; GEOCHEMISTRY</t>
  </si>
  <si>
    <t>Exploration of the Foundation Volcanic Chain (33 degrees S-131 degrees W; 37 degrees S-111 degrees W) revealed the existence of different magmatic provinces with relation to their geological settings. (1) The Pacific-Antarctic Ridge (PAR) is made up of several en echelon segments where both glassy midocean ridge basalts (MORBs) with low incompatible elements (K2O&lt;200 ppm, Zr&lt;120 ppm and Ce &lt;20 ppm) as well as andesites and dacites have erupted, (2) Oblique Ridges located up to 300 lan from the PAR axis are topped with seamounts made up essentially of transitional (T) and enriched (E) MORBs with intermediate incompatible elements (K2O=0.11-0.40 %, Zr=70-140 ppm and Ce=15-30 ppm), (3) the Foundation Seamounts (FS) consisting essentially of isolated volcanoes which have erupted alkalic lavas (alkali basalt, trachybasalt and trachyandesite) with high incompatible elements (K2O (0.50-1.1 %, Zr (&gt;150 ppm) and Ce (&gt;48 ppm)) at about 306-1300 km from the PAR axis, (4) The Old Pacific Seamounts built on a crust older than 23 m. y. located west of longitude 124 degrees W (&gt; 1300 km from the PAR axis) consist of T and EMORB. On the PAR axis, extensive crystal fractionation (&gt;65%) produced the silicic lavas. On the basis of Pacific plate reconstruction using a half spreading rate of about 50 mm/yr and integrating the observed compositional changes with respect to the structural settings, it is inferred that the last volcanic events giving rise to the FS took place at about 110 km from the PAR axis about 5 m. y. ago. The Oblique Ridges built between 5 m. y. and &lt;1 m. y. are believed to represent ancient leaky transforms and/or large discontinuities between accreting ridge segments filled by volcanic cones during the interaction (mixing) of the enriched plume components of the FS with PAR depleted (MORB type) magmatism. The Old Pacific Seamounts built on ancient crust (&gt;23 m. y.) with MORB volcanics comparable to those of the the Oblique Ridge-PAR provinces, could also have been formed by an interaction between the Foundation Seamount (dredge site 28) hotspot magmatism and that of an ancient accreting ridge magmatism precursor of the PAR.</t>
  </si>
  <si>
    <t>CHRISTIAN ALBRECHTS UNIV KIEL, INST GEOL PALAONTOL, D-2300 KIEL, GERMANY; UNIV BRETAGNE OCCIDENTALE, DEPT SCI TERRE, BREST, FRANCE</t>
  </si>
  <si>
    <t>University of Kiel; Universite de Bretagne Occidentale</t>
  </si>
  <si>
    <t>IFREMER, CTR BREST, BP 70, F-29280 PLOUZANE, FRANCE.</t>
  </si>
  <si>
    <t>Maia, Marcia/A-7076-2010; Devey, Colin/I-3898-2016</t>
  </si>
  <si>
    <t>Devey, Colin/0000-0002-0930-7274</t>
  </si>
  <si>
    <t>10.1029/96JB03856</t>
  </si>
  <si>
    <t>Bronze, Green Submitted</t>
  </si>
  <si>
    <t>WOS:A1997XD57800039</t>
  </si>
  <si>
    <t>Arpigny, JL; Lamotte, J; Gerday, C</t>
  </si>
  <si>
    <t>Molecular adaptation to cold of an Antarctic bacterial lipase</t>
  </si>
  <si>
    <t>JOURNAL OF MOLECULAR CATALYSIS B-ENZYMATIC</t>
  </si>
  <si>
    <t>International Workshop on Lipases in the Biocatalysis</t>
  </si>
  <si>
    <t>APR 11-13, 1996</t>
  </si>
  <si>
    <t>UNIV ROME, ROME, ITALY</t>
  </si>
  <si>
    <t>UNIV ROME</t>
  </si>
  <si>
    <t>lipase; molecular modeling; Antarctic bacterium; psychrophile; adaptation to cold</t>
  </si>
  <si>
    <t>HOMOLOGOUS PROTEINS; MECHANISM; SEQUENCE</t>
  </si>
  <si>
    <t>The lipase from the Antarctic psychrophilic bacterium Psychrobacter immobilis B10 shows a very limited thermal stability when compared to the lipase from a mesophilic strain of Pseudomonas aeruginosa. The thermal dependence of its activity is shifted by at least 30 degrees C towards low temperatures and its activation energy is reduced by a factor of 2. The three-dimensional model of the P. immobilis lipase reveals several features typical of cold-adapted enzymes: a very low proportion of arginine residues as compared to lysines, a low content in proline residues, a small hydrophobic core, a very small number of salt bridges and of aromatic-aromatic interactions. All these properties should confer on the enzyme a more flexible structure, in accord with its low activation energy and its low thermal stability.</t>
  </si>
  <si>
    <t>UNIV LIEGE,CTR INGN PROT,INST CHIM B6,B-4000 LIEGE,BELGIUM</t>
  </si>
  <si>
    <t>University of Liege</t>
  </si>
  <si>
    <t>Arpigny, JL (corresponding author), UNIV LIEGE,BIOCHIM LAB,INST CHIM B6,B-4000 LIEGE,BELGIUM.</t>
  </si>
  <si>
    <t>1381-1177</t>
  </si>
  <si>
    <t>J MOL CATAL B-ENZYM</t>
  </si>
  <si>
    <t>J. Mol. Catal. B-Enzym.</t>
  </si>
  <si>
    <t>10.1016/S1381-1177(96)00041-0</t>
  </si>
  <si>
    <t>Biochemistry &amp; Molecular Biology; Chemistry, Physical</t>
  </si>
  <si>
    <t>Biochemistry &amp; Molecular Biology; Chemistry</t>
  </si>
  <si>
    <t>XF115</t>
  </si>
  <si>
    <t>WOS:A1997XF11500005</t>
  </si>
  <si>
    <t>Rodger, AS; Pinnock, M</t>
  </si>
  <si>
    <t>The ionospheric response to flux transfer events: The first few minutes</t>
  </si>
  <si>
    <t>ANNALES GEOPHYSICAE-ATMOSPHERES HYDROSPHERES AND SPACE SCIENCES</t>
  </si>
  <si>
    <t>LATITUDE BOUNDARY-LAYER; WIND DYNAMIC PRESSURE; DAYSIDE MAGNETOPAUSE; CUSP; SIGNATURES; CONVECTION; RECONNECTION; FLOWS</t>
  </si>
  <si>
    <t>We utilise high-time resolution measurements from the PACE HF radar at Halley, Antarctica to explore the evolution of the ionospheric response during the first few minutes after enhanced reconnection occurs at the magnetopause. We show that the plasma velocity increases associated with flux transfer events (FTEs) occur first similar to 100-200 km equatorward of the region to which magnetosheath (cusp) precipitation maps to the ionosphere. We suggest that these velocity variations start near the ionospheric footprint of the boundary between open and closed magnetic field lines. We show that these velocity variations have rise times similar to 100 s and fall times of similar to 10 s: When these velocity transients reach the latitude of the cusp precipitation, sometimes the equatorward boundary of the precipitation begins to move equatorward, the expected and previously reported ionospheric signature of enhanced reconnection. A hypothesis is proposed to explain the velocity variations. It involves the rapid outflow of magnetospheric electrons into the magnetosheath along the most recently reconnected field lines. Several predictions are made arising from the proposed explanation which could be tested with ground-based and space-based observations.</t>
  </si>
  <si>
    <t>Rodger, AS (corresponding author), BRITISH ANTARCTIC SURVEY, NERC, MADINGLEY RD, CAMBRIDGE CB3 0ET, ENGLAND.</t>
  </si>
  <si>
    <t>233 SPRING ST, NEW YORK, NY 10013 USA</t>
  </si>
  <si>
    <t>0992-7689</t>
  </si>
  <si>
    <t>ANN GEOPHYS-ATM HYDR</t>
  </si>
  <si>
    <t>Ann. Geophys.-Atmos. Hydrospheres Space Sci.</t>
  </si>
  <si>
    <t>JUN</t>
  </si>
  <si>
    <t>10.1007/s00585-997-0685-y</t>
  </si>
  <si>
    <t>Astronomy &amp; Astrophysics; Geosciences, Multidisciplinary; Meteorology &amp; Atmospheric Sciences</t>
  </si>
  <si>
    <t>Astronomy &amp; Astrophysics; Geology; Meteorology &amp; Atmospheric Sciences</t>
  </si>
  <si>
    <t>XG445</t>
  </si>
  <si>
    <t>Green Submitted, gold</t>
  </si>
  <si>
    <t>WOS:A1997XG44500010</t>
  </si>
  <si>
    <t>HowardWilliams, C</t>
  </si>
  <si>
    <t>Science vs the environment</t>
  </si>
  <si>
    <t>ANTARCTIC SCIENCE</t>
  </si>
  <si>
    <t>Howard-Williams, Clive/0000-0002-8323-6806</t>
  </si>
  <si>
    <t>BLACKWELL SCIENCE LTD</t>
  </si>
  <si>
    <t>P O BOX 88, OSNEY MEAD, OXFORD, OXON, ENGLAND OX2 0NE</t>
  </si>
  <si>
    <t>0954-1020</t>
  </si>
  <si>
    <t>ANTARCT SCI</t>
  </si>
  <si>
    <t>Antarct. Sci.</t>
  </si>
  <si>
    <t>10.1017/S0954102097000151</t>
  </si>
  <si>
    <t>Environmental Sciences; Geography, Physical; Geosciences, Multidisciplinary</t>
  </si>
  <si>
    <t>Environmental Sciences &amp; Ecology; Physical Geography; Geology</t>
  </si>
  <si>
    <t>XE791</t>
  </si>
  <si>
    <t>WOS:A1997XE79100001</t>
  </si>
  <si>
    <t>Beaumont, KL; Hosie, GW</t>
  </si>
  <si>
    <t>Mesoscale distribution and abundance of four pelagic copepod species in Prydz Bay</t>
  </si>
  <si>
    <t>abundance; Antarctic copepods; distribution; Prydz Bay; undersampling</t>
  </si>
  <si>
    <t>RECTANGULAR MIDWATER TRAWLS; WEDDELL SEA; SOUTH-GEORGIA; MACROZOOPLANKTON COMMUNITIES; ZOOPLANKTON COMMUNITY; DISTRIBUTION PATTERNS; CALANOIDES-ACUTUS; RHINCALANUS-GIGAS; ANTARCTICA; WINTER</t>
  </si>
  <si>
    <t>Knowledge of copepod abundance and distribution has been limited, particularly in the Indian Ocean sector, as the use of coarse sampling gear has meant that copepods were frequently lost from the catch. This study analyses samples obtained from Prydz Bay using a fine mesh (300 mu m) Rectangular Midwater Trawl (RMT1) net during summer 1992-93. Results demonstrate that a net of mesh 4.5 mm used in previous studies underestimates total copepod abundance by a factor of 38. The abundance of the smaller species has been underestimated the most. New estimates of copepod biomass indicate that copepods represent approximately 27% of krill biomass. Copepod and krill distributions are shown to be discrete at 82.4% dissimilarity. Mean temperature accounted for 33.6% of the variation in copepod distribution while two of the species showed a slight correlation with chlorophyll a pigment data. These results highlight the numerical importance of copepods and the species' distributions in the East Antarctic marine ecosystem.</t>
  </si>
  <si>
    <t>UNIV TASMANIA,INST ANTARCTIC &amp; SO OCEAN STUDIES,HOBART,TAS 7001,AUSTRALIA; AUSTRALIAN ANTARCTIC DIV,KINGSTON,TAS 7050,AUSTRALIA</t>
  </si>
  <si>
    <t>University of Tasmania; Australian Antarctic Division</t>
  </si>
  <si>
    <t>10.1017/S0954102097000163</t>
  </si>
  <si>
    <t>WOS:A1997XE79100002</t>
  </si>
  <si>
    <t>Bowman, JP; Brown, MV; Nichols, DS</t>
  </si>
  <si>
    <t>Biodiversity and ecophysiology of bacteria associated with Antarctic sea ice</t>
  </si>
  <si>
    <t>biodiversity; ecophysiology; psychrophilic bacteria; psychrotolerant bacteria; sea ice</t>
  </si>
  <si>
    <t>GAS VACUOLATE BACTERIA; MICROBIAL COMMUNITIES; MCMURDO-SOUND; SEASONAL ABUNDANCE; WEDDELL SEA; WATERS; EDGE</t>
  </si>
  <si>
    <t>A total of 135 bacterial strains were isolated from congelation (land fast) sea ice samples and ice algae biomass samples obtained from the coastal areas of the Vestfold Hills in East Antarctica (68 degrees S, 78 degrees E) during the summers of 1992-95. The sea ice isolates, along with reference strains, were analysed by numerical taxonomy and for DNA base composition in order to determine the biodiversity of sea ice bacteria. From these analyses 22 clusters of strains (phena) were obtained with most phena apparently representing novel bacterial taxa. The sea ice isolates could be categorized into three groups based on their ecophysiology: 1) slightly halophilic, psychrophilic bacteria often possessing fastidious growth requirements and which were predominantly isolated from sea ice algae biomass or from algae-rich ice samples; 2) halotolerant and psychrotolerant bacteria; and 3) non-halophilic bacteria isolated primarily from upper sections of congelation ice and other ice samples with low levels of algal biomass.</t>
  </si>
  <si>
    <t>UNIV TASMANIA,DEPT AGR SCI,HOBART,TAS 7001,AUSTRALIA</t>
  </si>
  <si>
    <t>Bowman, JP (corresponding author), UNIV TASMANIA,ANTARCT CRC,HOBART,TAS 7005,AUSTRALIA.</t>
  </si>
  <si>
    <t>Bowman, John P/C-2414-2014; Bowman, John P./ABF-5108-2020</t>
  </si>
  <si>
    <t>Bowman, John P/0000-0002-4528-9333; Bowman, John P./0000-0002-4528-9333; Nichols, David/0000-0002-8066-3132</t>
  </si>
  <si>
    <t>10.1017/S0954102097000175</t>
  </si>
  <si>
    <t>WOS:A1997XE79100003</t>
  </si>
  <si>
    <t>Fabiano, M; Chiantore, M; Povero, P; CattaneoVietti, R; Pusceddu, A; Misic, C; Albertelli, G</t>
  </si>
  <si>
    <t>Short-term variations in particulate matter flux in Terra Nova Bay, Ross Sea</t>
  </si>
  <si>
    <t>Antarctica; biochemical composition; organic matter flux; particulate organic matter</t>
  </si>
  <si>
    <t>BRANSFIELD STRAIT; ORGANIC-MATTER; PARTICLE-FLUX; WEDDELL SEA; MCMURDO-SOUND; ICE-EDGE; ANTARCTICA; SEDIMENTATION; PHYTOPLANKTON; SUMMER</t>
  </si>
  <si>
    <t>As part of the Ross Sea Marginal Ice Zone Ecology Project (ROSSMIZE) the summer organic matter flux through the water column was measured al 40 m depth in Terra Nova Bay. Water samples and material from a sediment trap on the sea-bottom were analysed for their biochemical composition. A close coupling between biochemical composition of the organic matter in the water column and the material collected in the sediment trap was found, resulting from complex interactions between physical and biological processes. The physical processes are related to break-up and melting of the ice cover and occur mainly in the early summer season, whilst biological processes play a key role in mid summer and, from the evidence from faecal pellets, are related to the primary production and consumption processes.</t>
  </si>
  <si>
    <t>UNIV GENOA,IST SCI AMBIENTALI MARINE,I-16038 SANTA MARGHERITA,GE,ITALY; UNIV GENOA,IST ZOOL,I-16126 GENOA,ITALY; UNIV ANCONA,CATTEDRA ECOL,I-60131 ANCONA,ITALY</t>
  </si>
  <si>
    <t>University of Genoa; University of Genoa; Marche Polytechnic University</t>
  </si>
  <si>
    <t>; Chiantore, Mariachiara/C-7070-2017</t>
  </si>
  <si>
    <t>MISIC, CRISTINA/0000-0002-2577-1800; Chiantore, Mariachiara/0000-0002-5862-1470</t>
  </si>
  <si>
    <t>10.1017/S0954102097000187</t>
  </si>
  <si>
    <t>WOS:A1997XE79100004</t>
  </si>
  <si>
    <t>MacCormack, WP; Fraile, ER</t>
  </si>
  <si>
    <t>Characterization of a hydrocarbon degrading psychrotrophic Antarctic bacterium</t>
  </si>
  <si>
    <t>Antarctic bacteria; biodegradation; hydrocarbons; psychrotrophs</t>
  </si>
  <si>
    <t>GROWTH; MICROORGANISMS; HEXADECANE; FISH; SOIL</t>
  </si>
  <si>
    <t>Antarctic soil chronically exposed to gas-oil was analysed in order to isolate and study the growth conditions of hydrocarbon degrading bacteria. Soil samples taken near the shoreline in Jubany Station (King George Island, South Shetland Islands) were used as inoculum in liquid culture media with crude oil as sole carbon source. A psychrotrophic Acinetobacter strain was isolated and selected for further investigations. Effects were studied of temperature, initial pH, NaCl concentration and different chemical structure of the hydrocarbon on growth. Degradation rate was determined with n-dodecane and n-hexadecane. Growth of Acinetobacter ADH-1. showed no differences at an initial pH of 7.0, 7.5 and 8.0. Optimum temperature ranged between 25-30 degrees C but the strain was capable of growing on n-dodecane at 4 degrees C. Growth was observed in the presence of 3.5% NaCl. A decrease in the surface tension values was observed in the culture broth during the first 20 h of incubation (from 68 din cm(-1) to 31 din cm(-1)). This proved to be related to the cellular fraction of the culture. The study shows that Acinetobacter ADH-1 is a psychrotrophic bacteria able to grow with hydrocarbons as sole carbon and energy source and could be potentially useful to design bioremediation processes in temperate and cold climate areas.</t>
  </si>
  <si>
    <t>UNIV BUENOS AIRES, FAC FARM &amp; BIOQUIM, CATEDRA BIOTECNOL, RA-1113 BUENOS AIRES, DF, ARGENTINA; INST ANTARTICO ARGENTINO, DTO BIOL, CERRITO 1248, RA-1010 BUENOS AIRES, DF, ARGENTINA</t>
  </si>
  <si>
    <t>University of Buenos Aires; Instituto Antartico Argentino</t>
  </si>
  <si>
    <t>Mac Cormack, Walter/0000-0002-5280-5463</t>
  </si>
  <si>
    <t>CAMBRIDGE UNIV PRESS</t>
  </si>
  <si>
    <t>32 AVENUE OF THE AMERICAS, NEW YORK, NY 10013-2473 USA</t>
  </si>
  <si>
    <t>1365-2079</t>
  </si>
  <si>
    <t>10.1017/S0954102097000199</t>
  </si>
  <si>
    <t>WOS:A1997XE79100005</t>
  </si>
  <si>
    <t>Upton, M; Pennington, TH; Haston, W; Forbes, KJ</t>
  </si>
  <si>
    <t>Detection of human commensals in the area around an Antarctic research station</t>
  </si>
  <si>
    <t>Antarctic microbiology; human commensals; polymerase chain reaction</t>
  </si>
  <si>
    <t>POLYMERASE CHAIN-REACTION; BACTERIA; BASE; AMPLIFICATION; ISLANDS; PCR; DNA</t>
  </si>
  <si>
    <t>Human contamination of antarctic environments is a sensitive issue and has been the focus of many research articles over the past 35 years. The majority of these studies have targeted waste materials and various hydrocarbons, with assessment of microbial contaminants being largely restricted to sewage outfalls. The present study aimed to detect bacteria of human origin in the area surrounding Halley research station. It was apparent from both molecular and culture methods that bacteria of human origin are extremely difficult to detect outside the immediate surrounding of the buildings, though recommendations are made for increasing the probability of determining the presence of organisms in the environment. The results also indicate that molecular methods are more sensitive than cultural techniques, in that the only evidence for organisms in the environment surrounding the buildings came from positive PCR reactions. PCR would appear to be a useful method for studying the microbial ecology of Antarctic environments.</t>
  </si>
  <si>
    <t>UNIV ABERDEEN, SCH MED, DEPT MED MICROBIOL, ABERDEEN AB25 2ZD, SCOTLAND; BRITISH ANTARCTIC SURVEY, MED UNIT, RGIT, SURVIVAL CTR, ABERDEEN AB2 3BJ, SCOTLAND</t>
  </si>
  <si>
    <t>University of Aberdeen; UK Research &amp; Innovation (UKRI); Natural Environment Research Council (NERC); NERC British Antarctic Survey</t>
  </si>
  <si>
    <t>Upton, Mathew/J-7514-2019</t>
  </si>
  <si>
    <t>Upton, Mathew/0000-0003-4287-6396</t>
  </si>
  <si>
    <t>10.1017/S0954102097000205</t>
  </si>
  <si>
    <t>WOS:A1997XE79100006</t>
  </si>
  <si>
    <t>Wilkinson, IS; Bester, MN</t>
  </si>
  <si>
    <t>Tag-loss in southern elephant seals, Mirounga leonina, at Marion Island</t>
  </si>
  <si>
    <t>demography; Mirounga leonina; Marion Island; rototags; southern elephant seals; tag-loss</t>
  </si>
  <si>
    <t>Rates of tag-loss are determined for Dalton Jumbo Rototags applied to the hind flippers of 4343 (2208 males, 2135 females) southern elephant seal (Mirounga leonina) pups at Marion Island over an eight year period from 1983-1990 as part of a demographic study of the species. Loss rates were the lowest recorded to date for this species (range 0.0-9.1%). No significant relationship existed between age and rate of tag-loss, neither was there any sex or year related differences in age-specific tag-loss rates. The low rates of loss highlight the value of tagging as a marking technique, and allow for high levels of confidence in the reliability of the population parameters that are derived from the tagging data collected for the Marion Island population.</t>
  </si>
  <si>
    <t>UNIV PRETORIA,MAMMAL RES INST,ZA-0002 PRETORIA,SOUTH AFRICA; UNIV PRETORIA,DEPT ZOOL &amp; ENTOMOL,ZA-0002 PRETORIA,SOUTH AFRICA</t>
  </si>
  <si>
    <t>University of Pretoria; University of Pretoria</t>
  </si>
  <si>
    <t>Wilkinson, IS (corresponding author), MINIST FISHERIES,PRIVATE BAG 1926,DUNEDIN,NEW ZEALAND.</t>
  </si>
  <si>
    <t>Wilkinson, Ian/F-2291-2010; Bester, Marthán N/E-5387-2010; Wilkinson, Ian S/ABG-2772-2020</t>
  </si>
  <si>
    <t>10.1017/S0954102097000217</t>
  </si>
  <si>
    <t>WOS:A1997XE79100007</t>
  </si>
  <si>
    <t>Gracia, E; Canals, M; Farran, ML; Sorribas, J; Pallas, R</t>
  </si>
  <si>
    <t>Central and eastern Bransfield basins (Antarctica) from high-resolutian swath-bathymetry data</t>
  </si>
  <si>
    <t>backarc; Bransfield Basin; morphostructure; swath-bathymetry; volcanism</t>
  </si>
  <si>
    <t>SOUTH-SHETLAND ISLANDS; LIVINGSTON ISLAND; STRAIT; VOLCANISM</t>
  </si>
  <si>
    <t>Far the first time complete swath bathymetric maps of central and eastern Bransfield basins are presented at a medium scale and detailed morphological descriptions are provided. Bathymetry reveals morphological structures which provide important information about the structure, volcanism, and kinematics of these basins. The central basin is dominated by two roughly orthogonal sets of extensional faults (N065 degrees the main set and N145 degrees the secondary set), displays several discontinuous along-axis large volcanic cones and ridges trending about N059 degrees, and undergoes extension roughly normal to the basin. The structure of the eastern basin has a roughly rhomboidal pattern (fault sets along N053 degrees and N103 degrees), displays four deep troughs and a much smaller amount of volcanism than the central basin, and is affected by extension with a significant sinistral strike-slip component.</t>
  </si>
  <si>
    <t>UNIV BARCELONA,CSIC,INST CIENCIAS MAR,GRP GEOL MARINA,UA GEOCIENCIES MARINES,BARCELONA 08039,SPAIN</t>
  </si>
  <si>
    <t>University of Barcelona; Consejo Superior de Investigaciones Cientificas (CSIC); CSIC - Centro Mediterraneo de Investigaciones Marinas y Ambientales (CMIMA); CSIC - Instituto de Ciencias del Mar (ICM)</t>
  </si>
  <si>
    <t>Gracia, E (corresponding author), UNIV BARCELONA,FAC GEOL,DEPT GEOL DINAM GEOFIS &amp; PALEONTOL,CSIC,GRQ GEOCIENCIES MARINES,E-08028 BARCELONA,SPAIN.</t>
  </si>
  <si>
    <t>Farran, Marcel.lí/G-8139-2015; Gràcia, Eulàlia/E-6153-2013; Canals, Miquel/F-4922-2013; Pallas Serra, Raimon/N-6895-2013</t>
  </si>
  <si>
    <t>Canals, Miquel/0000-0001-5267-7601; Pallas Serra, Raimon/0000-0002-2768-6466</t>
  </si>
  <si>
    <t>10.1017/S0954102097000229</t>
  </si>
  <si>
    <t>WOS:A1997XE79100008</t>
  </si>
  <si>
    <t>Hall, K</t>
  </si>
  <si>
    <t>Observations on ''cryoplanation'' benches in Antarctica</t>
  </si>
  <si>
    <t>Antarctica; cryoplanation; dilatation; mountain benches; patterned ground; permafrost; weathering</t>
  </si>
  <si>
    <t>SNOWPATCH SITES; ENVIRONMENT; SWEDEN</t>
  </si>
  <si>
    <t>A series of benches on nunataks of Alexander Island (Antarctica) are described. An increase in bench size with distance away from the retreating glacier suggests an age spectrum. The benches have thermal contraction cracks (in bedrock) on shallower, upper sections of the risers as well as salt encrusted runnels on the steeper lower section of the tread. The benches also show a distinct orientational preference (orientated to the north through to west) and, from first principles, these seem to be the aspects with optimal freeze-thaw cycles and temperatures conducive to thermal stress fatigue. The extensive dilatation associated with the retreating glaciers is thought to play a significant role in the origin and development of the benches as the combination of extensive jointing and optimal process conditions are thought to constrain where benches begin. The jointing, aided by the thermal contraction cracking, then facilitates extension and continued weathering of the treads. It would appear that these benches are examples of so called ''cryoplanation terraces'' that have been reported as fossil forms in Europe and North America. The study of such active forms in the Antarctic may provide good analogues for fossil features found in the Northern Hemisphere.</t>
  </si>
  <si>
    <t>Hall, K (corresponding author), UNIV NO BRITISH COLUMBIA, GEOG PROGRAMME, 3333 UNIV WAY, PRINCE GEORGE, BC V2N 4Z9, CANADA.</t>
  </si>
  <si>
    <t>10.1017/S0954102097000230</t>
  </si>
  <si>
    <t>WOS:A1997XE79100009</t>
  </si>
  <si>
    <t>Jeffries, MO; Adolphs, U</t>
  </si>
  <si>
    <t>Early winter ice and snow thickness distribution, ice structure and development of the western Ross Sea pack ice between the ice edge and the Ross Ice Shelf</t>
  </si>
  <si>
    <t>Antarctica; congelation and snow ice; frazil; ice thickness; Ross Sea</t>
  </si>
  <si>
    <t>WEDDELL SEA; SOUTHERN-OCEAN; ANTARCTICA; PATTERNS; REGIME</t>
  </si>
  <si>
    <t>A study of early winter first-year sea ice conditions and development in the western Ross Sea in May and June 1995 included measurements of snow and ice thickness, freeboard, ice core structure and stable isotopic composition. These variables showed strong spatial variability between the Ross Ice Shelf and the ice edge 1400 km to the north, and indicate that the development of the Ross Sea pack ice is quite different from that observed in other Antarctic sea ice zones, The thinnest snow and ice occurred in a 200 km wide coastal zone. The thickest snow and ice were observed in a continental shelf zone 200-600 km from the coast where the average ice thickness (0.8 m) determined by drilling is as thick as first-year sea ice later in winter elsewhere in Antarctica. A zone of moderate snow and ice thickness occurred on the deep ocean from 600 km to the ice: edge at 1400 km. Thermodynamic thickening of the ice in the inner pack ice, &lt;800 km from the coast, was dominated by congelation ice growth, which occurred in a greater amount (65%) and in thicker layers (mean: 20 cm) than was observed in the outer pack ice &gt;800 km from the coast (amount: 22%; mean layer thickness: 12 cm) and elsewhere in the Antarctic pack ice. The preponderance of congelation ice in the inner pack ice might be due to a low oceanic heat flux on the Ross Sea continental shelf, and a colder, less stormy environment which favours the more frequent and prolonged calm conditions necessary for significant congelation ice growth. In the outer pack ice, thermodynamic thickening occurred mainly by snow ice formation (mean layer thickness: 20 cm) while dynamic processes, i.e., rafting and ridging, caused the thickening of frazil ice and columnar ice (mean layer thickness: 14 cm and 12 cm respectively). A greater amount of snow ice (37%) occurred in the outer pack ice than in the inner pack ice (15%), and both values indicate that in the Ross Sea, unlike other Antarctic sea ice zones, there can be significant seawater flooding of the snow/ice interface and snow ice formation before midwinter.</t>
  </si>
  <si>
    <t>UNIV ALASKA, INST GEOPHYS, 903 KOYUKUK DR, POB 757320, FAIRBANKS, AK 99775 USA.</t>
  </si>
  <si>
    <t>10.1017/S0954102097000242</t>
  </si>
  <si>
    <t>WOS:A1997XE79100010</t>
  </si>
  <si>
    <t>Johnson, MR; Smith, AM</t>
  </si>
  <si>
    <t>Seabed topography under the southern and western Ronne Ice Shelf, derived from seismic surveys</t>
  </si>
  <si>
    <t>ice-ocean interaction; ocean circulation; Ronne Ice Shelf; seabed elevation; seismics; water column</t>
  </si>
  <si>
    <t>CIRCULATION BENEATH; ANTARCTICA</t>
  </si>
  <si>
    <t>Seismic reflection measurements of ice thickness and water-column thickness have been made over the southern and western Ronne Ice Shelf, from which, the seabed elevation has been determined. A2300 km traverse, covering an area over which little bathymetric data previously existed and at a station interval of 15 km, resulted in 152 new measurements of the seabed elevation. The seismic velocity in the ice shelf was determined using shallow refraction surveys for the snow and firn in the upper 100 m of the ice shelf, and by applying a model assuming a simple temperature profile for the deeper ice. Surface elevations were calculated assuming the ice to be in hydrostatic equilibrium. The estimated error in the seabed elevations is +/-15 m. With the addition of the new data there is now complete coverage of the seabed elevation and water-column thickness for Ronne Ice Shelf at a spatial resolution of between 10-100 km. The seabed in the area to the south of Korff and Henry ice rises and the Doake Ice Rumples is about 100 m shallower than had previously been speculated, which will affect the validity of previous assumptions of water circulation and ice-ocean interaction in this area.</t>
  </si>
  <si>
    <t>BRITISH ANTARCTIC SURVEY, NERC, HIGH CROSS, MADINGLEY RD, CAMBRIDGE CB3 0ET, ENGLAND.</t>
  </si>
  <si>
    <t>10.1017/S0954102097000254</t>
  </si>
  <si>
    <t>WOS:A1997XE79100011</t>
  </si>
  <si>
    <t>McCarron, JJ</t>
  </si>
  <si>
    <t>A unifying lithostratigraphy of late Cretaceous early tertiary fore-arc volcanic sequences on Alexander Island, Antarctica</t>
  </si>
  <si>
    <t>circum-Pacific; fore-arc magmatism</t>
  </si>
  <si>
    <t>COMPLEX</t>
  </si>
  <si>
    <t>Late Cretaceous-early Tertiary subduction-related fore-are volcanic rocks are exposed in a north-south linear belt along the length of Alexander Island. The age and tectonic setting of these rocks is well understood; they are not considered to represent ''normal'' are magmas but were generated in the fore-are as a result of ridge subduction. Due to their distinct composition and mode of formation, they are no longer considered to be genetically related to the Antarctic Peninsula magmatic are. They are therefore removed from the Antarctic Peninsula Volcanic Group and placed in a newly defined Alexander Island Volcanic Group. The group is made up of the Monteverdi, Staccato, Walton, Colbert, Elgar and Finlandia formations, which vary widely in lithology, facies and age. The Colbert and Elgar formations are subdivided into nine and three members respectively. Type localities, representative lithologies and age of each of the formations are discussed. The Staccato and Colbert Magmatic complexes are defined to include volcanic and plutonic rocks that are considered to be coeval. The Rouen Intrusive complex combines the plutonic rocks from the Rouen Mountains and Rothschild Island on the basis of age and chemistry.</t>
  </si>
  <si>
    <t>10.1017/S0954102097000266</t>
  </si>
  <si>
    <t>WOS:A1997XE79100012</t>
  </si>
  <si>
    <t>Katabatic wind propagation over the western Ross Sea observed using ERS-1 scatterometer data</t>
  </si>
  <si>
    <t>ERS-1; katabatic winds; mesoscale atmospheric flow; Ross Sea; scatterometer</t>
  </si>
  <si>
    <t>TERRA-NOVA BAY; MESOSCALE CYCLOGENESIS; ANTARCTICA; ICE; REGIME; INTENSITY; DIRECTION; SHELF</t>
  </si>
  <si>
    <t>Wind fields derived from ERS-1 scatterometer data, acquired over the open water present in the western Ross Sea during the summer season, are used to study the patterns of mesoscale atmospheric flow connected with surges of katabatic air from the Terra Nova Bay convergence zone, located in the coastal region of Victoria Land. These katabatic winds may turn northward but also southward, or divide into separate northward- and southward-turning components; the latter situation is illustrated by a detailed case study. Analysis of concurrent AWS data, suggests that the most likely mechanism for the observed southward turning is the existence of a highly-localised low pressure centre south of Terra Nova Bay. Comparison of multitemporal ERS-1 scatterometer wind fields with AWS wind measurements demonstrate that the satellite data are: (i) able to correctly portray changes in mesoscale circulation patterns, and (ii) suitable for the routine monitoring of winds over open water around the Antarctic coastline, despite a less than ideal temporal coverage.</t>
  </si>
  <si>
    <t>Marshall, GJ (corresponding author), BRITISH ANTARCTIC SURVEY,NERC,HIGH CROSS,MADINGLEY RD,CAMBRIDGE CB3 0ET,ENGLAND.</t>
  </si>
  <si>
    <t>10.1017/S0954102097000278</t>
  </si>
  <si>
    <t>WOS:A1997XE79100013</t>
  </si>
  <si>
    <t>Marshall, WA</t>
  </si>
  <si>
    <t>Seasonality in Antarctic airborne fungal spores</t>
  </si>
  <si>
    <t>APPLIED AND ENVIRONMENTAL MICROBIOLOGY</t>
  </si>
  <si>
    <t>COLD HARDINESS; AIRSPORA; ISLAND; POLLEN; CITY; AIR</t>
  </si>
  <si>
    <t>Airborne fungal spores were monitored over periods of up to 131/2 months at three sites on Signy Island in the maritime Antarctic. Fungal spore concentrations in the air were much lower than in other parts of the world. Concentrations were very low during the austral winter but increased during the austral summer. Chlamydospores were the most abundant fungal spore type found. Spores of Cladosporium spp. were the second most frequently trapped form. All spore types samples were most abundant in the summer months, except for chlamydospores, which were most numerous during the winter. The concentration of Cladosporium spores in the air at Signy Island was compared with the concentrations of this spore type found in the air in other parts of the world. It was evident that Cladosporium loses its dominance as the most abundant component of the air spora with increasingly high latitude. The peak concentration of fungal spores occurred at two sites following the start of the thaw; at the third site, the peak occurred with the arrival of spores by long-distance transport from more northerly regions.</t>
  </si>
  <si>
    <t>Marshall, WA (corresponding author), BRITISH ANTARCTIC SURVEY,NERC,HIGH CROSS,MADINGLEY RD,CAMBRIDGE CB3 0ET,ENGLAND.</t>
  </si>
  <si>
    <t>AMER SOC MICROBIOLOGY</t>
  </si>
  <si>
    <t>1325 MASSACHUSETTS AVENUE, NW, WASHINGTON, DC 20005-4171</t>
  </si>
  <si>
    <t>0099-2240</t>
  </si>
  <si>
    <t>APPL ENVIRON MICROB</t>
  </si>
  <si>
    <t>Appl. Environ. Microbiol.</t>
  </si>
  <si>
    <t>10.1128/AEM.63.6.2240-2245.1997</t>
  </si>
  <si>
    <t>Biotechnology &amp; Applied Microbiology; Microbiology</t>
  </si>
  <si>
    <t>XB705</t>
  </si>
  <si>
    <t>WOS:A1997XB70500020</t>
  </si>
  <si>
    <t>Thomsen, HA; Garrison, DL; Kosman, C</t>
  </si>
  <si>
    <t>Choanoflagellates (Acanthoecidae, Choanoflagellida) from the Weddell Sea, Antarctica, taxonomy and community structure with particular emphasis on the ice biota; With preliminary remarks on choanoflagellates from Arctic Sea Ice (Northeast Water Polynya, Greenland)</t>
  </si>
  <si>
    <t>ARCHIV FUR PROTISTENKUNDE</t>
  </si>
  <si>
    <t>Antarctic; ice biota; choanoflagellates; Acanthoecidae; taxonomy; ultrastructure; new taxa</t>
  </si>
  <si>
    <t>SP-NOV; GEN; ABUNDANCE; OCEAN; COAST</t>
  </si>
  <si>
    <t>Ice biota studies in the Antarctic region, Weddell Sea, have focused on an examination of single cells and an analysis of community structure of the flagellate assemblage from sea ice and comparisons with planktonic assemblages. Based on extensive light microscopical analysis of 40 samples ranging from open water to ''brown-ice'' habitats, it became evident through clustering of the data, that the mature choanoflagellate community from ice is significantly different from both the water column community and those encountered in samples derived from newly formed ice (i.e. grease ice, platelet ice, nilas and thin pancakes). The choanoflagellates from sea ice encompasses a range of previously undescribed loricate taxa (Acanthocorbis nana sp. nov., A. weddellensis sp. nov., A. prolongata sp. nov., Apheloecion antarctica sp. nov., A. glacialis sp. nov., A. conicoides sp. nov., Calliacantha frigida sp. nov., C. ankyra sp. nov., Diaphanoeca multiannulata subsp. nov. glacialis, Parvicorbicula corynocostata sp. nov., P. pachycostata sp. nov.). These taxa have been investigated using a combination of light, and electron microscopy. A preliminary investigation of samples from the Arctic (NE Greenland) indicates that the loricate choanoflagellate diversity is significantly lower in Arctic sea ice.</t>
  </si>
  <si>
    <t>UNIV CALIF SANTA CRUZ, INST MARINE SCI, SANTA CRUZ, CA 95064 USA</t>
  </si>
  <si>
    <t>University of California System; University of California Santa Cruz</t>
  </si>
  <si>
    <t>Thomsen, HA (corresponding author), UNIV COPENHAGEN, INST BOT, DEPT PHYCOL, OSTER FARIMAGSGADE 2D, DK-1353 COPENHAGEN, DENMARK.</t>
  </si>
  <si>
    <t>Thomsen, Helge Abildhauge/0000-0002-0748-5755</t>
  </si>
  <si>
    <t>GUSTAV FISCHER VERLAG</t>
  </si>
  <si>
    <t>JENA</t>
  </si>
  <si>
    <t>VILLENGANG 2, D-07745 JENA, GERMANY</t>
  </si>
  <si>
    <t>0003-9365</t>
  </si>
  <si>
    <t>ARCH PROTISTENKD</t>
  </si>
  <si>
    <t>Arch. Protistenkd.</t>
  </si>
  <si>
    <t>XH619</t>
  </si>
  <si>
    <t>WOS:A1997XH61900008</t>
  </si>
  <si>
    <t>Lunn, NJ; Arnould, JPY</t>
  </si>
  <si>
    <t>Maternal investment in Antarctic fur seals: Evidence for equality in the sexes?</t>
  </si>
  <si>
    <t>BEHAVIORAL ECOLOGY AND SOCIOBIOLOGY</t>
  </si>
  <si>
    <t>differential investment theory; otariids; maternal expenditure; sub-antarctic islands; review</t>
  </si>
  <si>
    <t>SOUTHERN ELEPHANT SEALS; ARCTOCEPHALUS-GAZELLA; BIRD-ISLAND; PARENTAL INVESTMENT; HALICHOERUS-GRYPUS; SEXUAL DIMORPHISM; MIROUNGA-LEONINA; BREEDING BIOLOGY; RATIO ADJUSTMENT; NEW-ZEALAND</t>
  </si>
  <si>
    <t>Studies of the otariids (fur seals and sea lions), a highly sexually dimorphic group, have provided conflicting evidence of differential maternal expenditure in male and female offspring and, thus, suggestions that they conform to predictions of investment theory are equivocal. Since the mid-1970s, a diversity of research on Antarctic fur seals (Arctocephalus gazella) including studies of their reproductive ecology, lactation energetics, and foraging behaviour have been conducted at Bird Island, South Georgia that have resulted in one of the more complete and diverse data sets for any species of otariid. These long-term data were reviewed to determine whether there was any evidence to support that differential maternal expenditure occurred in Antarctic fur seals. Most of the data examined were collected during five consecutive austral summers from 1988 through 1992 and included years in which local food resources were abundant and scarce. We were unable to detect differences in the sex ratios of pups at birth or sex-biased differences in growth rates estimated from serial data, the number of foraging trips made, the duration of attendance ashore, diving behaviour, suckling behaviour, or milk consumption in any year and in the duration of foraging trips or age at weaning in 2 of 3 years. In addition, we found no evidence of greater reproductive costs between mothers with sons or daughters relative to their reproductive performance the following year. In contrast, sex-biased differences were only found in the duration of foraging trips in 1990, the age at weaning in 1988, and consistently in growth rates estimated from cross-sectional data. We suggest that differential maternal expenditure does not occur in Antarctic fur seals because male pups probably do not gain greater benefit from additional maternal expenditure than female pups. After weaning, males experience a period of rapid juvenile growth over 3-4 years during which time body mass nearly trebles. This growth will almost certainly be dependent upon available food resources then rather than on any maternal expenditure received over the first 4 months of life and, thus, the assumptions of the Trivers and Willard hypothesis are probably invalid for Antarctic fur seals.</t>
  </si>
  <si>
    <t>Lunn, Nicholas/0000-0003-0189-5494</t>
  </si>
  <si>
    <t>0340-5443</t>
  </si>
  <si>
    <t>1432-0762</t>
  </si>
  <si>
    <t>BEHAV ECOL SOCIOBIOL</t>
  </si>
  <si>
    <t>Behav. Ecol. Sociobiol.</t>
  </si>
  <si>
    <t>10.1007/s002650050351</t>
  </si>
  <si>
    <t>Behavioral Sciences; Ecology; Zoology</t>
  </si>
  <si>
    <t>Behavioral Sciences; Environmental Sciences &amp; Ecology; Zoology</t>
  </si>
  <si>
    <t>XG036</t>
  </si>
  <si>
    <t>WOS:A1997XG03600002</t>
  </si>
  <si>
    <t>Sojo, F; Valladares, F; Sancho, LG</t>
  </si>
  <si>
    <t>Structural and physiological plasticity of the lichen Catillaria corymbosa in different microhabitats of the maritime Antarctica</t>
  </si>
  <si>
    <t>BRYOLOGIST</t>
  </si>
  <si>
    <t>CARBON-DIOXIDE EXCHANGE; WATER RELATIONS; FAMILY UMBILICARIACEAE; DOMINATED SYSTEMS; PHOTOSYNTHESIS; POPULATIONS; MORPHOLOGY; ECOLOGY; THALLUS; INTRATHALLINE</t>
  </si>
  <si>
    <t>The endemic, maritime Antarctic lichen Catillaria corymbosa usually occurs on exposed, rocky bird perches. However, we have found some populations of this lichen in sheltered shaded overhangs, little affected by precipitation or run-off and of a very different microclimate. Thallus anatomy, morphology, and water relations were studied in these two populations of C. corymbosa together with a third population of intermediate environmental conditions (small, vertical fissures). Photosynthetic response to light of thalli from these three populations was briefly explored by exposing the samples to the same levels of irradiance under homogeneous, seminatural environmental conditions. The results revealed significant structural and physiological differences among the specimens from each population. Specimens from protected microsites possessed a larger percentage of thallus surface area occupied by soredia and larger chlorophyll contents than those from exposed microsites. Specimens from om protected microsites were able to retain water for longer periods of time than those from the exposed microsites, and exhibited th highest net photosynthetic rate on a dry weight basis and the lowest light compensation point or photosynthesis. Thalli from small fissures exhibited intermediate values for most of the parameters studied. Catillaria corymbosa from shaded localities showed an increased water retention capacity and light harvesting efficiency (less self-shading among photosynthetic units), which translated into an enhanced photosynthetic utilization of the periods of hydration and of the available light. This remarkable phenotypic adjustment seemed critical for colonization of shaded places with low availability of liquid water in maritime Antarctica.</t>
  </si>
  <si>
    <t>Sojo, F (corresponding author), UNIV COMPLUTENSE MADRID,FAC FARM,DEPT BIOL VEGETAL 2,E-28040 MADRID,SPAIN.</t>
  </si>
  <si>
    <t>Sancho, leopoldo G./H-2974-2013; SANCHO, LEOPOLDO/G-9120-2015; Valladares, Fernando/K-9406-2014</t>
  </si>
  <si>
    <t>SANCHO, LEOPOLDO/0000-0002-4751-7475; Valladares, Fernando/0000-0002-5374-4682</t>
  </si>
  <si>
    <t>AMER BRYOLOGICAL LICHENOLOGICAL SOCIETY INC</t>
  </si>
  <si>
    <t>FAIRFAX</t>
  </si>
  <si>
    <t>C/O JAMES D LAWREY, GEORGE MASON UNIV, DEPT BIOLOGY MSN 3E1, FAIRFAX, VA 22030</t>
  </si>
  <si>
    <t>0007-2745</t>
  </si>
  <si>
    <t>Bryologist</t>
  </si>
  <si>
    <t>SUM</t>
  </si>
  <si>
    <t>YA998</t>
  </si>
  <si>
    <t>WOS:A1997YA99800004</t>
  </si>
  <si>
    <t>Seppelt, RD; Griffin, D</t>
  </si>
  <si>
    <t>Ditrichum (Ditrichaceae, Musci) in the Americas .1. Ditrichum venezuelanum a synonym for Ditrichum bogotense</t>
  </si>
  <si>
    <t>Ditrichum venezuelanum Griffin from Venezuela is shown to be both autoicous, and synonymous with Ditrichum bogotense (Hampe) Broth. from Colombia.</t>
  </si>
  <si>
    <t>UNIV FLORIDA,FLORIDA MUSEUM NAT HIST,GAINESVILLE,FL 32611</t>
  </si>
  <si>
    <t>State University System of Florida; University of Florida</t>
  </si>
  <si>
    <t>Seppelt, RD (corresponding author), AUSTRALIAN ANTARCTIC DIV,CHANNEL HIGHWAY,KINGSTON,TAS 7050,AUSTRALIA.</t>
  </si>
  <si>
    <t>Griffin, Daniel/AAE-8381-2021</t>
  </si>
  <si>
    <t>WOS:A1997YA99800011</t>
  </si>
  <si>
    <t>Schiller, A; Mikolajewicz, U; Voss, R</t>
  </si>
  <si>
    <t>The stability of the North Atlantic thermohaline circulation in a coupled ocean-atmosphere general circulation model</t>
  </si>
  <si>
    <t>CLIMATE DYNAMICS</t>
  </si>
  <si>
    <t>MIXED BOUNDARY-CONDITIONS; YOUNGER DRYAS EVENT; MULTIPLE EQUILIBRIA; CLIMATE; EXCHANGE; WATER</t>
  </si>
  <si>
    <t>The stability of the Atlantic thermohaline circulation against meltwater input is investigated in a coupled ocean-atmosphere general circulation model. The meltwater input to the Labrador Sea is increased linearly for 250 years to a maximum input of 0.625 Sv and then reduced again to 0 (both instantaneously and linearly decreasing over 250 years). The resulting freshening forces a shutdown of the formation of North Atlantic deepwater and a subsequent reversal of the thermohaline circulation of the Atlantic, filling the deep Atlantic with Antarctic bottom water. The change in the overturning pattern causes a drastic reduction of the Atlantic northward heat transport, resulting in a strong cooling with maximum amplitude over the northern North Atlantic and a southward shift of the sea-ice margin in the Atlantic. Due to the increased meridional temperature gradient, the intertropical convergence zone over the Atlantic is displaced southward and the westerlies in the Northern Hemisphere gain strength. We identify four main feedbacks affecting the stability of the thermohaline circulation: the change in the overturning circulation of the Atlantic leads to longer residence times of the surface water in high-northern latitudes, which allows them to accumulate more precipitation and runoff from the continents. As a consequence the stratification in the North Atlantic becomes more stable. This effect is further amplified by an enhanced northward atmospheric water vapour transport, which increases the freshwater input into the North Atlantic. The reduced northward oceanic heat transport leads to colder sea-surface temperatures and an intensification of the atmospheric cyclonic circulation over the Norwegian Sea. The associated Ekman transports cause increased upwelling and increased freshwater export with the East Greenland Current. Both the cooling and the wind-driven circulation changes largely compensate for the effects of the first two feedbacks. The wind-stress feedback destabilizes modes without deep water formation in the North Atlantic, but has been neglected in almost all studies so far. After the meltwater input stops, the North Atlantic deepwater formation resumed in all experiments and the meridional overturning returned within 200 years to a conveyor belt pattern. This happened although the formation of North Atlantic deep water was suppressed in one experiment for more than 300 years and the Atlantic overturning had settled into a circulation pattern with Antarctic bottom water as the only source of deep water. It is a clear indication that cooling and wind-stress feedback are more effective, at least in our model, than advection feedback and increased atmospheric water vapour transport. We conclude that the conveyor belt-type thermohaline circulation seems to be much more stable than hitherto assumed from experiments with simpler models.</t>
  </si>
  <si>
    <t>MAX PLANCK INST METEOROL,D-20146 HAMBURG,GERMANY; DEUTSCH KLIMARECHENZENTRUM,D-20146 HAMBURG,GERMANY</t>
  </si>
  <si>
    <t>Max Planck Society</t>
  </si>
  <si>
    <t>Schiller, Andreas/C-5129-2011</t>
  </si>
  <si>
    <t>0930-7575</t>
  </si>
  <si>
    <t>CLIM DYNAM</t>
  </si>
  <si>
    <t>Clim. Dyn.</t>
  </si>
  <si>
    <t>10.1007/s003820050169</t>
  </si>
  <si>
    <t>XK982</t>
  </si>
  <si>
    <t>WOS:A1997XK98200003</t>
  </si>
  <si>
    <t>Wareham, CD; Millar, IL; Vaughan, APM</t>
  </si>
  <si>
    <t>The generation of sodic granite magmas, western Palmer Land, Antarctic Peninsula</t>
  </si>
  <si>
    <t>CONTRIBUTIONS TO MINERALOGY AND PETROLOGY</t>
  </si>
  <si>
    <t>SOUTHWESTERN UNITED-STATES; SUB-ARC MANTLE; TRACE-ELEMENT; CONTINENTAL-CRUST; VOLCANIC-ROCKS; SUBDUCTED LITHOSPHERE; ARCHEAN TRONDHJEMITES; SOUTHERN ANDES; DACITE GENESIS; GEOCHEMISTRY</t>
  </si>
  <si>
    <t>Subduction-related Mesozoic to Cainozoic granites s.l. in western Palmer Land, Antarctic Peninsula, have similar chemical compositions to Archean tonalite-trondhjemite-granodiorite (TTG) suites, Phanerozoic slab-melts (adakites), and to experimental partial melts of basaltic material in equilibrium with amphibole +/- pyroxene +/- garnet. They are predominantly sodic, metaluminous and most have Al2O3 &gt; 15 wt% and Y &lt; 18 ppm. All are light rare earth element (LREE)-enriched (2 &lt; La/Yb-n &lt; 30) and most have small Eu anomalies. They have a wide range of initial epsilon Nd-(t) (-6.8 to +4.5) and epsilon Sr-(t) (+ 293.4 to -3.7), but most Pb isotope compositions deviate by &lt; 0.3% from their mean. The Pb isotope data indicate a crustal component to all the granites, which Sr and Nd isotope variations suggest is pre-Triassic-Triassic. The Pb-207/Pb-204((t)) range from 15.602 to 15.666 and appear to preclude a significant Proterozoic, or older, crustal component. The granites have chemical and isotopic compositions that suggest they are not partial melts of subducted oceanic lithosphere, as has been suggested for some Archean and Phanerozoic TTG magmas. We conclude that they were produced by mixing between basaltic-andesitic are magmas, partial melts of juvenile basaltic lower crust and pre-Triassic crust. The low H(heavy)REE + Y content of some of the granites requires that garnet was a residual phase in the crust during partial melting, indicating a crustal thickness of &gt; 36 km. Between Triassic and Tertiary times the initial epsilon Nd-(t) of the magmatism increased and epsilon Sr-(t) decreased, suggesting that new continental crust was produced during this period. Underplating by mafic magma was an important crustal growth mechanism in the arc: the generation of abnormally thick crust, and its subsequent fusion, is considered to be a consequence of ca. greater than or equal to 180 Ma of subduction and associated magmatism in the region. An implication of the model is that dense garnet-amphibolite and eclogite residues from partial melting of the lower crust will accumulate. In theory, the setting was appropriate for such residues to detach from the base of the crust and to sink into the convecting mantle. Such a process would leave the rest of the crust enriched in large ion lithophile elements/LREE, but depleted in HREE + Y.</t>
  </si>
  <si>
    <t>BRITISH ANTARCTIC SURVEY, NERC, ISOTOPE GEOSCI LAB, NOTTINGHAM NG12 5GG, ENGLAND</t>
  </si>
  <si>
    <t>UK Research &amp; Innovation (UKRI); Natural Environment Research Council (NERC); NERC British Geological Survey; NERC British Antarctic Survey</t>
  </si>
  <si>
    <t>Wareham, CD (corresponding author), BRITISH ANTARCTIC SURVEY, HIGH CROSS, MADINGLEY RD, CAMBRIDGE CB3 0ET, ENGLAND.</t>
  </si>
  <si>
    <t>Millar, Ian L/F-1541-2010; Vaughan, Alan PM/B-7829-2010</t>
  </si>
  <si>
    <t>0010-7999</t>
  </si>
  <si>
    <t>CONTRIB MINERAL PETR</t>
  </si>
  <si>
    <t>Contrib. Mineral. Petrol.</t>
  </si>
  <si>
    <t>10.1007/s004100050295</t>
  </si>
  <si>
    <t>Geochemistry &amp; Geophysics; Mineralogy</t>
  </si>
  <si>
    <t>XJ026</t>
  </si>
  <si>
    <t>WOS:A1997XJ02600007</t>
  </si>
  <si>
    <t>Walter, HJ; vanderLoeff, MMR; Hoeltzen, H</t>
  </si>
  <si>
    <t>Enhanced scavenging of Pa-231 relative to Th-230 in the south Atlantic south of the Polar front: Implications for the use of the Pa-231/Th-230 ratio as a paleoproductivity proxy</t>
  </si>
  <si>
    <t>EARTH AND PLANETARY SCIENCE LETTERS</t>
  </si>
  <si>
    <t>Southern Ocean; radionuclides; scavenging; fractionation; opal; paleoproductivity</t>
  </si>
  <si>
    <t>PACIFIC-OCEAN; BIOGENIC SILICA; WEDDELL SEA; DEEP-SEA; FLUX; PRODUCTIVITY; SEDIMENTS; REMOVAL; BE-10; ACCUMULATION</t>
  </si>
  <si>
    <t>The fractionation of Th-230 and Pa-231 was investigated throughout the Atlantic sector of the Southern Ocean. Published scavenging models generally assume that the Pa-231/Th-230 ratio of surface sediments is primarily determined by the mass flux of particles. This relationship holds north of the Polar Front, where low primary productivity coincides with ratios of unsupported Pa-231/Th-230-(xs)(Pa-231/Th-230)-in surface sediments below the production ratio of both radionuclides in the water column. However, we observed high Pa-231(xs)/Th-239 ratios, conventionally interpreted as a high-productivity signal, in surface sediments south of the Polar Front, especially throughout the Weddell Sea, in contradiction with the low particle flux of this region. Measurements of both dissolved and particulate fractions of Pa-231 and Th-230 in the water column revealed a strong N-S decrease in the Th/Pa fractionation factor, from typical open ocean values around 10 north of the Polar Front to values between 1 and 2 south of 60 degrees S. This observation clearly indicates that the high Pa-231(xs)/Th-230 ratios in surface sediments south of the Antarctic Circumpolar Current are produced by a N-S increase in the relative scavenging efficiency of Pa-231 relative to Th-230, most probably due to a change in the chemical composition of particulate matter, and not by a high mass flux. It is speculated that biogenic opal, suggested not to significantly fractionate Pa-231 and Th-230, may explain ihs enhanced scavenging of Pa-231 to the south. This assumption is further supported by extremely high Pa-231/Th-230 ratios up to 0.34 in material collected with sediment traps south of the Polar Front, where fluxes are primarily determined by biogenic opal. Based on these results we conclude that, in regions where the sedimenting flux is dominated by biogenic opal, the Pa-231/Th-230 ratio is not a reliable indicator for the mass flux of particles, thus limiting its use as a paleoproductivity proxy in the Southern Ocean.</t>
  </si>
  <si>
    <t>Walter, HJ (corresponding author), ALFRED WEGENER INST POLAR &amp; MARINE RES, D-2850 BREMERHAVEN, GERMANY.</t>
  </si>
  <si>
    <t>0012-821X</t>
  </si>
  <si>
    <t>EARTH PLANET SC LETT</t>
  </si>
  <si>
    <t>Earth Planet. Sci. Lett.</t>
  </si>
  <si>
    <t>10.1016/S0012-821X(97)00068-X</t>
  </si>
  <si>
    <t>XJ234</t>
  </si>
  <si>
    <t>WOS:A1997XJ23400008</t>
  </si>
  <si>
    <t>Frank, M; Schwarz, B; Baumann, S; Kubik, PW; Suter, M; Mangini, A</t>
  </si>
  <si>
    <t>A 200 kyr record of cosmogenic radionuclide production rate and geomagnetic field intensity from Be-10 in globally stacked deep-sea sediments</t>
  </si>
  <si>
    <t>geomagnetic field intensity; Be-10 production rate; sediment redistribution; Th-230 normalization; Be-10 boundary scavenging</t>
  </si>
  <si>
    <t>RELATIVE PALEOINTENSITY; ANTARCTIC ICE; REVERSALS; CORES; OCEAN; DEPOSITION; PA-231</t>
  </si>
  <si>
    <t>The reconstruction of geomagnetic field intensity variations during the last 200 kyr from paleomagnetic data is at present the subject of numerous studies and major debate. There is currently no generally accepted record. Here we present a global stacked record of (Th-230(ex)-normalized) Be-10 deposition in marine sediments representing relative variations in Be-10 production rate which are translated into field intensity variations, The record shows major periods during which the field intensity was between 10% and 40% of the present day value; namely 30-42, 60-75, 85-110 and 180-192 kyr B.P. Our results are compared to independently derived paleomagnetic studies and Th/U calibrations of C-14 dates on corals. During most of the observed period the geomagnetic field intensity was weaker than today, resulting in an overall 30% reduced value for the last 200 kyr.</t>
  </si>
  <si>
    <t>ETH HONGGERBERG, ETH ZURICH, INST TEILCHENPHYS, PAUL SCHERRER INST, CH-8093 ZURICH, SWITZERLAND; HEIDELBERGER AKAD WISSENSCH, INF 366, D-69120 HEIDELBERG, GERMANY</t>
  </si>
  <si>
    <t>Swiss Federal Institutes of Technology Domain; Paul Scherrer Institute; ETH Zurich; Ruprecht Karls University Heidelberg</t>
  </si>
  <si>
    <t>Frank, M (corresponding author), UNIV OXFORD, DEPT EARTH SCI, PARKS RD, OXFORD OX1 3PR, ENGLAND.</t>
  </si>
  <si>
    <t>Frank, Martin/0000-0002-8606-4421</t>
  </si>
  <si>
    <t>10.1016/S0012-821X(97)00070-8</t>
  </si>
  <si>
    <t>WOS:A1997XJ23400011</t>
  </si>
  <si>
    <t>Reid, K; Croxall, JP; Edwards, TM</t>
  </si>
  <si>
    <t>Interannual variation in the diet of the Antarctic Prion Pachyptila desolata at South Georgia</t>
  </si>
  <si>
    <t>EMU</t>
  </si>
  <si>
    <t>FEEDING ECOLOGY; FUR SEALS; FOOD; ABUNDANCE; BEHAVIOR; ISLAND</t>
  </si>
  <si>
    <t>The diet of the Antarctic Prion Pachyptila desolata was examined using food samples regurgitated by adult birds during five breeding seasons at Bird Island, South Georgia. In all years the diet was mainly crustaceans, with a small proportion of myctophid fish and trace amounts of cephalopods. Antarctic krill Euphausia superba was the dominant prey item in three years and was replaced by calanoid copepods, especially Rhincalanus gigas and Calanoides acutus, in two years of low krill abundance. Differences in the prey species taken and observations of foraging behaviour suggest that in years of low krill availability Antarctic Prions forage closer inshore, taking copepods by filtering surface water through their palatal lamellae. By switching to feeding on copepods Antarctic Prions are apparently able to maintain a comparable level of reproductive success, unlike most other krill feeding species which suffer much reduced reproductive performance in years of reduced krill availability.</t>
  </si>
  <si>
    <t>Reid, K (corresponding author), BRITISH ANTARCTIC SURVEY, NERC, HIGH CROSS, MADINGLEY RD, CAMBRIDGE CB3 0ET, ENGLAND.</t>
  </si>
  <si>
    <t>CSIRO PUBLISHING</t>
  </si>
  <si>
    <t>COLLINGWOOD</t>
  </si>
  <si>
    <t>150 OXFORD ST, PO BOX 1139, COLLINGWOOD, VICTORIA 3066, AUSTRALIA</t>
  </si>
  <si>
    <t>0158-4197</t>
  </si>
  <si>
    <t>Emu</t>
  </si>
  <si>
    <t>10.1071/MU97016</t>
  </si>
  <si>
    <t>Ornithology</t>
  </si>
  <si>
    <t>Zoology</t>
  </si>
  <si>
    <t>XT914</t>
  </si>
  <si>
    <t>WOS:A1997XT91400004</t>
  </si>
  <si>
    <t>Davey, MC</t>
  </si>
  <si>
    <t>Effects of short-term dehydration and rehydration on photosynthesis and respiration by Antarctic bryophytes</t>
  </si>
  <si>
    <t>ENVIRONMENTAL AND EXPERIMENTAL BOTANY</t>
  </si>
  <si>
    <t>Antarctica; bryophytes; carbon fixation; desiccation tolerance; water availability</t>
  </si>
  <si>
    <t>WATER-CONTENT; DESICCATION; MOSSES</t>
  </si>
  <si>
    <t>The hypothesis that rates of carbon exchange and recovery following dehydration by Antarctic bryophytes are related to habitat water availability was investigated. Carbon fixation was measured using an infra-red gas analysis system. As the water content of the bryophytes was reduced, respiration rates fell less quickly than those for gross photosynthesis. As a result, net photosynthesis moved from positive to negative, before tending to zero. Xeric species maintained a greater percentage of their photosynthetic capacity at reduced water contents than hydric species, although this trend was not reflected in terms of absolute carbon fixation. Comparison of the experimental observations with measurements of field water contents suggested that water contents of hydric and mesic species remained above those required to maintain maximal rates of photosynthesis through most of the growing season, whereas photosynthesis by xeric species was often water-limited. Recovery following rehydration demonstrated the typical bryophyte resaturation respiration burst and slower recovery of photosynthesis. Times taken to reach the compensation point were generally longer than those reported for non-polar species. Recovery was faster in xeric than in hydric species, although there was no correlation with the final degree of recovery. The results partially support the hypothesis tested, and provide a basis for the inclusion of water content and desiccation events in models of Antarctic bryophyte productivity. (C) 1997 Elsevier Science B.V.</t>
  </si>
  <si>
    <t>Davey, MC (corresponding author), BRITISH ANTARCTIC SURVEY,NERC,HIGH CROSS,MADINGLEY RD,CAMBRIDGE CB3 0ET,ENGLAND.</t>
  </si>
  <si>
    <t>0098-8472</t>
  </si>
  <si>
    <t>ENVIRON EXP BOT</t>
  </si>
  <si>
    <t>Environ. Exp. Bot.</t>
  </si>
  <si>
    <t>2-3</t>
  </si>
  <si>
    <t>10.1016/S0098-8472(96)01052-0</t>
  </si>
  <si>
    <t>Plant Sciences; Environmental Sciences</t>
  </si>
  <si>
    <t>Plant Sciences; Environmental Sciences &amp; Ecology</t>
  </si>
  <si>
    <t>YC684</t>
  </si>
  <si>
    <t>WOS:A1997YC68400012</t>
  </si>
  <si>
    <t>Ikegawa, M; Kimura, M; Honda, K; Makita, K; Fujii, Y; Itokawa, Y</t>
  </si>
  <si>
    <t>Springtime peaks of trace metals in Antarctic snow</t>
  </si>
  <si>
    <t>ENVIRONMENTAL HEALTH PERSPECTIVES</t>
  </si>
  <si>
    <t>Antarctic snow; Cl-; enrichment factor; ICP-MS; NO3-; SO42-; trace metals; volcanic eruption</t>
  </si>
  <si>
    <t>ELEMENTS; NITRATE; RECORD; ATMOSPHERE; GREENLAND; AEROSOLS; ORIGINS; ICE</t>
  </si>
  <si>
    <t>Drifting snow samples were collected at Asuka Station (71 degrees 32'S, 24 degrees 08'E, 930 m above sea level) over a period from July to December 1991; 36 elements (including Na, Mg, K, Ca, Fe, Al, Li, V, Cr, Mn, Co, Ni, Cu, Zn, Ga, Se, Rb, Sr, Cd, Pb, Y, La, Ce, Pr, Nd, Sm, Eu, Gd, Tb, Dy, Ho, Er, Tm, Yb, Lu, and Th) in snow were analyzed by inductively coupled plasma-mass spectrometry (ICP-MS) by direct sample introduction. Concentrations of Cl-, NO3-, and SO42- in the snow were also determined by ion chromatography. In late September to early October, there was a pronounced peak concentration of most of the elements together with non-sea salt sulfate. Enrichment factor analyses suggest that Na, Mg, Ca, K, and Sr are of marine origin and Al, Fe, Mn, Rb, Cr, Ni, Ga, V, and all the rare earth elements are of crustal origins. Volcanic eruption of Mt. Pinatubo (June 1991) and Mt. Hudson (August 1991) could be the reason for the precipitation of Pb, Cd, Cu, Zn, and Se together with non-sea sat sulfates in the austral Spring at Asuka Station.</t>
  </si>
  <si>
    <t>KYOTO UNIV, GRAD SCH MED, DEPT SOCIAL MED ENVIRONM MED, SAKYO KU, KYOTO 60601, JAPAN; PERKIN ELMER JAPAN, OSAKA, JAPAN; TAKUSHOKU UNIV, FAC ENGN, TOKYO, JAPAN; NATL INST POLAR RES, TOKYO 173, JAPAN; KYOTO UNIV, GRAD SCH MED, DEPT SOCIAL MED INT HLTH, KYOTO 606, JAPAN</t>
  </si>
  <si>
    <t>Kyoto University; Research Organization of Information &amp; Systems (ROIS); National Institute of Polar Research (NIPR) - Japan; Kyoto University</t>
  </si>
  <si>
    <t>US DEPT HEALTH HUMAN SCIENCES PUBLIC HEALTH SCIENCE</t>
  </si>
  <si>
    <t>RES TRIANGLE PK</t>
  </si>
  <si>
    <t>NATL INST HEALTH, NATL INST ENVIRONMENTAL HEALTH SCIENCES, PO BOX 12233, RES TRIANGLE PK, NC 27709-2233 USA</t>
  </si>
  <si>
    <t>0091-6765</t>
  </si>
  <si>
    <t>ENVIRON HEALTH PERSP</t>
  </si>
  <si>
    <t>Environ. Health Perspect.</t>
  </si>
  <si>
    <t>Environmental Sciences; Public, Environmental &amp; Occupational Health; Toxicology</t>
  </si>
  <si>
    <t>Environmental Sciences &amp; Ecology; Public, Environmental &amp; Occupational Health; Toxicology</t>
  </si>
  <si>
    <t>XW503</t>
  </si>
  <si>
    <t>WOS:A1997XW50300025</t>
  </si>
  <si>
    <t>Jostensen, JP; Landfald, B</t>
  </si>
  <si>
    <t>High prevalence of polyunsaturated-fatty-acid producing bacteria in arctic invertebrates</t>
  </si>
  <si>
    <t>polyunsaturated fatty acids; eicosapentaenoic acid; docosahexaenoic acid; marine bacteria; arctic</t>
  </si>
  <si>
    <t>EICOSAPENTAENOIC ACID; ANTARCTIC BACTERIA; MARINE-BACTERIA; LIPIDS; FISH</t>
  </si>
  <si>
    <t>Bacteria producing the two long-chained polyunsaturated fatty acids eicosapentaenoic (20:5 n-3) and docosahexaenoic (22:6 n-3) acid, which principally have been associated with deep-sea environments, were found in the culturable flora of all species of a selection of 10 arctic and sub-arctic invertebrates and in one of four fish species. In total, 103 out of 330 strains which were tested carried this trait. Highest prevalences, i.e., more than 50% of total isolates were detected in two species of bivalves (Chlamys islandica and Astarte sp.) and in the amphipod Gammarus wilkitzkii. Standard taxonomic tests, supplemented with fatty-acid profile analysis, affiliated all polyunsaturated-fatty-acid producing strains either to the pseudomonad or vibrio main groups of marine bacteria.</t>
  </si>
  <si>
    <t>UNIV TROMSO,NORWEGIAN COLL FISHERY SCI,N-9037 TROMSO,NORWAY</t>
  </si>
  <si>
    <t>UiT The Arctic University of Tromso</t>
  </si>
  <si>
    <t>JUN 1</t>
  </si>
  <si>
    <t>10.1111/j.1574-6968.1997.tb10400.x</t>
  </si>
  <si>
    <t>XE872</t>
  </si>
  <si>
    <t>WOS:A1997XE87200014</t>
  </si>
  <si>
    <t>Verakunpiriya, V; Watanabe, K; Mushiake, K; Kawano, K; Kobayashi, T; Hasegawa, I; Kiron, V; Satoh, S; Watanabe, T</t>
  </si>
  <si>
    <t>Effect of krill meal supplementation in soft-dry pellets on spawning and quality of egg of yellowtail</t>
  </si>
  <si>
    <t>FISHERIES SCIENCE</t>
  </si>
  <si>
    <t>krill meal; spawning performance; egg quality; broodstock yellowtail</t>
  </si>
  <si>
    <t>RED-SEA BREAM; SEABREAM PAGRUS-MAJOR; SEED PRODUCTION; NUTRITIONAL QUALITY; CULTURED YELLOWTAIL; EUPHAUSIA-SUPERBA; ANTARCTIC KRILL; CUTTLEFISH MEAL; MOIST PELLETS; RAW KRILL</t>
  </si>
  <si>
    <t>This study was conducted to clarify whether krill meal contained in the soft-dry pellets (SDP) was responsible for the improved spawning performance and egg quality of yellowtail broodstock. After the termination of a previous study, broodstock from the experimental lots fed on raw fish, moist pellets and soft-dry pellets were separately kept on a commercial SDP for about 5 months. Thereafter, the fish which had been fed entirely on SDP were offered a test diet without krill meal supplementation; whereas broodstock which had been fed moist pellets or raw fish were fed test diets containing 20 and 30% krill meal, respectively; all for about 5 months prior to spawning. The total egg production, the hatching rate among the fertilized eggs and the rate of normal larvae were the highest in the eggs obtained from the brood fish fed SDP without krill meal supplementation; these figures decreased relatively with the increase of krill meal in the diets. The rates of buoyant and fertilized eggs among the total eggs produced were not markedly different. It appears that higher levels of krill meal in the SDP was not beneficial for yellowtail brood fish.</t>
  </si>
  <si>
    <t>JAPAN SEA FARMING ASSOC, KOMAME SECT, KOCHI 78803, JAPAN</t>
  </si>
  <si>
    <t>Japan Fisheries Research &amp; Education Agency (FRA)</t>
  </si>
  <si>
    <t>TOKYO UNIV FISHERIES, DEPT AQUAT BIOSCI, LAB FISH NUTR, TOKYO 108, JAPAN.</t>
  </si>
  <si>
    <t>Viswanath, Kiron/0000-0003-4640-1910</t>
  </si>
  <si>
    <t>SPRINGER JAPAN KK</t>
  </si>
  <si>
    <t>TOKYO</t>
  </si>
  <si>
    <t>SHIROYAMA TRUST TOWER 5F, 4-3-1 TORANOMON, MINATO-KU, TOKYO, 105-6005, JAPAN</t>
  </si>
  <si>
    <t>0919-9268</t>
  </si>
  <si>
    <t>1444-2906</t>
  </si>
  <si>
    <t>FISHERIES SCI</t>
  </si>
  <si>
    <t>Fish. Sci.</t>
  </si>
  <si>
    <t>10.2331/fishsci.63.433</t>
  </si>
  <si>
    <t>Fisheries</t>
  </si>
  <si>
    <t>XK780</t>
  </si>
  <si>
    <t>WOS:A1997XK78000022</t>
  </si>
  <si>
    <t>Schmidt, M; Botz, R; Stoffers, P; Anders, T; Bohrmann, G</t>
  </si>
  <si>
    <t>Oxygen isotopes in marine diatoms: A comparative study of analytical techniques and new results on the isotope composition of recent marine diatoms</t>
  </si>
  <si>
    <t>GEOCHIMICA ET COSMOCHIMICA ACTA</t>
  </si>
  <si>
    <t>SILICA DIAGENESIS; BIOGENIC SILICA; TEMPERATURE CALIBRATION; OCEAN; SEA</t>
  </si>
  <si>
    <t>Oxygen isotope analyses of marine diatoms were performed in two independent ways. Stepwise fluorination of hydrous opal-A results in plateau delta(18)O values representing the isotopic composition of the silica frame oxygen. A method of controlled isotope exchange before silica dehydration also produces reliable results, although the exchangeability of the silica was variable. Consequently, a calibration of the isotope exchange method using the results from stepwise fluorination experiments is very useful (and sometimes essential) in order to select a water vapor of an appropriate isotopic composition to be used for equilibration. Sediment diatom samples Ethmodiscus rex and Thalassiothrix longissima from the Antarctic and the North Atlantic Ocean, respectively, show strong O-18 enrichments of 46.8 and 44.1 parts per thousand, which are caused by large isotope fractionation occurring at the low temperature prevailing during silica-water isotope exchange reactions. However, phytoplankton samples from surface waters of the Norwegian-Greenland Sea and the Bellingshausen Sea (Antarctica) have delta(18)O values between 30.4 and 35.0 parts per thousand. Thus, the true silica-water isotopic fractionation is approximately 3 to 10 parts per thousand lower than the temperature-dependent silica-water equilibrium published in the literature for sedimentary diatoms. Our results indicate that successive isotope exchange reactions of diatomaceous silica with ambient seawater and/or pore water determine the isotope values of diatoms in sediments. Copyright (C) 1997 Elsevier Science Ltd</t>
  </si>
  <si>
    <t>FORSCUNGSZENTRUM MARINE GEOWISSENSCH, GEOMAR, D-24148 KIEL, GERMANY</t>
  </si>
  <si>
    <t>Helmholtz Association; GEOMAR Helmholtz Center for Ocean Research Kiel</t>
  </si>
  <si>
    <t>Schmidt, M (corresponding author), CHRISTIAN ALBRECHTS UNIV KIEL, INST GEOL PALAONTOL, OLSHAUSENSTR 40-60, D-24118 KIEL, GERMANY.</t>
  </si>
  <si>
    <t>Schmidt, Mark/HGT-7562-2022; Schmidt, Mark/B-5230-2016; Bohrmann, Gerhard/D-4474-2017</t>
  </si>
  <si>
    <t>Schmidt, Mark/0000-0002-4298-9617; Schmidt, Mark/0000-0002-4298-9617; Bohrmann, Gerhard/0000-0001-9976-4948</t>
  </si>
  <si>
    <t>0016-7037</t>
  </si>
  <si>
    <t>GEOCHIM COSMOCHIM AC</t>
  </si>
  <si>
    <t>Geochim. Cosmochim. Acta</t>
  </si>
  <si>
    <t>10.1016/S0016-7037(97)00081-1</t>
  </si>
  <si>
    <t>XE654</t>
  </si>
  <si>
    <t>WOS:A1997XE65400011</t>
  </si>
  <si>
    <t>Duffy, PB; Caldeira, K</t>
  </si>
  <si>
    <t>Sensitivity of simulated salinity in a three-dimensional ocean model to upper ocean transport of salt from sea-ice formation</t>
  </si>
  <si>
    <t>GEOPHYSICAL RESEARCH LETTERS</t>
  </si>
  <si>
    <t>GENERAL-CIRCULATION MODELS; WORLD OCEAN; MIXED LAYER</t>
  </si>
  <si>
    <t>We show that explicit representation of sinking of salt rejected during sea-ice formation dramatically improves simulated salinity in an ocean general circulation model (OGCM). In our ''control'' simulation, rejected salt goes into the top model layer, and simulated salinities are typical of OGCMs: the deep ocean is too fresh, and the intermediate-depth salinity minimum associated with Antarctic Intermediate Water is absent. These problems are eliminated in our ''test'' simulation, in which we distribute rejected salt uniformly over the upper 160 m. Also, the strength of the Antarctic Circumpolar Current is more realistic in this simulation. These results show the need for, but do not provide, a better representation of sinking of rejected salt. The sensitivity of our model to sinking of rejected salt suggests that a similar sensitivity may exist in the real ocean, and that loss of Antarctic sea ice might have major effects.</t>
  </si>
  <si>
    <t>Duffy, PB (corresponding author), LAWRENCE LIVERMORE NATL LAB,CLIMATE SYST MODELING GRP,LIVERMORE,CA 94550, USA.</t>
  </si>
  <si>
    <t>Caldeira, Ken/E-7914-2011</t>
  </si>
  <si>
    <t>Caldeira, Ken/0000-0002-4591-643X</t>
  </si>
  <si>
    <t>2000 FLORIDA AVE NW, WASHINGTON, DC 20009</t>
  </si>
  <si>
    <t>0094-8276</t>
  </si>
  <si>
    <t>GEOPHYS RES LETT</t>
  </si>
  <si>
    <t>Geophys. Res. Lett.</t>
  </si>
  <si>
    <t>10.1029/97GL01294</t>
  </si>
  <si>
    <t>Geosciences, Multidisciplinary</t>
  </si>
  <si>
    <t>XD217</t>
  </si>
  <si>
    <t>WOS:A1997XD21700011</t>
  </si>
  <si>
    <t>Askebjer, P; Barwick, SW; Bergstrom, L; Bouchta, A; Carius, S; Dalberg, E; Erlandsson, B; Goobar, A; Gray, L; Hallgren, A; Halzen, F; Heukenkamp, H; Hulth, PO; Hundertmark, S; Jacobsen, J; Kandhadai, V; Karle, A; Liubarsky, I; Lowder, D; Miller, T; Mock, P; Morse, R; Porrata, R; Price, PB; Richards, A; Rubinstein, H; Schneider, E; Spiering, C; Streicher, O; Sun, Q; Thon, T; Tilav, S; Wischnewski, R; Walck, C; Yodh, G</t>
  </si>
  <si>
    <t>UV and optical light transmission properties in deep ice at the South Pole</t>
  </si>
  <si>
    <t>ABSORPTION-COEFFICIENTS; NM</t>
  </si>
  <si>
    <t>Both absorption and scattering of light at wavelengths 410 to 610 nanometers were measured in the South Pole ice at depths 0.8 to 1 kilometer with the laser calibration system of the Antarctic Muon And Neutrino Detector Array (AMANDA). At the shortest wavelengths the absorption lengths exceeded 200 meters-an order of magnitude longer than has been reported for laboratory ice. The absorption shows a strong wavelength dependence while the scattering length is found to be independent of the wavelength, consistent with the hypothesis of a residual density of air bubbles in the ice. The observed linear decrease of the inverse scattering length with depth is compatible with an earlier measurement by the AMANDA collaboration (at similar to 515 nanometers).</t>
  </si>
  <si>
    <t>UNIV CALIF IRVINE, IRVINE, CA 92717 USA; UPPSALA UNIV, UPPSALA 75121, SWEDEN; UNIV WISCONSIN, MADISON, WI 53706 USA; IFH ZEUTHEN, DESY, D-15735 ZEUTHEN, GERMANY; UNIV CALIF BERKELEY, BERKELEY, CA 94720 USA</t>
  </si>
  <si>
    <t>University of California System; University of California Irvine; Uppsala University; University of Wisconsin System; University of Wisconsin Madison; Helmholtz Association; Deutsches Elektronen-Synchrotron (DESY); University of California System; University of California Berkeley</t>
  </si>
  <si>
    <t>Askebjer, P (corresponding author), STOCKHOLM UNIV, BOX 6730, STOCKHOLM 11385, SWEDEN.</t>
  </si>
  <si>
    <t>Hundertmark, Stephan/A-6592-2010; Hallgren, Allan/A-8963-2013</t>
  </si>
  <si>
    <t>Streicher, Ole/0000-0001-7751-1843</t>
  </si>
  <si>
    <t>10.1029/97GL01246</t>
  </si>
  <si>
    <t>WOS:A1997XD21700019</t>
  </si>
  <si>
    <t>Tingate, TR; Lugg, DJ; Muller, HK; Stowe, RP; Pierson, DL</t>
  </si>
  <si>
    <t>Antarctic isolation: Immune and viral studies</t>
  </si>
  <si>
    <t>IMMUNOLOGY AND CELL BIOLOGY</t>
  </si>
  <si>
    <t>Antarctica; cell-mediated immunity; CMI Multitest; cytokines; herpesvirus; isolation; monocytes; phytohaemagglutinin; stress</t>
  </si>
  <si>
    <t>HUMAN MONONUCLEAR LEUKOCYTES; CELL-MEDIATED-IMMUNITY; DURATION MISSIONS; STRESS; CONFINEMENT; IMMUNOCOMPETENCE; LYMPHOCYTE; ENDOCRINE; RESPONSES</t>
  </si>
  <si>
    <t>Stressful environmental conditions ape a major determinant of immune reactivity. This effect is pronounced in Australian National Antarctic Research Expedition populations exposed to prolonged periods of isolation in the Antarctic. Alterations of T cell function, including depression of cutaneous delayed-type hypersensitivity responses and a peak 48.9% reduction of T cell proliferation to the mitogen phytohaemagglutinin, were documented during a 9-month period of isolation. T cell dysfunction was mediated by changes within the peripheral blood mononuclear cell compartment, including a paradoxical atypical monocytosis associated with altered production of inflammatory cytokines. There was a striking reduction in the production by peripheral blood mononuclear cells of the predominant pro-inflammatory monokine TNF-alpha and changes were also detected in the production of IL-1, IL-2, IL-6, IL-1ra and IL-10. Prolonged Antarctic isolation is also associated with altered latent herpesvirus homeostasis, including increased herpesvirus shedding and expansion of the polyclonal latent Epstein-Barr virus-infected B cell population. These findings have important long-term health implications.</t>
  </si>
  <si>
    <t>POLAR MED,AUSTRALIAN ANTARCTIC DIV,KINGSTON,TAS,AUSTRALIA; KRUG LIFE SCI INC,HOUSTON,TX; NASA,LYNDON B JOHNSON SPACE CTR,LIFE SCI RES LABS,HOUSTON,TX 77058</t>
  </si>
  <si>
    <t>Australian Antarctic Division; National Aeronautics &amp; Space Administration (NASA); NASA Johnson Space Center</t>
  </si>
  <si>
    <t>Tingate, TR (corresponding author), UNIV TASMANIA,DIV PATHOL,43 COLLINS ST,HOBART,TAS 7000,AUSTRALIA.</t>
  </si>
  <si>
    <t>BLACKWELL SCIENCE</t>
  </si>
  <si>
    <t>CARLTON</t>
  </si>
  <si>
    <t>54 UNIVERSITY ST, P O BOX 378, CARLTON VICTORIA 3053, AUSTRALIA</t>
  </si>
  <si>
    <t>0818-9641</t>
  </si>
  <si>
    <t>IMMUNOL CELL BIOL</t>
  </si>
  <si>
    <t>Immunol. Cell Biol.</t>
  </si>
  <si>
    <t>10.1038/icb.1997.42</t>
  </si>
  <si>
    <t>Cell Biology; Immunology</t>
  </si>
  <si>
    <t>XK382</t>
  </si>
  <si>
    <t>WOS:A1997XK38200008</t>
  </si>
  <si>
    <t>Dergachev, VA</t>
  </si>
  <si>
    <t>On the changes of geomagnetic field strength and cosmogenic isotope concentrations during the last 100-200 thousands years</t>
  </si>
  <si>
    <t>IZVESTIYA AKADEMII NAUK SERIYA FIZICHESKAYA</t>
  </si>
  <si>
    <t>Russian</t>
  </si>
  <si>
    <t>International Cosmic Ray Conference</t>
  </si>
  <si>
    <t>JUN 24-28, 1996</t>
  </si>
  <si>
    <t>MOSCOW, RUSSIA</t>
  </si>
  <si>
    <t>SECULAR VARIATION; ANTARCTIC ICE; KYR BP; RECORD; SCALE; SOLAR</t>
  </si>
  <si>
    <t>Dergachev, VA (corresponding author), AF IOFFE PHYS TECH INST, POLITEKHNICHESKAYA 26, ST PETERSBURG 194021, RUSSIA.</t>
  </si>
  <si>
    <t>MEZHDUNARODNAYA KNIGA</t>
  </si>
  <si>
    <t>MOSCOW</t>
  </si>
  <si>
    <t>39 DIMITROVA UL., MOSCOW, 113095, RUSSIA</t>
  </si>
  <si>
    <t>1026-3489</t>
  </si>
  <si>
    <t>IZV AKAD NAUK FIZ+</t>
  </si>
  <si>
    <t>Izv. Akad. Nauk Ser. Fiz.</t>
  </si>
  <si>
    <t>Physics, Multidisciplinary</t>
  </si>
  <si>
    <t>Physics</t>
  </si>
  <si>
    <t>XL720</t>
  </si>
  <si>
    <t>WOS:A1997XL72000047</t>
  </si>
  <si>
    <t>Lin, NH; Saxena, VK</t>
  </si>
  <si>
    <t>Changes in stratospheric aerosol parameters over 105-135 degrees E longitude due to eruption of Mount Pinatubo</t>
  </si>
  <si>
    <t>JOURNAL OF AEROSOL SCIENCE</t>
  </si>
  <si>
    <t>SIZE DISTRIBUTION; LIDAR MEASUREMENTS; MT-PINATUBO; INVERSION ALGORITHM; VOLCANIC AEROSOL; SOLAR-RADIATION; SAGE; SATELLITE; EXTINCTION; OZONE</t>
  </si>
  <si>
    <t>The eruption of Mt Pinatubo (15.14 degrees N, 120.35 degrees E) in the Philippines on 15 June 1991 produced the largest volcanic effluents into the stratosphere as observed by satellite measurements. In this paper we demonstrate the application of an inversion technique to satellite observations to infer the stratospheric aerosol size distributions before and after the eruption. The U.S.A. NASA SAGE (Stratospheric Aerosol and Gas Experiment) II satellite data were used. As a result, the stratospheric aerosol size distributions were found to be bimodal due to the addition of larger particles from Mt Pinatubo ejection. In addition, aerosol parameters such as extinction coefficient, effective radius, total surface area, and mass loading were used to track the northward and southward dispersion of Pinatubo volcanic plume unmistakably. For example, by 18 July 1991, the Pinatubo plume had reached as high as 22 km in the stratosphere above Taiwan area. The extinction profiles for September and October 1991 cases were enhanced about two orders in magnitude at the altitude of 20-24 km owing to Pinatubo aerosols. Regarding the transport in the southern hemisphere, for five months after eruption, the plume had reached the Antarctic stratosphere, and dispersed vertically as high as 40 km. In middle Antarctic stratosphere, the aerosol extinctions were increased in general by an order of 10(3)-10(5) due to the intrusion of Pinatubo plume. The second mode at 0.5 mu m was found compared with the one at less than 0.1 mu m, generally found in background stratosphere. (C) 1997 Elsevier Science Ltd.</t>
  </si>
  <si>
    <t>N CAROLINA STATE UNIV,DEPT MARINE EARTH &amp; ATMOSPHER SCI,RALEIGH,NC 27695</t>
  </si>
  <si>
    <t>North Carolina State University</t>
  </si>
  <si>
    <t>Lin, NH (corresponding author), NATL CENT UNIV,DEPT ATMOSPHER SCI,CHUNGLI 32054,TAIWAN.</t>
  </si>
  <si>
    <t>0021-8502</t>
  </si>
  <si>
    <t>J AEROSOL SCI</t>
  </si>
  <si>
    <t>J. Aerosol. Sci.</t>
  </si>
  <si>
    <t>10.1016/S0021-8502(96)00463-6</t>
  </si>
  <si>
    <t>Engineering, Chemical; Engineering, Mechanical; Environmental Sciences; Meteorology &amp; Atmospheric Sciences</t>
  </si>
  <si>
    <t>Engineering; Environmental Sciences &amp; Ecology; Meteorology &amp; Atmospheric Sciences</t>
  </si>
  <si>
    <t>WU827</t>
  </si>
  <si>
    <t>WOS:A1997WU82700017</t>
  </si>
  <si>
    <t>Jordan, JR; Lataitis, RJ</t>
  </si>
  <si>
    <t>A potential source of bias in horizontal winds estimated using a 915-MHz acoustically enhanced profiler</t>
  </si>
  <si>
    <t>JOURNAL OF ATMOSPHERIC AND OCEANIC TECHNOLOGY</t>
  </si>
  <si>
    <t>7th International Symposium on Acoustic Remote Sensing and Associated Techniques of the Atmosphere and Oceans</t>
  </si>
  <si>
    <t>OCT 03-07, 1994</t>
  </si>
  <si>
    <t>NOAA ENVIRONM TECHNOL LAB, BOULDER, CO</t>
  </si>
  <si>
    <t>NOAA ENVIRONM TECHNOL LAB</t>
  </si>
  <si>
    <t>RASS; ACCURACY</t>
  </si>
  <si>
    <t>Clear-air Doppler wind profilers perform poorly in dry, calm conditions when reflectivities are low. One solution to this problem is to use acoustic waves, generated by a collocated acoustic source, as the scattering target instead of clear-air turbulence. The idea for such an acoustically enhanced profiler was proposed more than 10 years ago. In a recent Antarctic experimental campaign, a vertically pointing acoustic source was used to extend the coverage of a standard four-beam 915-MHz wind profiler. Preliminary testing of the system revealed large biases in the retrieved wind profiles. A simple theory and a limited dataset suggest that the observed biases are consistent with a nonuniform acoustic illumination of the radar beams caused by the different acoustic and radar beam pointing angles. Our results suggest that this bias can be eliminated by aligning the acoustic and radar beams.</t>
  </si>
  <si>
    <t>NOAA,ERL,ENVIRONM TECHNOL LAB,BOULDER,CO 80303</t>
  </si>
  <si>
    <t>45 BEACON ST, BOSTON, MA 02108-3693</t>
  </si>
  <si>
    <t>0739-0572</t>
  </si>
  <si>
    <t>J ATMOS OCEAN TECH</t>
  </si>
  <si>
    <t>J. Atmos. Ocean. Technol.</t>
  </si>
  <si>
    <t>10.1175/1520-0426(1997)014&lt;0543:APSOBI&gt;2.0.CO;2</t>
  </si>
  <si>
    <t>Engineering, Ocean; Meteorology &amp; Atmospheric Sciences</t>
  </si>
  <si>
    <t>Engineering; Meteorology &amp; Atmospheric Sciences</t>
  </si>
  <si>
    <t>XC594</t>
  </si>
  <si>
    <t>WOS:A1997XC59400019</t>
  </si>
  <si>
    <t>Lichtenberger, J; Tarcsai, G; Hamar, D; Smith, AJ; Yearby, KH</t>
  </si>
  <si>
    <t>Two and three component direction-finding computations on whistlers using the Matched Filtering and Parameter Estimation method</t>
  </si>
  <si>
    <t>JOURNAL OF ATMOSPHERIC AND SOLAR-TERRESTRIAL PHYSICS</t>
  </si>
  <si>
    <t>ANTARCTICA</t>
  </si>
  <si>
    <t>A detailed frequency analysis of the azimuthal bearing of ground-observed whistlers by the modified MFPE method (Lichtenberger et al., 1987) based on two and three component digital recordings is presented. Theoretical model calculations by Strangeways (1980) and Strangeways and Rycroft (1980) on systematic azimuthal bearing errors of direction-finding systems are confirmed. Further, direction-finding systems (based on three measured components that do not suffer from polarization error) have no advantage in practice, and are inferior to simple crossed-loop goniometer systems. The MFPE method simulating the latter can be used as a tool for investigating whistler ducts and hence plasmaspheric drifts. An example of this is presented. (C) 1997 Elsevier Science Ltd.</t>
  </si>
  <si>
    <t>HUNGARIAN ACAD SCI, GEOPHYS RES GRP, H-1083 BUDAPEST, HUNGARY; BRITISH ANTARCTIC SURVEY, CAMBRIDGE CB3 0ET, ENGLAND; UNIV SHEFFIELD, DEPT AUTOMAT CONTROL &amp; SYST ENGN, SHEFFIELD S1 4DU, S YORKSHIRE, ENGLAND</t>
  </si>
  <si>
    <t>Hungarian Academy of Sciences; UK Research &amp; Innovation (UKRI); Natural Environment Research Council (NERC); NERC British Antarctic Survey; University of Sheffield</t>
  </si>
  <si>
    <t>Lichtenberger, J (corresponding author), EOTVOS LORAND UNIV, DEPT GEOPHYS, LUDOVIKA TER 2, H-1083 BUDAPEST, HUNGARY.</t>
  </si>
  <si>
    <t>Lichtenberger, Janos/K-1034-2018</t>
  </si>
  <si>
    <t>Lichtenberger, Janos/0000-0001-9175-9255</t>
  </si>
  <si>
    <t>1364-6826</t>
  </si>
  <si>
    <t>J ATMOS SOL-TERR PHY</t>
  </si>
  <si>
    <t>J. Atmos. Sol.-Terr. Phys.</t>
  </si>
  <si>
    <t>10.1016/S1364-6826(96)00070-3</t>
  </si>
  <si>
    <t>Geochemistry &amp; Geophysics; Meteorology &amp; Atmospheric Sciences</t>
  </si>
  <si>
    <t>WZ189</t>
  </si>
  <si>
    <t>WOS:A1997WZ18900011</t>
  </si>
  <si>
    <t>DeSantis, A; DeFranceschi, G; Perrone, L</t>
  </si>
  <si>
    <t>Spectral and fractal analyses of geomagnetic and riometric antarctic observations and a multidimensional index of activity</t>
  </si>
  <si>
    <t>CHAOS; AE</t>
  </si>
  <si>
    <t>The Istituto Nazionale di Geofisica under the P.N.R.A. (National Program of Research in Antarctica) has the responsibility of acquiring geophysical observations at the Italian Antarctic Base of Terra Nova Bay. Among others, geomagnetic and riometric data can provide some new insights into local and global activity of the magnetosphere-ionosphere coupling. This article investigates some properties of these kinds of data by means of spectral and fractal analyses. In addition, a multidimensional index is derived from this single-point dataset to represent not only the local but also the global state of the magnetospheric activity. (C) 1997 Elsevier Science Ltd.</t>
  </si>
  <si>
    <t>DeSantis, A (corresponding author), IST NAZL GEOFIS,VIGNA MURATA 605,I-00143 ROME,ITALY.</t>
  </si>
  <si>
    <t>perrone, loredana/I-8087-2014</t>
  </si>
  <si>
    <t>Perrone, Loredana/0000-0003-4335-0345</t>
  </si>
  <si>
    <t>10.1016/S1364-6826(96)00084-3</t>
  </si>
  <si>
    <t>WOS:A1997WZ18900012</t>
  </si>
  <si>
    <t>King, JC; Connolley, WM</t>
  </si>
  <si>
    <t>Validation of the surface energy balance over the Antarctic ice sheets in the UK Meteorological Office unified climate model</t>
  </si>
  <si>
    <t>JOURNAL OF CLIMATE</t>
  </si>
  <si>
    <t>GENERAL-CIRCULATION MODEL; PROFILE RELATIONSHIPS; FLUXES; SCHEME; LAYER; SHELF; SNOW</t>
  </si>
  <si>
    <t>Surface radiation measurements and other climatological data were used to validate the representation of the surface energy balance over the East Antarctic Ice Sheet in the U.K. Meteorological Office Unified Climate Model. Model calculations of incident and reflected shortwave radiation are in good agreement with observations, but the downward component of longwave radiation at the surface appears to be underestimated by up to 20 W m(-2) in the model. Over much of the interior of Antarctica this error appears to be compensated for by an overestimate in turbulent transport of heat to the surface, while over the steep coastal slopes the heat flux is in good agreement with observations but the surface temperature is too low. The excessive heat flux over the interior results largely from the use of an inappropriately large bulk transfer coefficient under very stable conditions, suggesting that the surface heat flux scheme in the model is not ideally formulated for the conditions that prevail in the Antarctic boundary layer.</t>
  </si>
  <si>
    <t>King, JC (corresponding author), BRITISH ANTARCTIC SURVEY, HIGH CROSS, MADINGLEY RD, CAMBRIDGE CB3 0ET, ENGLAND.</t>
  </si>
  <si>
    <t>0894-8755</t>
  </si>
  <si>
    <t>J CLIMATE</t>
  </si>
  <si>
    <t>J. Clim.</t>
  </si>
  <si>
    <t>10.1175/1520-0442(1997)010&lt;1273:VOTSEB&gt;2.0.CO;2</t>
  </si>
  <si>
    <t>XJ208</t>
  </si>
  <si>
    <t>WOS:A1997XJ20800008</t>
  </si>
  <si>
    <t>Riis, T; SandJensen, K</t>
  </si>
  <si>
    <t>Growth reconstruction and photosynthesis of aquatic mosses: Influence of light, temperature and carbon dioxide at depth</t>
  </si>
  <si>
    <t>JOURNAL OF ECOLOGY</t>
  </si>
  <si>
    <t>Drepanocladus; growth; photosynthesis; reconstruction technique; Sphagnum; water mosses</t>
  </si>
  <si>
    <t>POPULATION-DYNAMICS; TUNDRA PLANTS; FONTINALIS-ANTIPYRETICA; MACROPHYTE COMMUNITIES; PRODUCTION ECOLOGY; SWEDISH LAPLAND; ANTARCTIC LAKES; BENTHIC PLANTS; STRATEGIES; IRRADIANCE</t>
  </si>
  <si>
    <t>1 The mosses Sphagnum subsecundum and Drepanocladus exannulatus dominate the vegetation in the oligotrophic, softwater Lake Grane Langso, Denmark, even at great depths where light and temperature are low. We used seasonal changes in morphology to reconstruct the annual growth and the longevity of the mosses and measurements of photosynthesis and respiration to evaluate the importance of light, temperature and CO2 for the growth patterns at depth in the lake. 2 The reconstruction technique revealed that the mosses had a relatively fast growth rate (90-250 mm shoot(-1) year(-1)) and were short lived (0.7-2.9 years). The shoots of both moss species grew faster in deep than in shallow water. Growth experiments in summer confirmed that Sphagnum grew more slowly and decayed more rapidly in shallow than in deep water. 3 Fast growth of mosses in deep waters can be accounted for by lower temperature, extensive CO2 supersaturation and nutrient enrichment in the hypolimnion during summer stratification. Maximum rate of light-saturated photosynthesis in July was 3.3-fold higher and of dark respiration 1.3-fold lower in Sphagnum from 9.5m incubated at the ambient 8 degrees C than in Sphagnum from 0.7m incubated at 20 degrees C. The net daily carbon fixation was greater in deep than in shallow water despite the much lower irradiance at depth. Extensive CO2 supersaturation stimulated photosynthesis several-fold relative to the rates observed in air-saturated water. Tissues of Sphagnum were richer in nitrogen in deep than in shallow water during summer, but the importance of nutrient availability to annual moss growth remains unclear. 4 Reconstruction techniques are recommended for comparative studies on annual and interannual growth patterns of mosses within lakes and among lakes of different altitude, latitude and water chemistry. This information can be based on just a single collection and can therefore include remote sites with adverse climate.</t>
  </si>
  <si>
    <t>UNIV COPENHAGEN,FRESHWATER BIOL LAB,DK-3400 HILLEROD,DENMARK</t>
  </si>
  <si>
    <t>University of Copenhagen</t>
  </si>
  <si>
    <t>Riis, Tenna/K-8346-2013; Riis, Tenna/AAE-4115-2020; Sand-Jensen, Kaj/F-3041-2015</t>
  </si>
  <si>
    <t>Riis, Tenna/0000-0003-2501-4444; Sand-Jensen, Kaj/0000-0003-2534-4638</t>
  </si>
  <si>
    <t>0022-0477</t>
  </si>
  <si>
    <t>J ECOL</t>
  </si>
  <si>
    <t>J. Ecol.</t>
  </si>
  <si>
    <t>10.2307/2960508</t>
  </si>
  <si>
    <t>Plant Sciences; Ecology</t>
  </si>
  <si>
    <t>XK152</t>
  </si>
  <si>
    <t>WOS:A1997XK15200009</t>
  </si>
  <si>
    <t>Horne, RB; Thorne, RM</t>
  </si>
  <si>
    <t>Wave heating of He+ by electromagnetic ion cyclotron waves in the magnetosphere: Heating near the H+-He+ bi-ion resonance frequency</t>
  </si>
  <si>
    <t>JOURNAL OF GEOPHYSICAL RESEARCH-SPACE PHYSICS</t>
  </si>
  <si>
    <t>1-2 MAGNETIC PULSATIONS; EQUATORIAL MAGNETOSPHERE; MULTICOMPONENT PLASMA; PARTICLE INTERACTIONS; RING CURRENT; HEAVY-IONS; GENERATION; ABSORPTION; DISTRIBUTIONS; GYROFREQUENCY</t>
  </si>
  <si>
    <t>We investigate the absorption of electromagnetic ion cyclotron (EMIC) wave energy by He+ in the outer magnetosphere and the subsequent perpendicular heating of He+. Plasma models, based on satellite data, are constructed to represent conditions at dawn and noon MLT for L &gt; 7. Ray tracing using the HOTRAY program shows that EMIC waves generated by an anisotropic H+ distribution have path integrated gains in excess of 60 dB for the dawn model. The waves undergo strong cyclotron resonant absorption near the bi-ion resonance frequency when the He+ concentration is sufficiently small, typically &lt; 1%. Growth and absorption occur on one pass across the equator and do not require reflection. The amount of wave absorption decreases with decreasing density, but the amount of energy absorbed per particle remains comparable over a range of densities &gt; 2 x 10(6) m(-3). The energy absorbed per particle is smaller for very low densities similar to 5 x 10(5) m(-3) due to a smaller path integrated wave gain. In a dipole magnetic field the absorption occurs in a localized region of space at latitudes of \lambda(m)\ = 20 - 30 degrees. At noon MLT strong wave growth occurs at lower frequencies consistent with observations. Wave absorption at the bi-ion frequency is also stronger at lower frequencies. When a nondipole magnetic field is included to represent magnetospheric compression, it is found that wave refraction is reduced which results in a substantial increase in the path integrated gain (&gt; 90 dB) and wave absorption takes place at higher latitudes. By considering refraction effects, we find that the spectral peak shifts to lo Ner frequencies above the equator and that this effect is most pronounced in a dipole field. We suggest that absorption at the bi-ion resonance frequency is responsible for most of the X-type pitch angle distributions of He+ detected by the Active Magnetospheric Particle Tracer Explorer (AMPTE) spacecraft.</t>
  </si>
  <si>
    <t>UNIV CALIF LOS ANGELES, DEPT ATMOSPHER SCI, LOS ANGELES, CA 90095 USA</t>
  </si>
  <si>
    <t>Horne, RB (corresponding author), BRITISH ANTARCTIC SURVEY, NERC, MADINGLEY RD, CAMBRIDGE CB3 0ET, ENGLAND.</t>
  </si>
  <si>
    <t>Horne, Richard B/U-3764-2019</t>
  </si>
  <si>
    <t>Horne, Richard B/0000-0002-0412-6407</t>
  </si>
  <si>
    <t>J GEOPHYS RES-SPACE</t>
  </si>
  <si>
    <t>J. Geophys. Res-Space Phys.</t>
  </si>
  <si>
    <t>A6</t>
  </si>
  <si>
    <t>10.1029/97JA00749</t>
  </si>
  <si>
    <t>XD974</t>
  </si>
  <si>
    <t>WOS:A1997XD97400019</t>
  </si>
  <si>
    <t>Saito, RT; Cunha, IIL</t>
  </si>
  <si>
    <t>Analysis of Po-210 in marine samples</t>
  </si>
  <si>
    <t>JOURNAL OF RADIOANALYTICAL AND NUCLEAR CHEMISTRY</t>
  </si>
  <si>
    <t>Letter</t>
  </si>
  <si>
    <t>ENVIRONMENTAL MATERIALS; PB-210</t>
  </si>
  <si>
    <t>A method for determining Po-210 in marine samples by wet dissolution, deposition onto silver disc and counting by alpha-spectrometry is described. Recovery of polonium was obtained with Po-208 tracer. Po-210 levels in fish from the Brazilian coast and sediments from Antarctic region were determined. Levels in fish ranged from 0.5 to 5.3 Bq . kg(-1) wet and for sediments, mean values of 10 mBq . kg(-1) were obtained.</t>
  </si>
  <si>
    <t>IPEN CNEN SP, BR-11049 SAO PAULO, BRAZIL</t>
  </si>
  <si>
    <t>Comissao Nacional de Energia Nuclear (CNEN); Instituto de Pesquisas Energeticas e Nucleares (IPEN)</t>
  </si>
  <si>
    <t>Saito, RT (corresponding author), IPEN CNEN SP, SUPERVISAO RADIOQUIM, BR-11049 SAO PAULO, BRAZIL.</t>
  </si>
  <si>
    <t>0236-5731</t>
  </si>
  <si>
    <t>J RADIOANAL NUCL CH</t>
  </si>
  <si>
    <t>J. Radioanal. Nucl. Chem.</t>
  </si>
  <si>
    <t>10.1007/BF02035361</t>
  </si>
  <si>
    <t>Chemistry, Analytical; Chemistry, Inorganic &amp; Nuclear; Nuclear Science &amp; Technology</t>
  </si>
  <si>
    <t>Chemistry; Nuclear Science &amp; Technology</t>
  </si>
  <si>
    <t>XV489</t>
  </si>
  <si>
    <t>WOS:A1997XV48900024</t>
  </si>
  <si>
    <t>Parish, TR; Wang, YC; Bromwich, DH</t>
  </si>
  <si>
    <t>Forcing of the austral autumn surface pressure change over the Antarctic continent</t>
  </si>
  <si>
    <t>JOURNAL OF THE ATMOSPHERIC SCIENCES</t>
  </si>
  <si>
    <t>HIGH SOUTHERN LATITUDES; KATABATIC WIND REGIME; TROPOSPHERIC MOTIONS; BOUNDARY-LAYER; HEMISPHERE; MODEL</t>
  </si>
  <si>
    <t>Pronounced seasonal variations in the surface pressure field are present over the Antarctic continent. Surface pressures over the ice sheet decrease during the austral autumn period January-April and increase during the austral springtime months September-December. The largest changes are found over the highest portions of the Antarctic ice sheets where seasonal surface pressure changes of up to 20 hPa are common. The outstanding feature of these surface pressure changes is that typically the isallobaric contours closely follow the Antarctic orography during both transition periods, suggesting a strong seasonal diabatic adjustment within the lower troposphere. During austral autumn, the pronounced cooling of the lower atmosphere adjacent to the ice sheets leads to an enhancement of the Antarctic katabatic wind regime and hence the lower branch of the mean meridional circulation over the high southern latitudes. The mass transport provided by these drainage flows is proposed as the mechanism behind the autumn pressure falls. Numerical simulations of the evolution of the Antarctic katabatic wind regime indicate that the radiative cooling of the sloping ice fields and attendant mass transport result in a modification of the temperature and pressure fields in the lower troposphere similar to what is seen during the early austral autumn period.</t>
  </si>
  <si>
    <t>UNIV WYOMING,DEPT ATMOSPHER SCI,LARAMIE,WY 82071; OHIO STATE UNIV,BYRD POLAR RES CTR,POLAR METEOROL GRP,COLUMBUS,OH 43210</t>
  </si>
  <si>
    <t>University of Wyoming; University System of Ohio; Ohio State University</t>
  </si>
  <si>
    <t>Bromwich, David H/C-9225-2016; Wang, Yuhang/B-5578-2014</t>
  </si>
  <si>
    <t>Wang, Yuhang/0000-0002-7290-2551</t>
  </si>
  <si>
    <t>0022-4928</t>
  </si>
  <si>
    <t>J ATMOS SCI</t>
  </si>
  <si>
    <t>J. Atmos. Sci.</t>
  </si>
  <si>
    <t>10.1175/1520-0469(1997)054&lt;1410:FOTAAS&gt;2.0.CO;2</t>
  </si>
  <si>
    <t>XC335</t>
  </si>
  <si>
    <t>WOS:A1997XC33500002</t>
  </si>
  <si>
    <t>Harloff, J; Mackensen, A</t>
  </si>
  <si>
    <t>Recent benthic foraminiferal associations and ecology of the Scotia sea and Argentine basin</t>
  </si>
  <si>
    <t>MARINE MICROPALEONTOLOGY</t>
  </si>
  <si>
    <t>benthic; foraminifera; recent; ecology; South Atlantic Ocean</t>
  </si>
  <si>
    <t>POLAR FRONT REGION; DEEP-WATER MASSES; SOUTHERN-OCEAN; WEDDELL SEA; SOUTHWESTERN ATLANTIC; ORGANIC-MATTER; MCMURDO SOUND; CIRCULATION; ASSEMBLAGES; HOLOCENE</t>
  </si>
  <si>
    <t>We investigated 88 surface sediment samples taken with a multiple corer from the southwestern South Atlantic Ocean for their live (Rose Bengal stained) and dead benthic foraminiferal content. Using Q-Mode Principal Component Analysis six live and six dead associations are differentiated. Live and dead association distributions correspond fairly well; differences are mainly caused by downslope transport and selective test destruction. In addition, four potential fossil associations are calculated from the dead data set after removal of non-fossilizable species. These potential fossil associations are expected to be useful for paleoceanographic reconstructions. Environments are described in detail for the live and potential fossil associations and for selected species. Along the upper Argentine continental slope strong bottom currents control the occurrence of live, dead and potential fossil Angulogerina angulosa associations. Here, particles of a high organic carbon flux rate remain suspended. Below this high energy environment live, dead and potential fossil Uvigerina peregrina dominated associations correlate with enhanced sediment organic carbon content and still high organic carbon flux rates. The live A. angulosa and U. peregrina associations correlate with high standing crops. Furthermore, live and dead Epistominella exigua-Nuttallides umbonifer associations were separated. Dominance of a Nuttallides umbonifer potential fossil association relates to coverage by Antarctic Bottom Water (AABW) and Lower Circumpolar Deep Water (LCDW), above the Calcite Compensation Depth (CCD). Three associations of mainly agglutinated foraminifera occur in sediments bathed mainly by AABW or CDW. A Reophax difflugiformis association was found in mud-rich and diatomaceous sediments. Below the CCD, a Psammosphaera fusca association occurs in coarse sediments poor in organic carbon while a Cribrostomoides subglobosus-Ammobaculites agglutinans association covers a more variable environmental range with mud contents exceeding 30%. One single Eggerella bradyi-Martinottiella communis association poor in both species and individuals remains from the agglutinated associations below the CCD if only preservable species are considered for calculation.</t>
  </si>
  <si>
    <t>ALFRED WEGENER INST POLAR &amp; MARINE RES, D-27515 BREMERHAVEN, GERMANY</t>
  </si>
  <si>
    <t>Helmholtz Association; Alfred Wegener Institute, Helmholtz Centre for Polar &amp; Marine Research</t>
  </si>
  <si>
    <t>Mackensen, Andreas/J-8600-2013</t>
  </si>
  <si>
    <t>Mackensen, Andreas/0000-0002-5024-4455</t>
  </si>
  <si>
    <t>0377-8398</t>
  </si>
  <si>
    <t>1872-6186</t>
  </si>
  <si>
    <t>MAR MICROPALEONTOL</t>
  </si>
  <si>
    <t>Mar. Micropaleontol.</t>
  </si>
  <si>
    <t>10.1016/S0377-8398(96)00059-X</t>
  </si>
  <si>
    <t>Paleontology</t>
  </si>
  <si>
    <t>XF217</t>
  </si>
  <si>
    <t>WOS:A1997XF21700001</t>
  </si>
  <si>
    <t>Tranvik, LJ; Hansson, LA</t>
  </si>
  <si>
    <t>Predator regulation of aquatic microbial abundance in simple food webs of sub-Antarctic lakes</t>
  </si>
  <si>
    <t>OIKOS</t>
  </si>
  <si>
    <t>FRESH-WATER; HETEROTROPHIC NANOPLANKTON; TROPHIC INTERACTIONS; COMMUNITY STRUCTURE; TEMPERATE LAKE; ALGAL BIOMASS; BOTTOM-UP; TOP-DOWN; BACTERIA; ZOOPLANKTON</t>
  </si>
  <si>
    <t>Lakes along the coast of Antarctica and on sub-Antarctic islands are characterized by low biodiversity and absence of vertebrate predators. We conducted manipulations of the planktonic food web of two such lakes at South Georgia, where herbivorous copepods constitute the highest trophic level of quantitative importance for food web interactions. Abundances of algae (as chlorophyll a), bacterivorous flagellates, and heterotrophic bacteria were monitored in 20-I microcosms and in 0.5-m(3) mesocosms with manipulated copepod density. Microcosm experiments where copepod abundance was adjusted to 0.1 to IO times in situ density in the lakes, yielded clearance rates for bacterivorous flagellates of 0.10-0.25 l (mg copepod) d(-1). On the contrary, bacteria responded positively to the addition of copepods at rates of 0.08-0.16 I (mg copepod) d(-1) due to the release from grazing by bacterivorous flagellates. In subsequent experiments, the two herbivorous copepods present in the lakes were studied separately. The grazing mortality of flagellates, as well as the positive response of bacteria, could be attributed to Boeckella michaelseni. The larger Pseudoboeckella poppei had no impact on any of the microbial components, even at high densities. This species was specialized on larger food particles (algae). Mesocosms with reduced copepod abundance contained more heterotrophic flagellates but less bacteria than mesocosms with abundant copepods. Thus, we demonstrate strong trophic interactions of copepods, bacterivorous flagellates, and bacteria. In these sub-Antarctic lakes, copepods play a crucial role in the regulation of microbial food webs.</t>
  </si>
  <si>
    <t>LUND UNIV, DEPT ECOL, ECOL BLDG, S-22362 LUND, SWEDEN.</t>
  </si>
  <si>
    <t>Tranvik, Lars J/H-2222-2011; Hansson, Lars-Anders/HCI-2735-2022</t>
  </si>
  <si>
    <t>Tranvik, Lars J./0000-0003-3509-8266; Hansson, Lars-Anders/0000-0002-3035-1317</t>
  </si>
  <si>
    <t>WILEY</t>
  </si>
  <si>
    <t>HOBOKEN</t>
  </si>
  <si>
    <t>111 RIVER ST, HOBOKEN 07030-5774, NJ USA</t>
  </si>
  <si>
    <t>0030-1299</t>
  </si>
  <si>
    <t>1600-0706</t>
  </si>
  <si>
    <t>Oikos</t>
  </si>
  <si>
    <t>10.2307/3546018</t>
  </si>
  <si>
    <t>WZ103</t>
  </si>
  <si>
    <t>WOS:A1997WZ10300013</t>
  </si>
  <si>
    <t>McKay, CP</t>
  </si>
  <si>
    <t>The search for life on Mars</t>
  </si>
  <si>
    <t>ORIGINS OF LIFE AND EVOLUTION OF THE BIOSPHERE</t>
  </si>
  <si>
    <t>CRYPTOENDOLITHIC MICROBIAL ENVIRONMENT; SNC METEORITES; VALLES MARINERIS; EARLY ATMOSPHERE; ANTARCTIC LAKE; MARTIAN SOIL; ROSS DESERT; GROUND ICE; EVOLUTION; MODEL</t>
  </si>
  <si>
    <t>Mars appears to have no life on its surface today. However, the presence of fluvial features provides evidence that liquid water was once present on the martian surface. By analogy with Earth, life may have originated on Mars early in its history, possibly during the end of the late heavy bombardment. Analysis of the one meteorite from Mars which dates to this early time appears to contain evidence of this early environment and possibly life. As the climate cooled and liquid water became unavailable, life would have eventually died out. The cold deserts of Antarctica provide a glimpse of what martian ecosystems might have been like as conditions worsened. The search for fossil evidence of past life on Mars may provide the first direct indication of life beyond Earth.</t>
  </si>
  <si>
    <t>McKay, CP (corresponding author), NASA,AMES RES CTR,DIV SPACE SCI,MOFFETT FIELD,CA 94035, USA.</t>
  </si>
  <si>
    <t>McKay, Christopher/0000-0002-6243-1362</t>
  </si>
  <si>
    <t>KLUWER ACADEMIC PUBL</t>
  </si>
  <si>
    <t>SPUIBOULEVARD 50, PO BOX 17, 3300 AA DORDRECHT, NETHERLANDS</t>
  </si>
  <si>
    <t>0169-6149</t>
  </si>
  <si>
    <t>ORIGINS LIFE EVOL B</t>
  </si>
  <si>
    <t>Orig. Life Evol. Biosph.</t>
  </si>
  <si>
    <t>10.1023/A:1006500116990</t>
  </si>
  <si>
    <t>Biology</t>
  </si>
  <si>
    <t>Life Sciences &amp; Biomedicine - Other Topics</t>
  </si>
  <si>
    <t>WV694</t>
  </si>
  <si>
    <t>WOS:A1997WV69400014</t>
  </si>
  <si>
    <t>Pisias, NG; Roelofs, A; Weber, M</t>
  </si>
  <si>
    <t>Radiolarian-based transfer functions for estimating mean surface ocean temperatures and seasonal range</t>
  </si>
  <si>
    <t>PALEOCEANOGRAPHY</t>
  </si>
  <si>
    <t>CALIFORNIA CURRENT; PACIFIC; ASSEMBLAGES</t>
  </si>
  <si>
    <t>New radiolarian-based transfer functions to estimate sea surface temperature (SST) and seasonal range are presented. The transfer functions are based on the approach originated by Imbrie and Kipp [1971]. The transfer functions differ from previous studies in the following three important ways: (1) extensions to Q-mode factor analysis provide an objective method to cull species in the very diverse radiolarian population; (2) a log transform of the relative abundance data is used to normalize the species percent data; and, (3) rather than writing equations for specific seasons, which are not independent data sets, statistically independent equations are developed to predict mean annual sea surface temperatures as well as seasonal temperature range. One hundred and seventy surface sediment samples from the Pacific Ocean are used to generate the SST and season temperature range transfer functions. All samples were counted using a standardized radiolarian taxonomy. Forty one radiolarian species were used in the final regression equation. Q-mode factor analysis of this data set identified seven assemblages. These assemblages, the tropical, transitional, Antarctic, Bering Sea, western Pacific, central gyre, and eastern boundary current, are named for the oceanographic regions where these assemblages are important. The seven assemblages are used in a regression analysis to predict SST and seasonal temperature range. The standard error of estimates for both mean SST and seasonal temperature range is 1.6 degrees C. Comparison between radiolarian-based SSTs and SST estimates from alkenone U-k(37) in a 20,000 year long record from the northeast Pacific shows excellent agreement. Comparison of mean SST estimates for the last glacial maximum (LGM) based on radiolarian and foraminifera in 10 eastern equatorial Pacific also show excellent concordance. These new LGM estimates suggest that the original Climate: Long-Range Investigation Mapping, and Prediction (CLIMAP) reconstruction for this region underestimated surface ocean cooling.</t>
  </si>
  <si>
    <t>OREGON STATE UNIV, COLL OCEAN &amp; ATMOSHPER SCI, 104 OCEAN ADM BLDG, CORVALLIS, OR 97331 USA.</t>
  </si>
  <si>
    <t>0883-8305</t>
  </si>
  <si>
    <t>1944-9186</t>
  </si>
  <si>
    <t>Paleoceanography</t>
  </si>
  <si>
    <t>10.1029/97PA00582</t>
  </si>
  <si>
    <t>Geosciences, Multidisciplinary; Oceanography; Paleontology</t>
  </si>
  <si>
    <t>Geology; Oceanography; Paleontology</t>
  </si>
  <si>
    <t>XB807</t>
  </si>
  <si>
    <t>WOS:A1997XB80700003</t>
  </si>
  <si>
    <t>Bush, ABG; Philander, SGH</t>
  </si>
  <si>
    <t>The late Cretaceous: Simulation with a coupled atmosphere-ocean general circulation model</t>
  </si>
  <si>
    <t>SEASONAL CYCLE; PHANEROZOIC TIME; CLIMATE; CO2; SENSITIVITY; TEMPERATURE; VEGETATION; LATITUDE; HISTORY; WATER</t>
  </si>
  <si>
    <t>Results are presented for the climate of the late Cretaceous period (similar to 75-65 Ma) as simulated by a global climate model that is interactively coupled to a primitive equation global ocean model. Increased values of atmospheric CO2 and altered land surface albedos are invoked to produce the warm Cretaceous temperatures that have been proposed from biogeographic reconstructions. For comparison, a control simulation of the present climate is performed. The globally averaged atmospheric temperature in the Cretaceous simulation stabilizes after 20 years of integration at a value that is 4 degrees C greater than that of the present day. The lower troposphere in high latitudes contributes a majority of the globally averaged warming as a result of the elimination of the Antarctic and Greenland ice sheets. Nevertheless, equatorial surface temperatures are raised by similar to 5 degrees C above those of the control simulation and offset somewhat the reduction in near-surface baroclinicity caused by the absence of the high-latitude ice sheets. In the Cretaceous simulation, global precipitation is approximately 10% greater than in the present day, with the only region of reduced precipitation occurring beneath the south Eurasian monsoon. Additionally, the amplitude of the seasonal cycle in near-surface temperatures is smaller in the Cretaceous and, in conjunction with increased mean annual temperatures, precludes the presence of any year-round snow or ice in the simulation. In high latitudes, however, there are regions that seasonally drop below freezing. The temperatures in these regions are warmer than have been previously observed in atmosphere-only simulations as a result of poleward heat transport by the ocean's surface currents.</t>
  </si>
  <si>
    <t>PRINCETON UNIV,PROGRAM ATMOSPHER &amp; OCEAN SCI,PRINCETON,NJ 08544</t>
  </si>
  <si>
    <t>Princeton University; National Oceanic Atmospheric Admin (NOAA) - USA</t>
  </si>
  <si>
    <t>10.1029/97PA00721</t>
  </si>
  <si>
    <t>WOS:A1997XB80700011</t>
  </si>
  <si>
    <t>Maffia, M; Acierno, R; Rollo, M; Storelli, C</t>
  </si>
  <si>
    <t>Cell membrane osmoregulatory adaptation of the Antarctic fish (Trematomus bernacchii) enterocyte</t>
  </si>
  <si>
    <t>PFLUGERS ARCHIV-EUROPEAN JOURNAL OF PHYSIOLOGY</t>
  </si>
  <si>
    <t>UNIV LECCE,DIPARTIMENTO BIOL,LAB FISIOL,I-73100 LECCE,ITALY</t>
  </si>
  <si>
    <t>University of Salento</t>
  </si>
  <si>
    <t>MAFFIA, MICHELE/AAC-2943-2020</t>
  </si>
  <si>
    <t>0031-6768</t>
  </si>
  <si>
    <t>PFLUG ARCH EUR J PHY</t>
  </si>
  <si>
    <t>Pflugers Arch.</t>
  </si>
  <si>
    <t>XB431</t>
  </si>
  <si>
    <t>WOS:A1997XB43100137</t>
  </si>
  <si>
    <t>Xu, XQ; Beardall, J</t>
  </si>
  <si>
    <t>Effect of salinity on fatty acid composition of a green microalga from an Antarctic hypersaline lake</t>
  </si>
  <si>
    <t>PHYTOCHEMISTRY</t>
  </si>
  <si>
    <t>Dunaliella; Chlorophyceae; fatty acids; salinity; microalga; Antarctica</t>
  </si>
  <si>
    <t>MOLECULAR-SPECIES ALTERATIONS; LOW-TEMPERATURE ACCLIMATION; ELECTRON-SPIN-RESONANCE; LIPID-COMPOSITION; DUNALIELLA-SALINA; HALOTOLERANT ALGA; PLASMA-MEMBRANE; HALOPHILIC ALGA; GLYCEROL; MARINE</t>
  </si>
  <si>
    <t>The major fatty acids in a Dunaliella sp. isolated from an Antarctic hypersaline lake were 18:3 omega 3, 16:0 and 16:4 omega 3, which together accounted for 72-75% of the total fatty acids in the cells. The fatty acid composition was modified by varying the salinity in the growth medium. With salinity increasing from 0.4 M to 4 M NaCl in the cultures, the proportion of total saturated and monounsaturated fatty acids increased, while total polyunsaturated fatty acids decreased. All the omega 3 fatty acids showed negative trends to salinity. Total polyunsaturated fatty acid content was ca 10% higher in the low salinity culture. The results obtained suggest that increasing salinity in the growth medium increases the degree of fatty acid saturation and, hence,reduces the fluidity and permeability of the microalgal membranes. (C) 1997 Elsevier Science Ltd.</t>
  </si>
  <si>
    <t>MONASH UNIV,DEPT ECOL &amp; EVOLUT BIOL,CLAYTON,VIC 3168,AUSTRALIA</t>
  </si>
  <si>
    <t>Monash University</t>
  </si>
  <si>
    <t>Beardall, John/A-1250-2008; Beardall, John/L-5262-2019</t>
  </si>
  <si>
    <t>Beardall, John/0000-0001-7684-446X; Beardall, John/0000-0001-7684-446X</t>
  </si>
  <si>
    <t>0031-9422</t>
  </si>
  <si>
    <t>Phytochemistry</t>
  </si>
  <si>
    <t>10.1016/S0031-9422(96)00868-0</t>
  </si>
  <si>
    <t>Biochemistry &amp; Molecular Biology; Plant Sciences</t>
  </si>
  <si>
    <t>XE140</t>
  </si>
  <si>
    <t>WOS:A1997XE14000007</t>
  </si>
  <si>
    <t>Ikavalko, J; Gradinger, R</t>
  </si>
  <si>
    <t>Flagellates and heliozoans in the Greenland Sea ice studied alive using light microscopy</t>
  </si>
  <si>
    <t>SPRING-SUMMER TRANSITION; ANTARCTIC PACK ICE; WEDDELL SEA; CHOANOFLAGELLATES ACANTHOECIDAE; HETEROTROPHIC AMEBAS; BRINE COMMUNITY; INCERTAE SEDIS; MCMURDO SOUND; FRAZIL ICE; BIOTA</t>
  </si>
  <si>
    <t>The occurrence of flagellates and heliozoans in the Greenland Sea was determined from freshly collected samples and crude cultures established during the expedition ARK XI/2 onboard RV ''Polarstern'' in autumn 1995. The live material was collected from the water column, new ice, and multi-year ice flees, and examined with light (interference and phase contrast) and epifluorescence microscopy. Photographic and video techniques were utilised for the documentation. The observed general morphology of the cells, swimming motions, feeding behaviour and modes of reproduction assisted in the identification of flagellates. A total of 57 photo- and heterotrophic flagellate taxa, representing cryptophytes, dinoflagellates, haptophytes, chrysophytes, Prasinophyceae, chlorophytes, euglenids, choanoflagellates, kinetoplastids, protists of unknown affinity (Protista incertae sedis), and heliozoans, were found. Diatoms were excluded from this study. Newly forming ice, ice floes and cultures established from the ice samples contained almost twice as many identified flagellate taxa as the water column. In addition to general information on the community structure of flagellates and heliozoans, the light microscopical methods used here provided information on the need for additional microscopy, establishment of cultures, and the suitability of the material for experimental work.</t>
  </si>
  <si>
    <t>UNIV HELSINKI, DEPT SYSTEMAT &amp; ECOL, DIV HYDROBIOL, FIN-00014 HELSINKI, FINLAND; FINNISH INST MARINE RES, FIN-00931 HELSINKI, FINLAND</t>
  </si>
  <si>
    <t>University of Helsinki</t>
  </si>
  <si>
    <t>Ikavalko, J (corresponding author), INST POLAR ECOL, WISCHHOFSTR 1-3, GEB 12, D-24148 KIEL, GERMANY.</t>
  </si>
  <si>
    <t>Gradinger, Rolf/E-4965-2015</t>
  </si>
  <si>
    <t>Gradinger, Rolf/0000-0001-6035-3957</t>
  </si>
  <si>
    <t>10.1007/s003000050145</t>
  </si>
  <si>
    <t>XA989</t>
  </si>
  <si>
    <t>WOS:A1997XA98900001</t>
  </si>
  <si>
    <t>DozsaFarkas, K; Convey, P</t>
  </si>
  <si>
    <t>Christensenia, a new terrestrial enchytraeid genus from Antarctica</t>
  </si>
  <si>
    <t>Christensenia gen. nov., C. blocki sp. nov., is described from Signy Island, South Orkney Islands, maritime Antarctic. The new species is identical with specimens that Stephenson (1932) determined as Marionina georgiana (Michaelsen, 1888), but differs from the type material of M. georgiana. The species M. georgiana (Michaelsen, 1888) is also placed in the new genus Christensenia, the main characteristics of which are: possession of sigmoid setae, and the presence of large numbers of small, hyaline, stick-like, anucleate lymphocytes. No other types of lymphocyte are observed. Oesophageal appendages and intestinal diverticulae are absent. Dorsal vessel originates in the clitellar region; blood is colourless. The anteseptal part of the nephridium consists of the funnel and a few canals, with the efferent duct arising postero-ventrally. Spermathecae are without diverticulae, entally connecting with the oesophagus. The known distribution of the genus is currently limited to terrestrial habitats in the sub- and maritime Antarctic.</t>
  </si>
  <si>
    <t>BRITISH ANTARCTIC SURVEY, NERC, CAMBRIDGE CB3 0ET, ENGLAND; EOTVOS LORAND UNIV, DEPT SYSTEMAT ZOOL &amp; ECOL, H-1088 BUDAPEST, HUNGARY</t>
  </si>
  <si>
    <t>UK Research &amp; Innovation (UKRI); Natural Environment Research Council (NERC); NERC British Antarctic Survey; Eotvos Lorand University</t>
  </si>
  <si>
    <t>Dózsa-Farkas, Klára/J-2694-2017; Convey, Peter/AAV-5728-2020</t>
  </si>
  <si>
    <t>Convey, Peter/0000-0001-8497-9903; Dozsa-Farkas, Klara/0000-0003-3372-2838</t>
  </si>
  <si>
    <t>10.1007/s003000050146</t>
  </si>
  <si>
    <t>WOS:A1997XA98900002</t>
  </si>
  <si>
    <t>Parapar, J; SanMartin, G</t>
  </si>
  <si>
    <t>''Sedentary'' polychaetes of the Livingston Island shelf (South Shetlands, Antarctica), with the description of a new species</t>
  </si>
  <si>
    <t>The taxonomic results of examining the ''sedentary'' families of polychaetes collected during the Spanish cruise ''Bentart 94'' off Livingston Island, South Shetland Islands, Antarctica, are presented. Most of the identified species are endemic to Antarctic and sub-Antarctic areas, but some cosmopolitan species are also present. A total of 4,022 specimens have been examined, belonging to 44 species, 42 genera and 15 families. Maldanidae and Terebellidae were the most important families in number of species, and Asychis amphiglypta, Maldane sarsi antarctica and Amphitrite kerguelensis in number of individuals. Melinna arnaudi, a new species belonging to the family Ampharetidae, is described, and Phisia rubrolineata and Aricidea (Allia) oculata are recorded for the first time since their original description.</t>
  </si>
  <si>
    <t>UNIV AUTONOMA MADRID, FAC CIENCIAS,DEPT BIOL,UNIDAD ZOOL, LAB BIOL MARINA &amp; INVERTEBRADOS, E-28049 MADRID, SPAIN</t>
  </si>
  <si>
    <t>Autonomous University of Madrid</t>
  </si>
  <si>
    <t>Parapar, J (corresponding author), UNIV A CORUNA, FAC CIENCIAS BIOL, DEPT BIOL ANIM BIOL VEXETAL &amp; ECOL, CAMPUS ZAPATEIRA, CORUNA 15071, SPAIN.</t>
  </si>
  <si>
    <t>Parapar, Julio/J-4150-2014</t>
  </si>
  <si>
    <t>Parapar, Julio/0000-0001-7585-6995</t>
  </si>
  <si>
    <t>10.1007/s003000050149</t>
  </si>
  <si>
    <t>WOS:A1997XA98900005</t>
  </si>
  <si>
    <t>Froneman, PW; Pakhomov, EA; Laubscher, RK</t>
  </si>
  <si>
    <t>Microphytoplankton assemblages in the waters surrounding South Georgia, Antarctica during austral summer 1994</t>
  </si>
  <si>
    <t>INDIAN-OCEAN; WEDDELL SEA; ICE-EDGE; PHYTOPLANKTON; ATLANTIC; BIOMASS; DISTRIBUTIONS; ZOOPLANKTON; WINTER</t>
  </si>
  <si>
    <t>The composition and distribution of microphytoplankton assemblages in the vicinity of South Georgia were examined during a krill survey conducted during voyage 119 the RV Africana in austral summer (January/February) 1994. Microphytoplankton distribution was studied at 83 stations along a zig-zag transect in the waters surrounding South Georgia. Oceanographic and zooplankton data suggest that conditions were anomalous during the investigation, in that sub-Antarctic surface waters had probably been advected southwards and were present around the island. The two most widely distributed species were Corethron criophilum and Eucampia antarctica, which were recorded at all stations sampled. Also well-represented amongst the microphytoplankton assemblages were temperate, neritic species such as Chaetoceros atlanticus, Proboscia alata and Odontella weissflogii. This can probably be related to the intrusion of sub-Antarctic surface waters unusually far south. Cluster and ordination analysis identified three distinct groupings of stations in the waters surrounding the islands. These were found to the east, west and north of the islands. The diatom groupings identified during this investigation broadly correspond to three water masses previously described in the vicinity of South Georgia. Despite the anomalous hydrographical conditions that existed during the investigation, the differences in phytoplankton were negligible when compared to normal years. Small mesoscale features are, however, important in imposing biogeographic patterns on microphytoplankton.</t>
  </si>
  <si>
    <t>Froneman, PW (corresponding author), RHODES UNIV,DEPT ZOOL &amp; ENTOMOL,SO OCEAN GRP,BOX 94,ZA-6140 GRAHAMSTOWN,SOUTH AFRICA.</t>
  </si>
  <si>
    <t>Froneman, William/GLS-0460-2022; Froneman, William/C-9085-2012</t>
  </si>
  <si>
    <t>Froneman, William/0000-0003-0615-1355;</t>
  </si>
  <si>
    <t>10.1007/s003000050150</t>
  </si>
  <si>
    <t>WOS:A1997XA98900006</t>
  </si>
  <si>
    <t>Siegert, MJ; Glasser, NF</t>
  </si>
  <si>
    <t>Convergent flow of ice within the Astrolabe subglacial basin, Terre Adelie, East Antarctica: an hypothesis derived from numerical modelling experiments</t>
  </si>
  <si>
    <t>POLAR RESEARCH</t>
  </si>
  <si>
    <t>SHEET; DYNAMICS; LAKES</t>
  </si>
  <si>
    <t>The existence of a large subglacial lake beneath the Antarctic Ice Sheet at Terre Adelie indicates the presence of basal ice at its pressure-melting temperature. A numerical model of the ice-sheet thermal regime is employed using the balance velocity of the ice sheet as an initial model input in order to calculate ice-sheet basal temperatures. However, the results from this model show the Terre Adelie area to be characterised by basal freezing. Heat in addition to that accounted for in the model is thus required at the ice-sheet base in order for pressure melting temperatures to be attained. The sources for such beat are (1) an enhanced geothermal heat flux and (2) an increase in frictional heating caused by the flow of ice. In this paper the latter possibility is expanded by hypothesising that subglacial topography induces convergent ice flow around Terre Adelie, causing enhanced basal ice velocities. Model experiments indicate that an increase in ice velocity (from 7 to at least 42 m yr(-1)) is required to raise the temperature of the basal ice to the pressure melting value. Increased ice velocity, and consequent frictional heat production due to convergent ice flow, may therefore be important in explaining the location of the subglacial lake in this region. These results allow the process of convergent ice flow within a contemporary ice sheet to be quantified. A verification (or otherwise) of the model results may be possible if ice surface velocity measurements from modem GPS methods are made.</t>
  </si>
  <si>
    <t>LIVERPOOL JOHN MOORES UNIV, SCH BIOL &amp; EARTH SCI, LIVERPOOL L3 3AF, MERSEYSIDE, ENGLAND</t>
  </si>
  <si>
    <t>Liverpool John Moores University</t>
  </si>
  <si>
    <t>UNIV WALES, INST GEOG &amp; EARTH SCI, CTR GLACIOL, ABERYSTWYTH SY23 3DB, DYFED, WALES.</t>
  </si>
  <si>
    <t>Siegert, Martin/M-9939-2019; Siegert, Martin J/A-3826-2008; Glasser, Neil F/C-1971-2012</t>
  </si>
  <si>
    <t>Siegert, Martin/0000-0002-0090-4806; Siegert, Martin J/0000-0002-0090-4806; Glasser, Neil/0000-0002-8245-2670</t>
  </si>
  <si>
    <t>TAYLOR &amp; FRANCIS LTD</t>
  </si>
  <si>
    <t>ABINGDON</t>
  </si>
  <si>
    <t>2-4 PARK SQUARE, MILTON PARK, ABINGDON OR14 4RN, OXON, ENGLAND</t>
  </si>
  <si>
    <t>0800-0395</t>
  </si>
  <si>
    <t>1751-8369</t>
  </si>
  <si>
    <t>POLAR RES</t>
  </si>
  <si>
    <t>Polar Res.</t>
  </si>
  <si>
    <t>10.1111/j.1751-8369.1997.tb00727.x</t>
  </si>
  <si>
    <t>Ecology; Geosciences, Multidisciplinary; Oceanography</t>
  </si>
  <si>
    <t>Environmental Sciences &amp; Ecology; Geology; Oceanography</t>
  </si>
  <si>
    <t>XU459</t>
  </si>
  <si>
    <t>WOS:A1997XU45900006</t>
  </si>
  <si>
    <t>Comiso, JC; Cavalieri, DJ; Parkinson, CL; Gloersen, P</t>
  </si>
  <si>
    <t>Passive microwave algorithms for sea ice concentration: A comparison of two techniques</t>
  </si>
  <si>
    <t>REMOTE SENSING OF ENVIRONMENT</t>
  </si>
  <si>
    <t>WEDDELL SEA; INSITU OBSERVATIONS; SATELLITE DATA; SIGNATURES; RADIOMETER; WINTER; REDUCTION; IMAGER; COVER; OCEAN</t>
  </si>
  <si>
    <t>The most comprehensive large-scale characterization of the global sea ice cover so far has been provided by satellite passive microwave data. Accurate retrieval of ice concentrations from these data is important because of the sensitivity of surface flux (e.g., heat, salt, and water) calculations to small changes in the amount of open water (leads and polynyas) within the polar ice packs. Two algorithms that have been used for deriving ice concentrations from multichannel data are compared. One is the NASA Team algorithm and the other is the Bootstrap algorithm, both of which were developed at NASA's Goddard Space Flight Center. The two algorithms use different channel combinations, reference brightness temperatures, weather filters, and techniques. Analyses are made to evaluate the sensitivity of algorithm results to variations of emissivity and temperature with space and time. To assess the difference in the performance of the two algorithms, analyses were performed with data from both hemispheres and for all seasons. The results show only small differences in the central Arctic in winter but larger disagreements in the seasonal regions and in summer. In some areas in the Antarctic, the Bootstrap technique shows ice concentrations higher than those of the Team algorithm by as much as 25%; whereas, in other areas, it shows ice concentrations lower by as much as 30%. The differences in the results are caused by temperature effects, emissivity effects, and tie point differences. The Team and the Bootstrap results were compared with available Landsat, advanced very high resolution radiometer (AVHRR) and synthetic aperture radar (SAR) data. AVHRR, Landsat, and SAR data sets all yield higher concentrations than the passive microwave algorithms. Inconsistencies among results suggest the need for further validation studies. (C) Elsevier Science Inc., 1997.</t>
  </si>
  <si>
    <t>Comiso, JC (corresponding author), NASA,GODDARD SPACE FLIGHT CTR,OCEANS &amp; ICE BRANCH,LAB HYDRSPHER PROCESSES,GREENBELT,MD 20771, USA.</t>
  </si>
  <si>
    <t>Parkinson, Claire/JAC-7676-2023; Parkinson, Claire L/E-1747-2012</t>
  </si>
  <si>
    <t>Parkinson, Claire/0000-0001-6730-4197; Parkinson, Claire L/0000-0001-6730-4197</t>
  </si>
  <si>
    <t>ELSEVIER SCIENCE INC</t>
  </si>
  <si>
    <t>655 AVENUE OF THE AMERICAS, NEW YORK, NY 10010</t>
  </si>
  <si>
    <t>0034-4257</t>
  </si>
  <si>
    <t>REMOTE SENS ENVIRON</t>
  </si>
  <si>
    <t>Remote Sens. Environ.</t>
  </si>
  <si>
    <t>10.1016/S0034-4257(96)00220-9</t>
  </si>
  <si>
    <t>Environmental Sciences; Remote Sensing; Imaging Science &amp; Photographic Technology</t>
  </si>
  <si>
    <t>Environmental Sciences &amp; Ecology; Remote Sensing; Imaging Science &amp; Photographic Technology</t>
  </si>
  <si>
    <t>XA305</t>
  </si>
  <si>
    <t>WOS:A1997XA30500012</t>
  </si>
  <si>
    <t>Hinojosa, LF; Villagran, C</t>
  </si>
  <si>
    <t>History of the southern South American forests .1. paleobotanical, geological and climatical background on Tertiary of southern South America</t>
  </si>
  <si>
    <t>REVISTA CHILENA DE HISTORIA NATURAL</t>
  </si>
  <si>
    <t>Spanish</t>
  </si>
  <si>
    <t>Tertiary; southern South America; Paleofloras; Neogene; central Chile</t>
  </si>
  <si>
    <t>BIOGEOGRAPHY; CHILE</t>
  </si>
  <si>
    <t>Existing paleophytogeographical reconstructions of the Tertiary of southern South America have concentrated preferably in the Paleogene, due to the lack of adequate Neogene outcrops. Recent paleobotanical studies carried out in the Navidad Formation and Farellones Formation. in central Chile, however, permits the extension of paleobotanical reconstructions into the Neogene period. This work seeks to contribute to the understanding of the history of southern South American forests based on a combined revision of the paleobotanical, geological and climatical records: all synthesized into a model of the climatic-vegetational evolution of southern South America. The Paleogene is characterized by the temporary and spatial succession of three types of Paleoflora: Neotropical, Mixed and Antarctic, with elements that survive at the present time in the subtropical forests and rainforests of southern south America. The succession of these Paleofloras would have been the consequence of a combination of geological and climatical events. The most important of these was the separation of Australia from Antarctica and the consecutive glaciation of East Antarctica during the Eocene/Oligocene. During the middle and upper Miocene, events such as the formation of the Drake strait, the Circumpolar Current, and the beginning of the upwelling of cold waters off the Pacific coast of South America determined important climatic changes as well, augmenting the tendency toward aridity in a large part of subtropical South America. A Subtropical Paleoflora without Nothofagus ocurred in central Chile and northern Argentina during this period, that included taxa with disjunct distributions in the present. These include taxa that are found in the sclerophyllous forest from central Chile and the Yungas forest of the NW Argentina and Bolivia, as well as the subtropical forests of southern Brazil. The final rising of the Andean Ranges in the Plio-Pleistocene, and the events at the end of the Miocene, determined the development of the hyperarid Atacama Desert along the Pacific coast and the major features of the actual climate and recent vegetation of southern South America.</t>
  </si>
  <si>
    <t>Hinojosa, LF (corresponding author), UNIV CHILE,FAC CIENCIAS,LAB PALINOL,CASILLA 653,SANTIAGO,CHILE.</t>
  </si>
  <si>
    <t>Hinojosa, Luis Felipe/A-7599-2008; Hinojosa, Luis Felipe/J-7557-2017</t>
  </si>
  <si>
    <t>SOCIEDAD BIOLGIA CHILE</t>
  </si>
  <si>
    <t>SANTIAGO</t>
  </si>
  <si>
    <t>CASILLA 16164, SANTIAGO 9, CHILE</t>
  </si>
  <si>
    <t>0716-078X</t>
  </si>
  <si>
    <t>REV CHIL HIST NAT</t>
  </si>
  <si>
    <t>Rev. Chil. Hist. Nat.</t>
  </si>
  <si>
    <t>XQ862</t>
  </si>
  <si>
    <t>WOS:A1997XQ86200006</t>
  </si>
  <si>
    <t>Villagran, C; Hinojosa, LF</t>
  </si>
  <si>
    <t>History of the forests of southern South America .2. phytogeographical analysis</t>
  </si>
  <si>
    <t>phytogeography; subtropical temperate forests; disjunctions; endemism; 'Arid Diagonal' of South America; Neogene</t>
  </si>
  <si>
    <t>The sharp climatic contrast from east-west in subtropical and temperate South America is caused to a great extent by the Andean topography. This contrast determines a continuous and arid vegetational belt that crosses diagonally the continent from SE to NW, interrupting the region of the Chilean-Argentinean southern forests from other forests of South America, the so called 'Arid Diagonal of South America'. The purpose of this paper is to study the particular history of the process of isolation of the southern forests, using the phytogeographical and paleobotanical perspectives. The comparisons of the taxa richness, at different taxonomic levels, degrees of endermism, and geographical distribution ranges of species show the particular characteristics of the southern South American forests, which were interpreted as a syndrome of long-lasting geographical isolation. Thus, the great diversity of families represented in these forests (48.9% of the vascular flora of continental Chile) contrasts with the small number of species (7.8%); high frequency of taxonomically isolated genera (monotypics, 21%); and the high percentage of endemic seed plant species (90%), all suggests that the isolation of these forests and high rates of extinctions are of great geological antiquity. The phytogeographical analysts at a generic level shows that the endemic component of these forests is also very high (32%). The high proportion of neotropical (28%) and australasian (20%) elements is marked, pointing to floristical connections with distant territories, such as Australasia and tropical South America. The phytogeographical analysis based on the Chilean fossil record dating to the Tertiary shows that approximately 60% of the tropical genera present in Chilean paleo-forests disappeared at the end of the Paleogene. This resulted from a significant northern retreat of the tropical belt of the Southern Hemisphere, which was in turn a consequence of the separation between Australia and Antarctic continents, as well as subsequent changes in the oceanic and climatic systems associated with the formation of the East Antarctic ice cap. A number of remnant tropical genera still survive in the tropical Province of Yungas. A great proportion of the present endemic element of the Chilean-Argentinean forests is registered during the Neogene, but it was during the Miocene when similar floristic assemblages analogous to some of the actual types of subtropical and temperature forests rised, as is shown by the paleobotanical evidence. Also until the Miocene there was a geographical continuity of these forests: across subtropical South America, under mesic climatic conditions with little seasonality. This would explain the present floristic relationship between southern South American forests and those found in Planalto of southern Brazil and NW Argentina. During the Pliocene, the distribution of the subtropical forests of South America was fragmented and xeric formations expanded along the 'Arid Diagonal' of the continent. These changes were a consequence of strong arid trends in the subtropics due to the final uplift of the Andes, the formation of the West Antarctic ice cap, intensification of the cold Humboldt Current and the South Pacific Subtropical Anticyclone, as well as the beginning of the continental glaciations in Patagonia. As the center of the 'Arid Diagonal occupied a nearly constant position during the glacial periods of the Quaternary, repeated advances of Andean glaciers and associated periglacial processes shaped the present distributional patterns of the southern Chilean-Argentinean forests.</t>
  </si>
  <si>
    <t>Villagran, C (corresponding author), UNIV CHILE,FAC CIENCIAS,LAB PALINOL,CASILLA 653,SANTIAGO,CHILE.</t>
  </si>
  <si>
    <t>WOS:A1997XQ86200007</t>
  </si>
  <si>
    <t>[Anonymous]</t>
  </si>
  <si>
    <t>Tougher restrictions will protect Antarctic penguins</t>
  </si>
  <si>
    <t>SEARCH</t>
  </si>
  <si>
    <t>CONTROL PUBL PTY LTD</t>
  </si>
  <si>
    <t>DONCASTER</t>
  </si>
  <si>
    <t>14 ARCHERON ST, DONCASTER VIC 3108, AUSTRALIA</t>
  </si>
  <si>
    <t>0004-9549</t>
  </si>
  <si>
    <t>Search</t>
  </si>
  <si>
    <t>XR927</t>
  </si>
  <si>
    <t>WOS:A1997XR92700016</t>
  </si>
  <si>
    <t>Bowman, JP; Nichols, DS; McMeekin, TA</t>
  </si>
  <si>
    <t>Psychrobacter glacincola sp. nov, a halotolerant, psychrophilic bacterium isolated from Antarctic sea ice</t>
  </si>
  <si>
    <t>SYSTEMATIC AND APPLIED MICROBIOLOGY</t>
  </si>
  <si>
    <t>Antarctic bacteria; marine bacteria; psychrophilic bacteria; Psychrobacter; Moraxellaceae; sea ice</t>
  </si>
  <si>
    <t>WEDDELL SEA; TEMPERATURE; GROWTH; DNA</t>
  </si>
  <si>
    <t>Two groups of halotolerant, strictly oxidative, non-motile bacterial strains with a distinct coccoidal morphology were isolated from predominantly congelation sea ice collected from the Vestfold Hills area 169 degrees S 78 degrees E) and from anchor ice of the Amery Ice Shelf (69 degrees S 71 degrees E) in Eastern Antarctica. One group of strains were found to be phenotypically similar to the species Psychrobacter immobilis. This relationship was confirmed by DNA:DNA hybridization which showed representative strains shared 74-92% DNA homology with Psychrobacter immobilis ACAM 521(T) (T, type strain). A second group of strains possessed an optimal temperature for growth of 13-15 degrees C, and required seawater for optimal growth and failed to form acid from carbohydrates. These strains were also halotolerant growing in the presence of NaCl concentrations up to 1.8-2.1 M. Further characterization studies determined that the strains belonged to a single distinct taxon within the genus Psychrobacter which differed phenotypically and genotypically from other Psychrobacter species isolated from Antarctica and other environments. Psychrobacter urativorans ACAM 534(T) was the closest phylogenetic relative to the never sea ice taxa in terms of 16S rDNA sequence similarity of 96.7%. The sea ice strains thus represent a novel species within the genus Psychrobacter with the proposed name, Psychrobacter glacincola sp. nov. (type strain = ACAM 483(T)).</t>
  </si>
  <si>
    <t>UNIV TASMANIA,DEPT AGR SCI,HOBART,TAS 7005,AUSTRALIA</t>
  </si>
  <si>
    <t>Bowman, JP (corresponding author), UNIV TASMANIA,ANTARCTIC CRC,HOBART,TAS 7005,AUSTRALIA.</t>
  </si>
  <si>
    <t>0723-2020</t>
  </si>
  <si>
    <t>SYST APPL MICROBIOL</t>
  </si>
  <si>
    <t>Syst. Appl. Microbiol.</t>
  </si>
  <si>
    <t>10.1016/S0723-2020(97)80067-7</t>
  </si>
  <si>
    <t>XJ636</t>
  </si>
  <si>
    <t>WOS:A1997XJ63600005</t>
  </si>
  <si>
    <t>Boyd, IL</t>
  </si>
  <si>
    <t>The behavioural and physiological ecology of diving</t>
  </si>
  <si>
    <t>TRENDS IN ECOLOGY &amp; EVOLUTION</t>
  </si>
  <si>
    <t>AEROBIC DIVE LIMIT; WEDDELL SEALS; OXYGEN STORES; MIROUNGA-LEONINA; FEEDING-BEHAVIOR; METABOLIC RATES; ELEPHANT SEALS; HEART-RATE; BLOOD; CONSUMPTION</t>
  </si>
  <si>
    <t>Recent measurements of remarkable dive performances in oceanic seabirds and marine mammals suggest the use of a range of physiological and behavioural adaptations for the parsimonious use of oxygen. Access to food at different depths may be directly related to the duration of the breath-hold, and several physiological strategies may be used to extend dive duration. But there is also a growing appreciation of the importance of behavioural strategies adopted by divers to minimize the effects of physiological limitations on diving performance and to maximize access to food.</t>
  </si>
  <si>
    <t>Boyd, IL (corresponding author), BRITISH ANTARCTIC SURVEY,NERC,MADINGLEY RD,CAMBRIDGE CB3 0ET,ENGLAND.</t>
  </si>
  <si>
    <t>0169-5347</t>
  </si>
  <si>
    <t>TRENDS ECOL EVOL</t>
  </si>
  <si>
    <t>Trends Ecol. Evol.</t>
  </si>
  <si>
    <t>10.1016/S0169-5347(97)01054-9</t>
  </si>
  <si>
    <t>Ecology; Evolutionary Biology; Genetics &amp; Heredity</t>
  </si>
  <si>
    <t>Environmental Sciences &amp; Ecology; Evolutionary Biology; Genetics &amp; Heredity</t>
  </si>
  <si>
    <t>XA415</t>
  </si>
  <si>
    <t>WOS:A1997XA41500005</t>
  </si>
  <si>
    <t>Chown, S</t>
  </si>
  <si>
    <t>Antarctic biology in the mainstream?</t>
  </si>
  <si>
    <t>Chown, S (corresponding author), UNIV PRETORIA,DEPT ZOOL &amp; ENTOMOL,ZA-0002 PRETORIA,SOUTH AFRICA.</t>
  </si>
  <si>
    <t>10.1016/S0169-5347(97)86970-4</t>
  </si>
  <si>
    <t>WOS:A1997XA41500018</t>
  </si>
  <si>
    <t>Giovinetto, MB; Yamazaki, K; Wendler, G; Bromwich, DH</t>
  </si>
  <si>
    <t>Atmospheric net transport of water vapor and latent heat across 60 degrees S</t>
  </si>
  <si>
    <t>SEA-ICE; SOUTHERN-HEMISPHERE; ENERGY EXCHANGE; ANTARCTICA; BALANCE</t>
  </si>
  <si>
    <t>The mean annual moisture flux across 60 degrees S is estimated using results of numerical analyses produced by the U. S. National Centers for Environmental Prediction and the European Centre for Medium-Range Weather Forecasts for the 7-year period 1985-1991. The atmospheric data indicate a net poleward transport of 17.06 kg m(-1) s(-1) or 10.74 Tt yr(-1). The mean annual moisture transport divergence for the area poleward of 60 degrees S is estimated using a combination of surface and near-surface data (precipitation and evaporation for the Southern Ocean, net surface accumulation and seaward drifting snow transport for the Antarctic ice sheet). The mass exchange rates at the ice sheet-atmosphere and ocean-atmosphere interfaces are integrated strictly for the area between 60 degrees S and 70 degrees S and are combined with the results of a preceding surface data estimate of transport divergence for the area poleward of 70 degrees S. The surface data are a combination of diverse sets representative of various multiyear periods distributed through 1941-1990 and indicate a poleward transport of 18.60 kg m(-1) s(-1) or 11.79 Tt yr(-1) across 60 degrees S. The estimates based on atmospheric and surface data show remarkable agreement (the difference is well within the error estimates) and indicate net atmospheric transports of water vapor and latent heat poleward across 60 degrees S of 17.8 kg m(-1) s(-1) and 50 MJ m(-1) s(-1), respectively.</t>
  </si>
  <si>
    <t>UNIV ALASKA, GEOPHYS RES INST, FAIRBANKS, AK 99775 USA; METEOROL RES INST, CLIMATE RES DEPT, TSUKUBA, IBARAKI 305, JAPAN; OHIO STATE UNIV, BYRD POLAR RES CTR, POLAR METEOROL GRP, COLUMBUS, OH 43210 USA</t>
  </si>
  <si>
    <t>University of Alaska System; University of Alaska Fairbanks; Meteorological Research Institute - Japan; University System of Ohio; Ohio State University</t>
  </si>
  <si>
    <t>Giovinetto, MB (corresponding author), UNIV CALGARY, DEPT GEOG, CALGARY, AB T2N 1N4, CANADA.</t>
  </si>
  <si>
    <t>MAY 27</t>
  </si>
  <si>
    <t>D10</t>
  </si>
  <si>
    <t>10.1029/96JD03677</t>
  </si>
  <si>
    <t>XB488</t>
  </si>
  <si>
    <t>WOS:A1997XB48800013</t>
  </si>
  <si>
    <t>LachlanCope, TA; Turner, J</t>
  </si>
  <si>
    <t>Passive microwave retrievals of precipitation over the Southern Ocean</t>
  </si>
  <si>
    <t>INTERNATIONAL JOURNAL OF REMOTE SENSING</t>
  </si>
  <si>
    <t>RAINFALL</t>
  </si>
  <si>
    <t>Many algorithms have been developed to retrieve precipitation and cloud liquid water from passive microwave measurement at mid-latitudes and in the tropics, but these algorithms do not necessarily work well over the ice-free oceans that surround the Antarctic continent where most precipitation falls in the form of snow. It is known that the clouds that produce most of the precipitation over the southern latitudes are thin stratiform clouds and the precipitation they give is of slight intensity (less than 0.5 mm h(-1) rain equivalent). In this paper the polarization corrected temperature (PCT) method for detecting precipitation is applied and compared with a new physical method that simultaneously retrieves both cloud liquid water and precipitation amount. Both methods are compared with the few in situ measurements available. The new iterative physical method is found to give better results and does not need any empirically derived parameters.</t>
  </si>
  <si>
    <t>LachlanCope, TA (corresponding author), BRITISH ANTARCTIC SURVEY,MADINGLEY RD,CAMBRIDGE CB3 0ET,ENGLAND.</t>
  </si>
  <si>
    <t>ONE GUNPOWDER SQUARE, LONDON, ENGLAND EC4A 3DE</t>
  </si>
  <si>
    <t>0143-1161</t>
  </si>
  <si>
    <t>INT J REMOTE SENS</t>
  </si>
  <si>
    <t>Int. J. Remote Sens.</t>
  </si>
  <si>
    <t>MAY 20</t>
  </si>
  <si>
    <t>10.1080/014311697218070</t>
  </si>
  <si>
    <t>Remote Sensing; Imaging Science &amp; Photographic Technology</t>
  </si>
  <si>
    <t>WZ758</t>
  </si>
  <si>
    <t>WOS:A1997WZ75800006</t>
  </si>
  <si>
    <t>Bird, JC; Pal, SR; Carswell, AI; Donovan, DP; Manney, GL; Harris, JM; Uchino, O</t>
  </si>
  <si>
    <t>Observations of ozone structures in the Arctic polar vortex</t>
  </si>
  <si>
    <t>POTENTIAL VORTICITY; LOWER STRATOSPHERE; ANTARCTIC VORTEX; WINTER; EVOLUTION; TRANSPORT; FEBRUARY; LAMINAE; MOTION; TRACER</t>
  </si>
  <si>
    <t>Lidar and balloon measurements at the new observatory, AStrO (80.05 degrees N, 86.42 degrees W), near Eureka, in the Canadian Arctic, have revealed laminations inside the ozone layer both inside and outside the polar vortex. These observations have been conducted by the lidar group of the Institute for Space and Terrestrial Science during February-March 1993 and the winters of 1993-1994 and 1994-1995. Observations of the vortex edge region were obtained as it passed over Eureka, revealing ozone profiles rich in structure. This paper discusses the observed ozone structures and their relationship to vortex filaments, the vortex edge structure, low-ozone pockets, motion of the vortex edge region in the ozone profiles, and observed temperatures. Complementing the observations are back trajectories, potential vorticity maps, and Lagrangian domain-filling potential vorticity trajectories. The relations of magnitude and thickness of the laminations to their positions relative to the vortex are revealed by presenting data as a function of potential vorticity. Mechanisms for the formation and transport of the laminae are discussed, as well as their role as a possible exchange mechanism of air masses across the polar vortex boundary. From observations of the laminations and their relation to potential vorticity, it is suggested that motion of the vortex, sometimes associated with warmings, is involved in the formation of laminations, which are subsequently advected as filamentary structures.</t>
  </si>
  <si>
    <t>NOAA, CLIMATE MONITORING &amp; DIAGNOST LAB, BOULDER, CO 80303 USA; JET PROP LAB, PASADENA, CA 91109 USA; JAPAN METEOROL AGCY, CHIYODA KU, TOKYO 100, JAPAN; YORK UNIV, DEPT PHYS &amp; ASTRON, N YORK, ON M3J 3K1, CANADA</t>
  </si>
  <si>
    <t>National Oceanic Atmospheric Admin (NOAA) - USA; National Aeronautics &amp; Space Administration (NASA); NASA Jet Propulsion Laboratory (JPL); Japan Meteorological Agency; York University - Canada</t>
  </si>
  <si>
    <t>Bird, JC (corresponding author), YORK UNIV, INST SPACE &amp; TERR SCI, 4850 KEELE ST, N YORK, ON M3J 3K1, CANADA.</t>
  </si>
  <si>
    <t>Manney, Gloria/JED-7207-2023</t>
  </si>
  <si>
    <t>Donovan, David/0000-0001-8855-198X</t>
  </si>
  <si>
    <t>D9</t>
  </si>
  <si>
    <t>10.1029/96JD03787</t>
  </si>
  <si>
    <t>XA717</t>
  </si>
  <si>
    <t>WOS:A1997XA71700016</t>
  </si>
  <si>
    <t>Roscoe, HK; Clemitshaw, KC</t>
  </si>
  <si>
    <t>Measurement techniques in gas-phase tropospheric chemistry: A selective view of the past, present, and future</t>
  </si>
  <si>
    <t>SCIENCE</t>
  </si>
  <si>
    <t>DIFFERENTIAL OPTICAL-ABSORPTION; NITROGEN-DIOXIDE; CARBON-MONOXIDE; PEROXYACETYL NITRATE; CHEMICAL AMPLIFIER; NITRIC-OXIDE; OH; OZONE; NO2; RADICALS</t>
  </si>
  <si>
    <t>Measurements of trace gases and photolysis rates in the troposphere are essential for understanding photochemical smog and global environmental change, Chemical measurement techniques have progressed enormously since the first regular observations of tropospheric ozone in the 19th century. In contrast, by the 1940s spectroscopic measurements were already of a quality that would have allowed the use of modern analysis techniques to reduce interference between gases, although such techniques were not applied at the time. Today, chemical and spectroscopic techniques complement each other on a wide range of platforms. The boundaries between spectroscopic techniques will retreat as more Fourier transform spectrometers are used at visible wavelengths and as wide-band lidars are extended, and combining chemical techniques will allow detection of more trace gases with better sensitivity. Other future developments will focus on smaller, lighter instruments to take advantage of new platforms such as unmanned aircraft and to improve the effectiveness of urban sampling.</t>
  </si>
  <si>
    <t>UNIV LONDON IMPERIAL COLL SCI TECHNOL &amp; MED,CTR ENVIRONM TECHNOL,ASCOT SL5 7PY,BERKS,ENGLAND</t>
  </si>
  <si>
    <t>Imperial College London</t>
  </si>
  <si>
    <t>Roscoe, HK (corresponding author), BRITISH ANTARCTIC SURVEY,NERC,MADINGLEY RD,CAMBRIDGE CB3 0ET,ENGLAND.</t>
  </si>
  <si>
    <t>AMER ASSOC ADVANCEMENT SCIENCE</t>
  </si>
  <si>
    <t>1200 NEW YORK AVE, NW, WASHINGTON, DC 20005</t>
  </si>
  <si>
    <t>0036-8075</t>
  </si>
  <si>
    <t>Science</t>
  </si>
  <si>
    <t>MAY 16</t>
  </si>
  <si>
    <t>10.1126/science.276.5315.1065</t>
  </si>
  <si>
    <t>WZ225</t>
  </si>
  <si>
    <t>WOS:A1997WZ22500028</t>
  </si>
  <si>
    <t>Jendrzejewski, N; Trull, TW; Pineau, F; Javoy, M</t>
  </si>
  <si>
    <t>Carbon solubility in Mid-Ocean Ridge basaltic melt at low pressures (250-1950 bar)</t>
  </si>
  <si>
    <t>carbon; solubility; basalt; infra-red spectroscopy; degassing</t>
  </si>
  <si>
    <t>ATLANTIC RIDGE; ISOTOPIC COMPOSITION; DIOXIDE SOLUBILITY; OXYGEN FUGACITY; WATER; CO2; GLASSES; BEHAVIOR; MAGMAS; H2O</t>
  </si>
  <si>
    <t>The carbon solubility in a Mid-Ocean Ridge Basaltic (MORE) melt was determined by equilibrating natural glass with CO2 produced by decomposition of silver oxalate. These experiments were performed in closed platinum capsules in an internally heated pressure vessel at 1200 and 1300 degrees C, at oxygen fugacity close to the QFM buffer and at pressures between 250 and 1950 bar. Carbon was extracted by incremental heating to fusion and determined by manometry after oxidation to CO2. This method separates small contributions from bubbles trapped in the experimental melts and extracts all the dissolved carbon regardless of its chemical form. Linear correlation between total dissolved C and the total pressure was observed, confirming that carbon solubility obeys Henry's law in the range 0-2000 bar. This yields a best fit minimum solubility of 0.137 +/- 0.004 ppm C/bar which can be applied to MORE at crustal pressures. These experimental glasses, measured by FTIR for carbonate ion absorptions, provide a new determination of the CO32- molar absorption coefficient (epsilon = 398 +/- 101 mol(-1) cm(-1)) in perfect agreement with an independent natural sample calibration (epsilon = 397 +/- 71 mol(-1) cm(-1)). Comparison to results from literature dissolved C contents of MORE glasses confirms that many are supersaturated at eruption as a result of slow kinetics of degassing, while a few others are undersaturated because of either C loss during degassing of water-rich melts or generation from carbon-poor sources.</t>
  </si>
  <si>
    <t>UNIV TASMANIA,ANTARCTIC CRC,HOBART,TAS 7001,AUSTRALIA</t>
  </si>
  <si>
    <t>Jendrzejewski, N (corresponding author), UNIV PARIS 07,LAB GEOCHIM ISOTOPES STABLES,URA 1762,TOUR 54-64,1 ETAGE,2 PL JUSSIEU,F-75251 PARIS 05,FRANCE.</t>
  </si>
  <si>
    <t>Trull, Tom W/B-7028-2014</t>
  </si>
  <si>
    <t>MAY 15</t>
  </si>
  <si>
    <t>10.1016/S0009-2541(96)00176-3</t>
  </si>
  <si>
    <t>XA810</t>
  </si>
  <si>
    <t>WOS:A1997XA81000006</t>
  </si>
  <si>
    <t>Stuben, D; Sedwick, P; Colantoni, P</t>
  </si>
  <si>
    <t>Geochemistry of submarine warm springs in the limestone cavern of Grotta Azzurra, Capo Palinuro, Italy: Evidence for mixing-zone dolomitisation (vol 131, pg 113, 1996)</t>
  </si>
  <si>
    <t>Correction, Addition</t>
  </si>
  <si>
    <t>UNIV TASMANIA,ANTARCTIC CRC,HOBART,TAS 7001,AUSTRALIA; UNIV URBINO,CATTEDRA SEDIMENTOL,I-61029 URBINO,ITALY</t>
  </si>
  <si>
    <t>University of Tasmania; University of Urbino</t>
  </si>
  <si>
    <t>Stuben, D (corresponding author), UNIV KARLSRUHE,INST PETROG &amp; GEOCHEM,KAISERSTR 12,D-76128 KARLSRUHE,GERMANY.</t>
  </si>
  <si>
    <t>10.1016/S0009-2541(96)00166-0</t>
  </si>
  <si>
    <t>WX893</t>
  </si>
  <si>
    <t>WOS:A1997WX89300011</t>
  </si>
  <si>
    <t>Natarajan, M; Callis, LB</t>
  </si>
  <si>
    <t>Ozone variability in the high latitude summer stratosphere</t>
  </si>
  <si>
    <t>Observations made by the HALOE instrument aboard UARS show very low stratospheric ozone in the Arctic and Antarctic summers of 1992 and 1993 [Park and Russell,1994]. Large longitudinal variability is seen in ozone between 8 and 45 mb, poleward of 60 degrees during late summer. This paper examines the cause of this variability using isentropic trajectory analysis and photochemical calculations. According to trajectory analysis using UKMO wind fields, air parcels with higher ozone mixing ratios move to 73 degrees N from lower latitudes in the longitude sector 180 degrees E - 225 degrees E over a 9 day period beginning on 10 August, 1993. Low ozone values seen in the HALOE data around 100 degrees E at 73 degrees N correspond to air parcels that remain mostly in higher latitudes. We present results from photochemical calculations conducted in conjunction with UARS data, and conclude that the longitudinal asymmetry in ozone can be be explained by transport along isentropic trajectories with standard chemistry.</t>
  </si>
  <si>
    <t>NASA,LANGLEY RES CTR,ASD,HAMPTON,VA 23681</t>
  </si>
  <si>
    <t>National Aeronautics &amp; Space Administration (NASA); NASA Langley Research Center</t>
  </si>
  <si>
    <t>Natarajan, M (corresponding author), SCI APPLICAT INT CORP,HAMPTON,VA 23666, USA.</t>
  </si>
  <si>
    <t>10.1029/97GL01155</t>
  </si>
  <si>
    <t>WZ425</t>
  </si>
  <si>
    <t>WOS:A1997WZ42500009</t>
  </si>
  <si>
    <t>Yurganov, LN; Grechko, EI; Dzhola, AV</t>
  </si>
  <si>
    <t>Variations of carbon monoxide density in the total atmospheric column over Russia between 1970 and 1995: Upward trend and disturbances, attributed to the influence of volcanic aerosols and forest fires</t>
  </si>
  <si>
    <t>EARTHS ATMOSPHERE; INCREASE; METHANE; OZONE</t>
  </si>
  <si>
    <t>The analysis of total column spectroscopic CO observations over Russia revealed an upward linear trend between 1970 and 1995 with a rate of about 1.0 ppbv/year or 0.96 %/year. A similar trend was reported earlier for the CO total column over Switzerland between 1950 and 1987. This rate is almost 3 times higher, than the rate of CO increase between 1920 and 1950, obtained from ice core data. Main disturbances of CO tropospheric concentration coincided with vast wildfires in the central Russia in 1972 and volcanic eruptions. Stratospheric volcanic aerosol probably influence the concentration of tropospheric OH radicals, which destroy CO molecules. The aerosol scatters photochemically active UV radiation and, in the same time, triggers the stratospheric ozone photochemical destruction. Diminished total column ozone UV absorption can offset the increase of UV scattering due to additional aerosol. Studying these processes is important for a prediction of further CO and OH long-term variations in the global atmosphere.</t>
  </si>
  <si>
    <t>RUSSIAN ACAD SCI,INST ATMOSPHER PHYS,MOSCOW 109017,RUSSIA; UNIV TORONTO,DEPT PHYS,TORONTO,ON,CANADA</t>
  </si>
  <si>
    <t>Russian Academy of Sciences; Obukhov Institute of Atmospheric Physics of Russian Academy of Sciences; University of Toronto</t>
  </si>
  <si>
    <t>Yurganov, LN (corresponding author), ARCTIC &amp; ANTARCTIC RES INST,38 BERING ST,ST PETERSBURG 199397,RUSSIA.</t>
  </si>
  <si>
    <t>10.1029/97GL50990</t>
  </si>
  <si>
    <t>WOS:A1997WZ42500019</t>
  </si>
  <si>
    <t>Mercier, H; Morin, P</t>
  </si>
  <si>
    <t>Hydrography of the Romanche and Chain Fracture Zones</t>
  </si>
  <si>
    <t>ATLANTIC DEEP-WATER; SOUTH-ATLANTIC; BRAZIL BASIN; BOTTOM WATER; FLOW; OCEAN; EQUATOR; CIRCULATION; HYDRAULICS; TRANSPORTS</t>
  </si>
  <si>
    <t>The Romanche and Chain Fracture Zones (RFZ and CFZ) are known as pathways for the Lower North Atlantic Deep Water (LNADW) and the Antarctic Bottom Water (AABW) from the western trough to the eastern trough of the equatorial Atlantic Ocean across the Mid-Atlantic Ridge, We report hydrographic observations describing the evolution of the LNADW and AABW properties during their transit through the equatorial fracture zones, To the west of the RFZ and CFZ sills, the LNADW and AABW cores are separated by a deep thermocline (pycnocline) which marks the transition between the two water masses, The deep thermocline is eroded eastward and vanishes in the eastern basin, This zonal asymmetry is the signature of a zonal baroclinic pressure gradient associated in each fracture zone with eastward flows of LNADW and AABW below 3800 m depth, During the eastward transit through the RFZ, the near-bottom AABW becomes less dense (saltier similar to 0.07 degrees and warmer similar to 0.7 degrees C), richer in oxygen similar to 0.3 mt L-1, but less rich in silicate similar to 30 mu mol L-1 Simultaneously, the LNADW core becomes fresher and colder at a given density, and the oxygen maximum characterizing the LNADW core weakens by similar to 0.2 mL L-1, We argue that the property changes within the AABW and LNADW are due to intense vertical mixing, In addition to vertical mixing with the AABW, it seems likely that isopycnal mixing of the LNADW with the Eastern Basin Deep Water contributes to the property evolution of the LNADW exiting the RFZ, In the CFZ, evidence is also given of mixing occuring within the AABW and the LNADW. A sudden change in the AABW properties observed across the CFZ main sill suggests the blocking of the eastward progression of the densest AABW by the CFZ main sill, However, this dense water can reach the eastern basin by flowing northeastward through valleys, the sills of which are deeper than theses of the CFZ, Finally, a simple hydraulic control model applied to the RFZ and CFZ flows predicts a transport of 1.4 (0.1) 10(6) m(3) s(-1) of water colder than 1.9 degrees C across the RFZ (CFZ) main sill.</t>
  </si>
  <si>
    <t>UNIV PARIS 06,CNRS,OBSERV OCEANOL ROSCOFF,F-29282 ROSCOFF,FRANCE</t>
  </si>
  <si>
    <t>Sorbonne Universite; Centre National de la Recherche Scientifique (CNRS)</t>
  </si>
  <si>
    <t>Mercier, H (corresponding author), UNIV BRETAGNE OCCIDENTALE,IFREMER,CNRS,LAB PHYS OCEAN,CTR BREST,BP 70,F-29280 PLOUZANE,FRANCE.</t>
  </si>
  <si>
    <t>Morin, Pascal/AHI-3070-2022; MERCIER, Herle/L-4161-2015</t>
  </si>
  <si>
    <t>Morin, Pascal/0000-0003-2766-1821; MERCIER, Herle/0000-0002-1940-617X</t>
  </si>
  <si>
    <t>C5</t>
  </si>
  <si>
    <t>10.1029/97JC00229</t>
  </si>
  <si>
    <t>XA569</t>
  </si>
  <si>
    <t>WOS:A1997XA56900003</t>
  </si>
  <si>
    <t>Chen, G; Chapron, B; Tournadre, J; Katsaros, K; Vandemark, D</t>
  </si>
  <si>
    <t>Global oceanic precipitation: A joint view by TOPEX and the TOPEX microwave radiometer</t>
  </si>
  <si>
    <t>RADAR ALTIMETER; RAIN; SEA; SATELLITE; ATLANTIC; ERS-1</t>
  </si>
  <si>
    <t>The TOPEX/POSEIDON mission offers the first opportunity to observe rain cells over the ocean by a dual-frequency radar altimeter (TOPEX) and simultaneously observe their natural radiative properties by a three-frequency radiometer (TOPEX microwave radiometer (TMR)). This work is a feasibility study aimed at understanding the capability and potential of the active/passive TOPEX/TMR system for oceanic rainfall detection. On the basis of past experiences in rain flagging, a joint TOPEX/TMR rain probability index is proposed. This index integrates several advantages of the two sensors and provides a more reliable rain estimate than the radiometer alone. One year's TOPEX/TMR TMR data are used to test the performance of the index. The resulting rain frequency statistics show quantitative agreement with those obtained from the Comprehensive Ocean-Atmosphere Data Set (COADS) in the Intertropical Convergence Zone (ITCZ), while qualitative agreement is found for other regions of the world ocean. A recent finding that the latitudinal frequency of precipitation over the Southern Ocean increases steadily toward the Antarctic continent is confirmed by our result. Annual and seasonal precipitation maps are derived from the index. Notable features revealed include an overall similarity in rainfall pattern from the Pacific, the Atlantic, and the Indian Oceans and a general phase reversal between the two hemispheres, as well as a number of regional anomalies in terms of rain intensity. Comparisons with simultaneous Global Precipitation Climatology Project (GPCP) multisatellite precipitation rate and COADS rain climatology suggest that systematic differences also exist. One example is that the maximum rainfall in the ITCZ of the Indian Ocean appears to be more intensive and concentrated in our result compared to that of the GPCP. Another example is that the annual precipitation produced by TOPEX/TMR is constantly higher than those from GPCP and COADS in the extratropical regions of the northern hemisphere, especially in the northwest Pacific Ocean. Analyses of the seasonal variations of prominent rainy and dry zones in the tropics and subtropics show various behaviors such as systematic migration, expansion and contraction, merging and breakup, and pure intensity variations, The seasonality of regional features is largely influenced by local atmospheric events such as monsoon, storm, or snow activities. The results of this study suggest that TOPEX and its follow-on may serve as a complementary sensor to the special sensor microwave/imager in observing global oceanic precipitation.</t>
  </si>
  <si>
    <t>IFREMER,CTR BREST,DEPT OCEANOG SPATIALE,F-29280 PLOUZANE,FRANCE; NASA,GODDARD SPACE FLIGHT CTR,LAB HYDROSPHER PROC,WALLOPS FLIGHT FACIL,WALLOPS ISL,VA 23337</t>
  </si>
  <si>
    <t>Ifremer; National Aeronautics &amp; Space Administration (NASA); NASA Goddard Space Flight Center; Wallops Flight Facility</t>
  </si>
  <si>
    <t>Chen, G (corresponding author), OCEAN UNIV QINGDAO,OCEAN REMOTE SENSING INST,5 YUSHAN RD,QINGDAO 266003,PEOPLES R CHINA.</t>
  </si>
  <si>
    <t>Chapron, Bertrand/O-6527-2015; Tournadre, Jean/F-8402-2010</t>
  </si>
  <si>
    <t>chapron, bertrand/0000-0001-6088-8775; Vandemark, Douglas/0000-0003-4367-5457; Tournadre, Jean/0000-0003-1159-4388</t>
  </si>
  <si>
    <t>10.1029/97JC00047</t>
  </si>
  <si>
    <t>WOS:A1997XA56900007</t>
  </si>
  <si>
    <t>Trathan, PN; Brandon, MA; Murphy, EJ</t>
  </si>
  <si>
    <t>Characterization of the Antarctic Polar Frontal Zone to the north of South Georgia in summer 1994</t>
  </si>
  <si>
    <t>CIRCUMPOLAR CURRENT; DRAKE PASSAGE; WATER MASSES; ATLANTIC; TRANSPORT; OCEAN; CIRCULATION; SEA</t>
  </si>
  <si>
    <t>The Polar Front (PF) forms the southern boundary to the Polar Frontal Zone (PFZ) along the northern edge of the Antarctic Circumpolar Current (ACC). In a number of areas the position of the PF (and thus the PFZ) is known to be influenced by topographic steering, while local bathymetry has also been implicated in the movement and retention of various associated mesoscale features. In this paper we examine the structure and position of the PF as it passes over the rugged bathymetry to the north of the Scotia Sea. Results are presented from an oceanographic transect crossing the PF to the northwest of South Georgia and from a pair of shorter transects south of the PF but north and east of the first. Associated with the PF was a narrow, high-speed flow embedded in broader, slower moving regions. This high-speed flow was found to have a geostrophic component of velocity that was slower than estimates for other regions of the PF. Comparisons with output from recent oceanographic models were found to be consistent with the physical observations. A second examination of the region after a period of 30 days suggested that the surface expression of the PF had shifted southward by approximately 35 km but that the PF was essentially in the same position over the southern edge of the Maurice Ewing Bank. An advanced very high resolution radiometer image taken during the cruise provided additional information about the position of the surface expression of the PF and the extent of mesoscale features that were present to the north of the study area. Immediately to the north of South Georgia, water in the eastward flow of the ACC meets colder, more saline water flowing west along the north coast of the island. The area where these two flows meet was found to be variable over the 30-day timescale of the cruise. This area is known to be of major biological significance, and variability in the local oceanography is possibly of crucial importance to many predator species breeding at the northern end of South Georgia.</t>
  </si>
  <si>
    <t>Trathan, PN (corresponding author), BRITISH ANTARCTIC SURVEY,MARINE LIFE SCI DIV,HIGH CROSS,MADINGLEY RD,CAMBRIDGE CB3 0ET,ENGLAND.</t>
  </si>
  <si>
    <t>Brandon, Mark A/A-5804-2010; murphy, eugene/GZL-1620-2022</t>
  </si>
  <si>
    <t>Brandon, Mark/0000-0002-7779-0958</t>
  </si>
  <si>
    <t>10.1029/97JC00381</t>
  </si>
  <si>
    <t>WOS:A1997XA56900009</t>
  </si>
  <si>
    <t>Gardner, H; Kerry, K; Riddle, M; Brouwer, S; Gleeson, L</t>
  </si>
  <si>
    <t>Poultry virus infection in Antarctic penguins</t>
  </si>
  <si>
    <t>CSIRO, AUSTRALIAN ANIM HLTH LAB, GEELONG, VIC 3220, AUSTRALIA</t>
  </si>
  <si>
    <t>Commonwealth Scientific &amp; Industrial Research Organisation (CSIRO)</t>
  </si>
  <si>
    <t>DEPT ENVIRONM SPORT &amp; TERR, ANTARCTIC DIV, CHANNEL HIGHWAY, KINGSTON, TAS 7050, AUSTRALIA.</t>
  </si>
  <si>
    <t>NATURE RESEARCH</t>
  </si>
  <si>
    <t>BERLIN</t>
  </si>
  <si>
    <t>HEIDELBERGER PLATZ 3, BERLIN, 14197, GERMANY</t>
  </si>
  <si>
    <t>1476-4687</t>
  </si>
  <si>
    <t>10.1038/387245a0</t>
  </si>
  <si>
    <t>WZ167</t>
  </si>
  <si>
    <t>WOS:A1997WZ16700034</t>
  </si>
  <si>
    <t>vanOmmen, T; DAlessandro, F; Hamilton, PA; McCulloch, PM</t>
  </si>
  <si>
    <t>Polarimetric observations of southern pulsars at 800 and 950 MHz</t>
  </si>
  <si>
    <t>MONTHLY NOTICES OF THE ROYAL ASTRONOMICAL SOCIETY</t>
  </si>
  <si>
    <t>polarization; pulsars, general; radio continuum, stars</t>
  </si>
  <si>
    <t>GALACTIC MAGNETIC-FIELD; FARADAY-ROTATION MEASUREMENTS; EMPIRICAL-THEORY; POLARIZATION CHARACTERISTICS; EMISSION REGION; VELA PULSAR; GEOMETRY; GALAXY</t>
  </si>
  <si>
    <t>Polarimetric data are presented for a total of 82 (mostly southern) pulsars at observing frequencies of 800 MHz (18 pulsars) and 950 MHz (82 pulsars). 32 of the sources were observed using a high-speed integrator with milliperiod resolution. For many of the pulsars observed, there is no published polarimetry and, for most, these observations constitute the only data between 630 and 1612 MHz. Faraday rotation measurements for 24 pulsars are also presented. Most of the pulsars examined show properties that are readily explicable in terms of core and conal components. Notable results include integrated profile mode-changing identified for the first time in PSR B1358 - 63, confirmation of high inclinations between magnetic and rotation axes in the interpulsars PSR B1055 - 52 and PSR B1702 - 19, and significant rotation measure changes in PSR B1556 - 44 and PSR B1727 - 47.</t>
  </si>
  <si>
    <t>UNIV TASMANIA,DEPT PHYS SCI,LAUNCESTON,TAS 7250,AUSTRALIA; UNIV TASMANIA,DEPT PHYS,HOBART,TAS 7001,AUSTRALIA</t>
  </si>
  <si>
    <t>University of Tasmania; University of Tasmania</t>
  </si>
  <si>
    <t>vanOmmen, T (corresponding author), UNIV TASMANIA,ANTARCTIC CRC,GPO BOX 252C,HOBART,TAS 7001,AUSTRALIA.</t>
  </si>
  <si>
    <t>McCulloch, Peter/ABG-1643-2020; van Ommen, Tas/B-5020-2012</t>
  </si>
  <si>
    <t>van Ommen, Tas/0000-0002-2463-1718</t>
  </si>
  <si>
    <t>0035-8711</t>
  </si>
  <si>
    <t>MON NOT R ASTRON SOC</t>
  </si>
  <si>
    <t>Mon. Not. Roy. Astron. Soc.</t>
  </si>
  <si>
    <t>MAY 11</t>
  </si>
  <si>
    <t>10.1093/mnras/287.2.307</t>
  </si>
  <si>
    <t>XA236</t>
  </si>
  <si>
    <t>WOS:A1997XA23600007</t>
  </si>
  <si>
    <t>VandenBrink, NW</t>
  </si>
  <si>
    <t>Directed transport of volatile organochlorine pollutants to polar regions: The effect on the contamination pattern of Antarctic seabirds</t>
  </si>
  <si>
    <t>SCIENCE OF THE TOTAL ENVIRONMENT</t>
  </si>
  <si>
    <t>organochlorine; polychlorinated biphenyls; hexachlorobenzene; preen oil</t>
  </si>
  <si>
    <t>CAPILLARY GAS-CHROMATOGRAPHY; EATING SEA BIRDS; VAPOR-PRESSURES; POLYCHLORINATED-BIPHENYLS</t>
  </si>
  <si>
    <t>Polychlorinated biphenyls (PCBs) and hexachlorobenzene (HCB) were analyzed in preen oil from birds from Antarctica, Sub-Antarctica and Europe. Antarctic and Sub-Antarctic birds contained unexpected high levels of volatile PCB-congeners and HCB compared to birds from temperate areas. This shows that the so-called cold-condenser effect causes concentrations of volatile organochlorine pollutants in Antarctic top-predators that are higher than in animals in more moderate climates close to the source of these pollutants. Antarctic top predators can be regarded as an utmost sink for volatile persistent pollutants. The levels of HCB indicate that seabirds from Sub-Antarctic regions are at risk to effects of organochlorine pollutants. Also Antarctic birds are potentially at risk, because of the high levels of HCB in combination with their extreme variability in physiological condition throughout the breeding season. When assessing the environmental impact of a contaminant this global effect should be of concern. (C) 1997 Elsevier Science B.V.</t>
  </si>
  <si>
    <t>AUSTRALIAN ANTARCTIC DIV,KINGSTON,TAS,AUSTRALIA</t>
  </si>
  <si>
    <t>Australian Antarctic Division</t>
  </si>
  <si>
    <t>VandenBrink, NW (corresponding author), DLO,INST FORESTRY &amp; NAT RES,IBN,POB 23,NL-6700 AA WAGENINGEN,NETHERLANDS.</t>
  </si>
  <si>
    <t>Bond, Alexander L/A-3786-2010; van den Brink, Paul J/E-8315-2013</t>
  </si>
  <si>
    <t>van den Brink, Nico/0000-0001-7959-3344</t>
  </si>
  <si>
    <t>0048-9697</t>
  </si>
  <si>
    <t>SCI TOTAL ENVIRON</t>
  </si>
  <si>
    <t>Sci. Total Environ.</t>
  </si>
  <si>
    <t>MAY 9</t>
  </si>
  <si>
    <t>10.1016/S0048-9697(97)05440-5</t>
  </si>
  <si>
    <t>Environmental Sciences</t>
  </si>
  <si>
    <t>WW643</t>
  </si>
  <si>
    <t>WOS:A1997WW64300004</t>
  </si>
  <si>
    <t>Wati, MR; Thanabalu, T; Porter, AG</t>
  </si>
  <si>
    <t>Gene from tropical Bacillus sphaericus encoding a protease closely related to subtilisins from Antarctic bacilli</t>
  </si>
  <si>
    <t>BIOCHIMICA ET BIOPHYSICA ACTA-GENE STRUCTURE AND EXPRESSION</t>
  </si>
  <si>
    <t>protease; (Bacillus sphaericus); mosquitocidal toxin</t>
  </si>
  <si>
    <t>100-KILODALTON MOSQUITOCIDAL TOXIN; SSII-1; EXPRESSION; SEQUENCE; NUCLEOTIDE; DEFICIENT; SECRETION; CLONING; STRAIN; ENZYME</t>
  </si>
  <si>
    <t>We undertook to identify the protease(s) involved in the in vivo degradation of the 100 kDa mosquitocidal toxin (Mtx) from Bacillus sphaericus SSII-1 and isolated a B. sphaericus SSII-1 gene flanked upstream by a typical Shine-Dalgarno ribosome binding site and downstream by a strong rho-independent transcription terminator, The predicted ORF encodes a 432 amino acid protein with significant homology throughout its sequence to two subtilisin-like serine proteases from the Antarctic psychrophilic (cold-adapted) bacilli, TA39 and TA41. The predicted N-terminal sequence suggests that the B. sphaericus protease is related Co sfericase, a partially characterized serine protease from B. sphaericus. Only B. sphaericus strains which produce Mtx-degrading protease activity harbour the subtilisin-like protease gene, suggesting that this protease may be responsible for or contribute to the degradation of Mtx in B. sphaericus SSII-1. A 36-kDa protease with Mtx-degrading activity and similar properties to sfericase was also purified from sporulated cultures of B. sphaericus SSII-1. Further studies are needed to determine the relationship of this protease to sfericase and to the predicted product of the subtilisin-like serine protease gene. (C) 1997 Elsevier Science B.V.</t>
  </si>
  <si>
    <t>NATL UNIV SINGAPORE, INST MOL &amp; CELL BIOL, SINGAPORE 119260, SINGAPORE</t>
  </si>
  <si>
    <t>National University of Singapore; Agency for Science Technology &amp; Research (A*STAR); A*STAR - Institute of Molecular &amp; Cell Biology (IMCB)</t>
  </si>
  <si>
    <t>Wati, Mas Rina R/F-3078-2010; Thanabalu, Thirumaran/A-2216-2011</t>
  </si>
  <si>
    <t>Haji Abdul Hamid, Mas Rina Wati/0000-0002-2570-9740; Thanabalu, Thirumaran/0000-0001-5871-3829</t>
  </si>
  <si>
    <t>0167-4781</t>
  </si>
  <si>
    <t>BBA-GENE STRUCT EXPR</t>
  </si>
  <si>
    <t>Biochim. Biophys. Acta-Gene Struct. Expression</t>
  </si>
  <si>
    <t>MAY 2</t>
  </si>
  <si>
    <t>10.1016/S0167-4781(97)00023-7</t>
  </si>
  <si>
    <t>Biochemistry &amp; Molecular Biology; Biophysics</t>
  </si>
  <si>
    <t>WY055</t>
  </si>
  <si>
    <t>WOS:A1997WY05500009</t>
  </si>
  <si>
    <t>Bindschadler, R</t>
  </si>
  <si>
    <t>West Antarctic ice sheet collapse?</t>
  </si>
  <si>
    <t>GLACIAL HISTORY; STREAM-B; QUATERNARY</t>
  </si>
  <si>
    <t>Bindschadler, R (corresponding author), NASA,GODDARD SPACE FLIGHT CTR,OCEANS &amp; ICE BRANCH,LAB HYDROSPHER PROC,WAIS WORKING GRP,GREENBELT,MD 20771, USA.</t>
  </si>
  <si>
    <t>WW900</t>
  </si>
  <si>
    <t>WOS:A1997WW90000007</t>
  </si>
  <si>
    <t>Bentley, CE</t>
  </si>
  <si>
    <t>West Antarctic ice sheet collapse? Response</t>
  </si>
  <si>
    <t>Bentley, CE (corresponding author), UNIV WISCONSIN,GEOPHYS &amp; POLAR RES CTR,MADISON,WI 53706, USA.</t>
  </si>
  <si>
    <t>WOS:A1997WW90000008</t>
  </si>
  <si>
    <t>McGraw, JB; Day, TA</t>
  </si>
  <si>
    <t>Size and characteristics of a natural seed bank in Antarctica</t>
  </si>
  <si>
    <t>ARCTIC AND ALPINE RESEARCH</t>
  </si>
  <si>
    <t>ECOLOGICAL GENETIC-VARIATION; VASCULAR PLANTS; TUNDRA DISTURBANCE; ALASKAN TUNDRA; ESTABLISHMENT; POPULATIONS; VEGETATION; PENINSULA; DYNAMICS; YOUNG</t>
  </si>
  <si>
    <t>The seed banks of Colobanthus quitensis and Deschampsia antarctica, the only two vascular plants native to Antarctica, were assayed by collecting soils from two sites near Palmer Station, Antarctica, and germinating seeds in a laboratory germination facility. Both species were found to have a substantial seed bank (107-1648 seeds m(-2)), comparable in size to those of arctic and alpine species. The buried seed density was not correlated with the local aboveground abundance where both species were present, although at one site where a species was absent from the vegetation it was also not found in the seed community. Antarctic seed banks have important implications for both the decline and spread of plant populations in response to a changing climate.</t>
  </si>
  <si>
    <t>ARIZONA STATE UNIV,DEPT BOT,TEMPE,AZ 85287</t>
  </si>
  <si>
    <t>Arizona State University; Arizona State University-Tempe</t>
  </si>
  <si>
    <t>McGraw, JB (corresponding author), W VIRGINIA UNIV,DEPT BIOL,POB 6057,MORGANTOWN,WV 26506, USA.</t>
  </si>
  <si>
    <t>Day, Thomas/B-1462-2008</t>
  </si>
  <si>
    <t>Day, Thomas/0000-0002-1582-4585</t>
  </si>
  <si>
    <t>INST ARCTIC ALPINE RES</t>
  </si>
  <si>
    <t>BOULDER</t>
  </si>
  <si>
    <t>UNIV COLORADO, BOULDER, CO 80309</t>
  </si>
  <si>
    <t>0004-0851</t>
  </si>
  <si>
    <t>ARCTIC ALPINE RES</t>
  </si>
  <si>
    <t>Arct. Alp. Res.</t>
  </si>
  <si>
    <t>MAY</t>
  </si>
  <si>
    <t>10.2307/1552048</t>
  </si>
  <si>
    <t>Environmental Sciences; Geography</t>
  </si>
  <si>
    <t>Environmental Sciences &amp; Ecology; Geography</t>
  </si>
  <si>
    <t>XD130</t>
  </si>
  <si>
    <t>WOS:A1997XD13000008</t>
  </si>
  <si>
    <t>Grobe, CW; Ruhland, CT; Day, TA</t>
  </si>
  <si>
    <t>A new population of Colobanthus quitensis near Arthur Harbor, Antarctica: Correlating recruitment with warmer summer temperatures</t>
  </si>
  <si>
    <t>VASCULAR PLANTS; DESCHAMPSIA-ANTARCTICA; PENINSULA AREA; LOCALITIES</t>
  </si>
  <si>
    <t>We discovered a previously unreported population of the Antarctic vascular plant Colobanthus quitensis (Kunth) Bartl. containing 267 individuals on Gamage Point, Arthur Harbor, Anvers Island, Antarctic Peninsula (64 degrees 46'S, 64 degrees 04'W). Mean diameters of individual cushions ranged from 3.0 to 42.1 mm. Using a previously reported growth rate for this species of 3 mm yr(-1), we estimate the population became established in early 1982 and has a mean age of 5 yr. This population was younger than two populations on Bonaparte Point (approximately 200 m distant) that had individuals we estimated to be &gt;30 yr old and mean ages of 12 and 15 yr. We suspect that the Gamage Point population spread from one of the Bonaparte Point populations. Cushion recruitment per mature cushion in the Gamage Point population was positively correlated with mean summer (December-February) air temperatures, suggesting that temperature is an important factor limiting the establishment of C. quitensis in the maritime Antarctic. The presence of apparently suitable but uncolonized sites in the proximity of established populations of vascular plants, combined with increasing mean summer air temperatures on the Antarctic Peninsula, suggest that expansion of existing populations and the establishment of new populations on the Antarctic Peninsula is likely to continue.</t>
  </si>
  <si>
    <t>10.2307/1552049</t>
  </si>
  <si>
    <t>WOS:A1997XD13000009</t>
  </si>
  <si>
    <t>Stark, AA; Bolatto, AD; Chamberlin, RA; Lane, AP; Bania, TM; Jackson, JM; Lo, KY</t>
  </si>
  <si>
    <t>First detection of 492 GHz [C I] emission from the large magellanic cloud</t>
  </si>
  <si>
    <t>ASTROPHYSICAL JOURNAL</t>
  </si>
  <si>
    <t>galaxies, ISM; ISM, atoms; ISM, individual (N159, 30 Doradus); Magellanic Clouds; radio lines, ISM</t>
  </si>
  <si>
    <t>SEST KEY PROGRAM; MOLECULAR CLOUDS; IRREGULAR GALAXIES; LOW-METALLICITY; ATOMIC CARBON; REGIONS; LINE; PHOTODISSOCIATION; 30-DORADUS; S140</t>
  </si>
  <si>
    <t>The P-3(1) --&gt; P-3(0) fine-structure transition of neutral atomic carbon [C I] was observed with the Antarctic Submillimeter Telescope and Remote Observatory (AST/RO) toward two star-forming regions in the Large Magellanic Cloud: N159 and 30 Doradus. The [C I] line is weak in the vicinity of 30 Dor, a region with a uniquely hard and intense UV field. The I-[C I]/I-CO ratio in N159 is enhanced by a factor greater than or similar to 2 compared to the Milky Way Galaxy, a result attributable to the lower metallicity of the Large Magellanic Cloud.</t>
  </si>
  <si>
    <t>BOSTON UNIV, DEPT ASTRON, BOSTON, MA 02215 USA; UNIV REPUBLICA, DEPT ASTRON, MONTEVIDEO, URUGUAY; UNIV ILLINOIS, DEPT ASTRON, URBANA, IL 61801 USA</t>
  </si>
  <si>
    <t>Boston University; Universidad de la Republica, Uruguay; University of Illinois System; University of Illinois Urbana-Champaign</t>
  </si>
  <si>
    <t>HARVARD SMITHSONIAN CTR ASTROPHYS, 60 GARDEN ST, CAMBRIDGE, MA 02138 USA.</t>
  </si>
  <si>
    <t>Bania, Thomas M/H-2318-2014</t>
  </si>
  <si>
    <t>Stark, Antony/0000-0002-2718-9996</t>
  </si>
  <si>
    <t>IOP PUBLISHING LTD</t>
  </si>
  <si>
    <t>BRISTOL</t>
  </si>
  <si>
    <t>TEMPLE CIRCUS, TEMPLE WAY, BRISTOL BS1 6BE, ENGLAND</t>
  </si>
  <si>
    <t>0004-637X</t>
  </si>
  <si>
    <t>1538-4357</t>
  </si>
  <si>
    <t>ASTROPHYS J</t>
  </si>
  <si>
    <t>Astrophys. J.</t>
  </si>
  <si>
    <t>MAY 1</t>
  </si>
  <si>
    <t>L59</t>
  </si>
  <si>
    <t>L62</t>
  </si>
  <si>
    <t>10.1086/310618</t>
  </si>
  <si>
    <t>WW284</t>
  </si>
  <si>
    <t>WOS:A1997WW28400015</t>
  </si>
  <si>
    <t>Krol, MC; VanWeele, M</t>
  </si>
  <si>
    <t>Implications of variations in photodissociation rates for global tropospheric chemistry</t>
  </si>
  <si>
    <t>ATMOSPHERIC ENVIRONMENT</t>
  </si>
  <si>
    <t>lifetime; ozone depletion; clouds; actinic flux</t>
  </si>
  <si>
    <t>ACTINIC FLUX; PHOTOSTATIONARY STATE; HYDROXYL RADICALS; PHOTOLYSIS RATES; OZONE; RADIATION; CLOUDS; IRRADIANCE; SURFACE; IMPACT</t>
  </si>
  <si>
    <t>Variations in global photodissociation rates in the troposphere are calculated and the consequences of these variations for tropospheric chemistry are examined. Most of the variations are due to the effects of clouds, surface reflection and stratospheric ozone. Parameterizations are developed and they permit the photodissociation rates to be calculated rapidly as a function of these three factors. The errors introduced by using the parameterization are considered to be acceptable in view of the uncertainty in the data available. The daily-integrated photodissociation rates (DIPRs) of ozone and nitrogen dioxide are presented in detail for the month of January. The DIPR of nitrogen dioxide peaks in the upper Antarctic troposphere due to the combined effects of long daylength and high surface reflection. The DIPR of ozone, on the other hand, is found to attain its global maximum at about 300 hPa in the tropical troposphere. The sensitivity of the DIPRs to the global input data is studied. Perturbed DIPRs are fed into a global chemistry transport model to assess the effects on tropospheric chemistry. The globally averaged lifetime of methane in an atmosphere with clouds is calculated to be 8.8 yr. The removal of all clouds reduces its lifetime with only 2.4%. This fairly small reduction in lifetime, however, is due to the fact that the effects above and below clouds cancel each other out. The DIPR of ozone and therefore the OH production is sensitive to the amount of stratospheric ozone. Whereas a reduction in stratospheric ozone affects predominantly the ozone photodissociation rate, clouds and surface reflection affect all photodissociation rates concurrently. (C) 1997 Elsevier Science Ltd.</t>
  </si>
  <si>
    <t>Krol, MC (corresponding author), IMAU,INST MARINE &amp; ATMOSPHER RES,PRINCETONPLEIN 5,NL-3584 CC UTRECHT,NETHERLANDS.</t>
  </si>
  <si>
    <t>Krol, Maarten/B-3597-2010; Krol, Maarten/E-3414-2013</t>
  </si>
  <si>
    <t>Krol, Maarten/0000-0002-3506-2477</t>
  </si>
  <si>
    <t>1352-2310</t>
  </si>
  <si>
    <t>ATMOS ENVIRON</t>
  </si>
  <si>
    <t>Atmos. Environ.</t>
  </si>
  <si>
    <t>10.1016/S1352-2310(96)00323-8</t>
  </si>
  <si>
    <t>Environmental Sciences; Meteorology &amp; Atmospheric Sciences</t>
  </si>
  <si>
    <t>Environmental Sciences &amp; Ecology; Meteorology &amp; Atmospheric Sciences</t>
  </si>
  <si>
    <t>WK704</t>
  </si>
  <si>
    <t>WOS:A1997WK70400001</t>
  </si>
  <si>
    <t>Yurganov, LN</t>
  </si>
  <si>
    <t>Seasonal cycles of carbon monoxide over the Arctic and Antarctic: Total columns versus surface data</t>
  </si>
  <si>
    <t>ATMOSPHERIC RESEARCH</t>
  </si>
  <si>
    <t>SPECTROSCOPIC MEASUREMENTS; METHANE; CO; ATMOSPHERE; INCREASE; CH4</t>
  </si>
  <si>
    <t>Mixing ratios of carbon monoxide, averaged over the total atmospheric thickness, were measured in the Arctic and in the Antarctic by a solar spectroscopic technique and compared with surface concentrations. Early spring values of total column average concentration turned out to be lower than those near the surface in the Arctic and higher in the Antarctic. In summer the values, measured by these two different modes, were close to one another. This phenomenon could be explained by incomplete vertical mixing in the polar regions during winter-spring time as well as by different locations of CO sources and transport patterns in the two hemispheres. These results illustrate advantages of a combination of surface based in-situ and total column measurements at the same place. (C) 1997 Elsevier Science B.V.</t>
  </si>
  <si>
    <t>Yurganov, LN (corresponding author), ARCTIC &amp; ANTARCTIC RES INST,39 BERING ST,ST PETERSBURG 199397,RUSSIA.</t>
  </si>
  <si>
    <t>0169-8095</t>
  </si>
  <si>
    <t>ATMOS RES</t>
  </si>
  <si>
    <t>Atmos. Res.</t>
  </si>
  <si>
    <t>10.1016/S0169-8095(97)00003-3</t>
  </si>
  <si>
    <t>XH721</t>
  </si>
  <si>
    <t>WOS:A1997XH72100018</t>
  </si>
  <si>
    <t>Merrick, RL; Loughlin, TR</t>
  </si>
  <si>
    <t>Foraging behavior of adult female and young-of-the-year Steller sea lions in Alaskan waters</t>
  </si>
  <si>
    <t>CANADIAN JOURNAL OF ZOOLOGY</t>
  </si>
  <si>
    <t>ANTARCTIC FUR SEALS; HOME-RANGE; EUMETOPIAS-JUBATUS; NORTHERN; ABUNDANCE; MAMMALS</t>
  </si>
  <si>
    <t>One explanation for recent declines in the Alaskan Steller sea lion (Eumetopias jubatus) population is that the availability of preferred prey has changed. Part of our evaluation of this hypothesis involved the use of conventional radio and satellite-linked time-depth recorder transmitters to compare summer and winter foraging of adult female and young-of-the-year Steller sea lions in Alaska waters. Foraging effort was not significantly different seasonally for postpartum adult females, though females with dependent young in winter may increase their foraging effort. In winter, all adult females made longer trips over larger home ranges and dove deeper. Young sea lions exerted less foraging effort, had the shallowest and briefest dives, and had home ranges intermediate in size to the two groups of adult females. Their foraging ability appears to develop throughout the first year. We conclude that adult female sea lions can exploit prey throughout the Gulf of Alaska and Bering Sea, and are constrained only by their reproductive status and seasonal changes in prey availability. Young sea lions' diving is more limited because their physiological and behavioral development constrains them from diving like an adult. Perhaps most important, dives remain shallow through the first year. Consequently, young sea lions could be more easily food-limited by changes in prey distribution.</t>
  </si>
  <si>
    <t>NOAA, NATL MARINE FISHERIES SERV, NATL MARINE MAMMAL LAB, ALASKA FISHERIES SCI CTR, SEATTLE, WA 98115 USA.</t>
  </si>
  <si>
    <t>CANADIAN SCIENCE PUBLISHING</t>
  </si>
  <si>
    <t>OTTAWA</t>
  </si>
  <si>
    <t>65 AURIGA DR, SUITE 203, OTTAWA, ON K2E 7W6, CANADA</t>
  </si>
  <si>
    <t>0008-4301</t>
  </si>
  <si>
    <t>1480-3283</t>
  </si>
  <si>
    <t>CAN J ZOOL</t>
  </si>
  <si>
    <t>Can. J. Zool.</t>
  </si>
  <si>
    <t>10.1139/z97-099</t>
  </si>
  <si>
    <t>XB778</t>
  </si>
  <si>
    <t>WOS:A1997XB77800014</t>
  </si>
  <si>
    <t>Scudiero, R; Capasso, C; Carginale, V; Riggio, M; Capasso, A; Ciaramella, M; Filosa, S; Parisi, E</t>
  </si>
  <si>
    <t>PCR amplification and cloning of metallothionein complementary DNAs in temperate and Antarctic sea urchin characterized by a large difference in egg metallothionein content</t>
  </si>
  <si>
    <t>CELLULAR AND MOLECULAR LIFE SCIENCES</t>
  </si>
  <si>
    <t>metallothionein; cDNA; mRNA; primary structure; sea urchin; Antarctica</t>
  </si>
  <si>
    <t>GENE-EXPRESSION; CADMIUM; ZINC; INDUCTION; TOXICITY; SEQUENCE; PROTEINS; EMBRYOS; SILVER; LIVER</t>
  </si>
  <si>
    <t>Metallothionein levels were determined in the eggs of two sea urchin species, the Mediterranean Sphaerechinus granularis and the Antarctic Sterechinus neumayeri. While appreciable levels of metallothionein were found in S. granularis eggs, a negligible amount was detected in S. neumayeri. Two metallothionein isoforms were purified from S. granularis. and metallothionein cDNAs were obtained by means of reverse transcriptase-polymerase chain reaction (RT-PCR). Two distinct cDNA species were cloned and sequenced. The translated amino acid sequences of these two forms consisted of 67 residues and differed in two amino acid substitutions. Despite the lack of metallothionein in S. neumayeri eggs, a metallothionein cDNA was obtained by RT-PCR amplification and a single amino acid sequence coding for a 63 residues MT was deduced. A comparative analysis of the primary structure of S. granularis and S. neumayeri metallothioneins with those of the other sea urchin metallothioneins has been performed. Sea urchin metallothioneins appear to be less similar to each other than metallothioneins of closely related vertebrates.</t>
  </si>
  <si>
    <t>UNIV NAPLES, DEPT EVOLUTIONARY &amp; COMPARAT BIOL, NAPLES, ITALY</t>
  </si>
  <si>
    <t>University of Naples Federico II</t>
  </si>
  <si>
    <t>CNR, INST PROT BIOCHEM &amp; ENZYMOL, VIA MARCONI 10, I-80125 NAPLES, ITALY.</t>
  </si>
  <si>
    <t>Scudiero, Rosaria/AAI-2119-2020; CAPASSO, CLEMENTE/P-3522-2016; Ciaramella, Maria/O-1152-2015; Carginale, Vincenzo/N-2531-2014</t>
  </si>
  <si>
    <t>CAPASSO, CLEMENTE/0000-0003-3314-2411; Ciaramella, Maria/0000-0003-1583-1694; Carginale, Vincenzo/0000-0002-1842-494X; Scudiero, Rosaria/0000-0002-8186-9722</t>
  </si>
  <si>
    <t>SPRINGER BASEL AG</t>
  </si>
  <si>
    <t>BASEL</t>
  </si>
  <si>
    <t>PICASSOPLATZ 4, BASEL, 4052, SWITZERLAND</t>
  </si>
  <si>
    <t>1420-682X</t>
  </si>
  <si>
    <t>1420-9071</t>
  </si>
  <si>
    <t>CELL MOL LIFE SCI</t>
  </si>
  <si>
    <t>Cell. Mol. Life Sci.</t>
  </si>
  <si>
    <t>10.1007/s000180050058</t>
  </si>
  <si>
    <t>Biochemistry &amp; Molecular Biology; Cell Biology</t>
  </si>
  <si>
    <t>XA005</t>
  </si>
  <si>
    <t>WOS:A1997XA00500009</t>
  </si>
  <si>
    <t>Graham, JD; Roberts, JT</t>
  </si>
  <si>
    <t>Formation of HCl center dot 6H(2)O from ice and HCl under ultrahigh vacuum</t>
  </si>
  <si>
    <t>CHEMOMETRICS AND INTELLIGENT LABORATORY SYSTEMS</t>
  </si>
  <si>
    <t>3rd International Conference on Environmetrics and Chemometrics</t>
  </si>
  <si>
    <t>SEP 11-13, 1995</t>
  </si>
  <si>
    <t>LAS VEGAS, NV</t>
  </si>
  <si>
    <t>hydrochloric acid; HCl center dot 6H(2)O; ultrahigh vacuum; ice; Fourier transform infrared spectroscopy</t>
  </si>
  <si>
    <t>ANTARCTIC OZONE DEPLETION; INFRARED-SPECTROSCOPY; HYDROGEN-CHLORIDE; HYDROCHLORIC-ACID; AMORPHOUS ICE; SURFACES; FILMS; ADSORPTION; CHEMISTRY; SPECTRA</t>
  </si>
  <si>
    <t>The interactions of hydrogen chloride (HCl) with ultrathin (10-100 monolayers thick) films of ice between 120 and 180 K were studied using temperature programmed desorption (TPD) and Fourier transform infrared reflection absorption spectroscopy (FTIRAS). HCl is initially absorbed by ice at 120 K to form the stoichiometrically fixed hexahydrate phase, HCl . 6H(2)O. Infrared spectroscopic measurements suggest that the hexahydrate is present as an amorphous solid. Upon the conversion of ice to HCl . 6H(2)O, HCl is adsorbed to the thin film surface, possibly with the H-Cl bond intact. The amorphous hexahydrate can be crystallized by annealing at 165 K for several minutes. Infrared spectra of the resulting films closely resemble those reported elsewhere of authentic, macroscopic samples of crystalline HCl . 6H(2)O. If the H2O to HCl ratio is less than 1:6, two phases are present: pure or nearly pure ice, and pure or nearly pure HCl . 6H(2)O. The infrared spectra of such films were simulated by an appropriate linear combination of the spectra of ice and HCl . 6H(2)O. The sublimation kinetics of ice and HCl . 6H(2)O are analyzed, and the re suits used to infer that the enthalpy of HCl absorption by ice is -126 +/- 14 kJ mol(-1).</t>
  </si>
  <si>
    <t>UNIV MINNESOTA,DEPT CHEM,MINNEAPOLIS,MN 55455</t>
  </si>
  <si>
    <t>University of Minnesota System; University of Minnesota Twin Cities</t>
  </si>
  <si>
    <t>0169-7439</t>
  </si>
  <si>
    <t>CHEMOMETR INTELL LAB</t>
  </si>
  <si>
    <t>Chemometrics Intell. Lab. Syst.</t>
  </si>
  <si>
    <t>10.1016/S0169-7439(96)00042-1</t>
  </si>
  <si>
    <t>Automation &amp; Control Systems; Chemistry, Analytical; Computer Science, Artificial Intelligence; Instruments &amp; Instrumentation; Mathematics, Interdisciplinary Applications; Statistics &amp; Probability</t>
  </si>
  <si>
    <t>Automation &amp; Control Systems; Chemistry; Computer Science; Instruments &amp; Instrumentation; Mathematics</t>
  </si>
  <si>
    <t>XB913</t>
  </si>
  <si>
    <t>WOS:A1997XB91300015</t>
  </si>
  <si>
    <t>Lu, LH; Zhou, XJ; Bian, LG; Zhang, XQ; Zheng, XD</t>
  </si>
  <si>
    <t>Characteristics of atmospheric oscillation in the Prydz Bay region during the ozone hole period in 1993</t>
  </si>
  <si>
    <t>CHINESE SCIENCE BULLETIN</t>
  </si>
  <si>
    <t>Antarctic; Prydz Bay; ozone hole; atmospheric oscillation</t>
  </si>
  <si>
    <t>Lu, LH (corresponding author), CHINESE ACAD METEOROL SCI,BEIJING 100081,PEOPLES R CHINA.</t>
  </si>
  <si>
    <t>zheng, xiaodong/C-4050-2008</t>
  </si>
  <si>
    <t>SCIENCE CHINA PRESS</t>
  </si>
  <si>
    <t>BEIJING</t>
  </si>
  <si>
    <t>16 DONGHUANGCHENGGEN NORTH ST, BEIJING 100717, PEOPLES R CHINA</t>
  </si>
  <si>
    <t>1001-6538</t>
  </si>
  <si>
    <t>CHINESE SCI BULL</t>
  </si>
  <si>
    <t>Chin. Sci. Bull.</t>
  </si>
  <si>
    <t>10.1007/BF02882497</t>
  </si>
  <si>
    <t>XK841</t>
  </si>
  <si>
    <t>WOS:A1997XK84100014</t>
  </si>
  <si>
    <t>Zhang, WH; Liu, JQ; Wang, CJ</t>
  </si>
  <si>
    <t>Characteristics of major minerals in volcanic ash in ice core from Collins ice cap, King George Island, Antarctic</t>
  </si>
  <si>
    <t>mineral; volcanic ash; ice core; Collins ice cap; Antarctic</t>
  </si>
  <si>
    <t>Zhang, WH (corresponding author), CHINESE ACAD SCI,INST GEOL,LITHOSPHERE TECTON EVOLUT LAB,BEIJING 100029,PEOPLES R CHINA.</t>
  </si>
  <si>
    <t>10.1007/BF02882498</t>
  </si>
  <si>
    <t>WOS:A1997XK84100015</t>
  </si>
  <si>
    <t>Naslund, JO</t>
  </si>
  <si>
    <t>Subglacial preservation of valley morphology at Amundsenisen, western Dronning Maud Land, Antarctica</t>
  </si>
  <si>
    <t>EARTH SURFACE PROCESSES AND LANDFORMS</t>
  </si>
  <si>
    <t>glacial preservation; glacial erosion; ice sheet; subglacial landforms; sediments; valleys; radio echo; East Antarctica</t>
  </si>
  <si>
    <t>WEICHSELIAN ICE-SHEET; DEGLACIATION; TEMPERATURES; GLACIATION; LANDSCAPE; LANDFORMS; GLACIER; CANADA; RADAR</t>
  </si>
  <si>
    <t>On the high altidude polar plateau of Amundsenisen, western Dronning Maud Land, East Antarctica, a subglacial valley, with a broad horizontal valley floor interpreted as a sediment floodplain or valley delta, was studied by radio echo sounding. In addition, a small, probably glacial, valley was mapped within the same subglacial massif. Basal ice temperatures were calculated using field data on precipitation, air temperature and ice sheet thickness. Discoveries of old landforms which have been preserved more or less intact beneath the former Fennoscandian and Laurentide ice sheets have received increasing attention during the last decade. The aim of this study is to investigate whether preservation of landforms occurs under the East Antarctic Ice Sheet, and to discuss under that climatological and glaciological circumstances preservation may take place. The results show that the ice sheet covering the investigated localities is frozen to bed, and therfore has an insignificant erosional capability. The observations suggest that a large-scale subglacial sediment deposit and a small valley formed by glacial erosion have survived beneath a cold-based ice sheet marginal zone for a long time period. The process of glacial preservation, recognized for bedrock features and tentatively observed for sediment accumulations, should act on similar large-scale landforms under any cold-based ice sheet, present or past. On the basis of existing studies of the age and stability of the East Antarctic Ice Sheet, a Middle Pliocene age is suggested for the preserved landforms. The presence of the presumed sediment-filled valley further indicates that no prolonged periods of basal melting have occurred at the Amundsenisen study area during the ice sheet history, which includes the Quaternary glaciation periods. Finally, calculations of basal temperature for localities at different altitudes within the same subglacial massif were used to demonstrate local altitudinal control of glacial preservation. (C) 1997 by John Wiley &amp; Sons, Ltd.</t>
  </si>
  <si>
    <t>Naslund, JO (corresponding author), UNIV STOCKHOLM, DEPT PHYS GEOG, S-10691 STOCKHOLM, SWEDEN.</t>
  </si>
  <si>
    <t>Näslund, Jens-Ove/J-8200-2013</t>
  </si>
  <si>
    <t>0197-9337</t>
  </si>
  <si>
    <t>1096-9837</t>
  </si>
  <si>
    <t>EARTH SURF PROC LAND</t>
  </si>
  <si>
    <t>Earth Surf. Process. Landf.</t>
  </si>
  <si>
    <t>10.1002/(SICI)1096-9837(199705)22:5&lt;441::AID-ESP696&gt;3.0.CO;2-4</t>
  </si>
  <si>
    <t>Geography, Physical; Geosciences, Multidisciplinary</t>
  </si>
  <si>
    <t>Physical Geography; Geology</t>
  </si>
  <si>
    <t>XA339</t>
  </si>
  <si>
    <t>WOS:A1997XA33900002</t>
  </si>
  <si>
    <t>Kirkwood, R; Robertson, G</t>
  </si>
  <si>
    <t>The foraging ecology of female Emperor Penguins in winter</t>
  </si>
  <si>
    <t>ECOLOGICAL MONOGRAPHS</t>
  </si>
  <si>
    <t>Antarctic winter; Aptenodytes forsteri; breeding strategy; consumption rates; diet; diving behavior; Emperor Penguin; Euphausia superba; foraging location; krill; Pleuragramma antarcticum; water turnover</t>
  </si>
  <si>
    <t>DIVING BEHAVIOR; ADELIE PENGUINS; APTENODYTES-FORSTERI; EUPHAUSIA-SUPERBA; TRITIATED-WATER; PYGOSCELIS-ADELIAE; METABOLIC-RATE; WEDDELL SEA; PRYDZ-BAY; PACK-ICE</t>
  </si>
  <si>
    <t>The foraging location, diving behavior, dietary composition, and feeding rates of female Emperor Penguins (Aptenodytes forsteri) from the Auster and Taylor Glacier colonies in Antarctica were investigated during the 1993 austral winter. The study was conducted between late May and early August, when male emperors remain at the colonies to incubate eggs and females forage at sea for self-maintenance. During winter, two satellite-tracked penguins from Auster foraged approximate to 100 km northeast of the colony in open water 200-500 m deep, over the outer continental shelf and shelf slope. Ten Auster and four Taylor Glacier penguins that carried time-depth recorders took approximate to 8 d to reach the ice edge, spent 50-60 d at sea foraging, and took 4 d to return across the fast ice to the colony. The females occasionally huddled together to minimize heat loss while in transit to the ice edge and between foraging days. The penguins foraged on 93.2% of their days at sea and rested for the remainder. On each foraging day, penguins usually entered the water just after dawn and averaged 4.71 h in the water before exiting at dusk. The hourly dive rate was constant throughout winter, but the daily dive rate increased as day length increased, suggesting that day length is a primary determinant of hunting effort. Penguins exhibited behavior indicative of foraging on 47% of their dives, the remainder being travel or search dives. Penguins made, on average, 26 foraging dives/d. Females from Auster targeted prey at water depths of 20-70 m and 100-150 m, whereas Taylor Glacier birds targeted prey at 10-70 m, 250-300 m, and 330-400 m, suggesting between-colony differences in prey distribution. The stomach contents of 17 females returning to Auster to brood their chicks were dominated by pelagic prey species: Antarctic krill (Euphausia superba, 70% by mass) and Antarctic silverfish (Pleuragramma antarcticum, 13% by mass). Food consumption rates during winter for five penguins from both colonies were similar and averaged 62.6 +/- 5.8 g.kg(-1).d(-1) (1.8 +/- 0.1 kg/d for a 28.8 kg female), which equated to a metabolizable energy intake of 236.6 +/- 22.0 kJ/kg for each day they foraged (all, values are mean +/- 1 SD). This enabled the birds to gain approximate to 6.1 kg for a trip spanning approximate to 70 d. Based on mean prey masses and the penguins' dive rates, the penguins consumed approximate to 115 x 0.6 g krill or 16 x 4.3 g Antarctic silverfish per foraging dive, or some combination of both. In their winter trip, each breeding female consumed approximate to 100 bg of prey. The female populations at Auster and Taylor Glacier consumed an estimated 1350 Mg and 250 Mg of prey, respectively, in winter.</t>
  </si>
  <si>
    <t>AUSTRALIAN ANTARCTIC DIV, CHANNEL HIGHWAY, KINGSTON, TAS 7050, AUSTRALIA.</t>
  </si>
  <si>
    <t>Kirkwood, Roger/0000-0003-4221-4050</t>
  </si>
  <si>
    <t>0012-9615</t>
  </si>
  <si>
    <t>1557-7015</t>
  </si>
  <si>
    <t>ECOL MONOGR</t>
  </si>
  <si>
    <t>Ecol. Monogr.</t>
  </si>
  <si>
    <t>10.1890/0012-9615(1997)067[0155:TFEOFE]2.0.CO;2</t>
  </si>
  <si>
    <t>WX481</t>
  </si>
  <si>
    <t>WOS:A1997WX48100002</t>
  </si>
  <si>
    <t>Steel, GD; Suedfeld, P</t>
  </si>
  <si>
    <t>People in high latitudes - The ''big five'' personality characteristics of the circumpolar sojourner</t>
  </si>
  <si>
    <t>ENVIRONMENT AND BEHAVIOR</t>
  </si>
  <si>
    <t>EXPEDITION TEAM</t>
  </si>
  <si>
    <t>The personality of the polar sojourner has been of interest to psychologists for a number of years. Using the NEO Five Factor Inventory, this study examined the general personality factors of the polar worker compared to a normative population, and how these factors differ according to the worker's occupational classification and the polar region in which he or she is working. It was found that polar workers scored higher than a normative group on all factors except Neuroticism. Comparisons across occupational groups showed that scientists were lower than military personnel on Extraversion and lower than technical/support staff on Agreeableness and Conscientiousness. The analysis by polar region indicated that Antarctic workers were higher than Arctic personnel on Extraversion, Agreeableness, and Conscientiousness. A group of Italian Antarctic personnel, completing a translated form of the NEO-FFI, scored lower than the rest of the polar groups on all factors. These findings are discussed in light of various features of the polar environment and Gunderson's 3-predictor model of polar adaptability.</t>
  </si>
  <si>
    <t>UNIV BRITISH COLUMBIA,VANCOUVER,BC V5Z 1M9,CANADA; UNIV CALIF SAN DIEGO,DEPT FAMILY &amp; PREVENT MED,DIV FAMILY MED,LA JOLLA,CA 92093</t>
  </si>
  <si>
    <t>University of British Columbia; University of California System; University of California San Diego</t>
  </si>
  <si>
    <t>Steel, GD (corresponding author), LINCOLN UNIV,CANTERBURY,NEW ZEALAND.</t>
  </si>
  <si>
    <t>Steel, Gary/P-6729-2018</t>
  </si>
  <si>
    <t>Steel, Gary/0000-0002-8499-9709</t>
  </si>
  <si>
    <t>NCCDPHP CDC HHS [DPP-90-19131] Funding Source: Medline</t>
  </si>
  <si>
    <t>NCCDPHP CDC HHS</t>
  </si>
  <si>
    <t>SAGE PUBLICATIONS INC</t>
  </si>
  <si>
    <t>THOUSAND OAKS</t>
  </si>
  <si>
    <t>2455 TELLER RD, THOUSAND OAKS, CA 91320</t>
  </si>
  <si>
    <t>0013-9165</t>
  </si>
  <si>
    <t>ENVIRON BEHAV</t>
  </si>
  <si>
    <t>Environ. Behav.</t>
  </si>
  <si>
    <t>10.1177/001391659702900302</t>
  </si>
  <si>
    <t>Environmental Studies; Psychology, Multidisciplinary</t>
  </si>
  <si>
    <t>Social Science Citation Index (SSCI)</t>
  </si>
  <si>
    <t>Environmental Sciences &amp; Ecology; Psychology</t>
  </si>
  <si>
    <t>WY827</t>
  </si>
  <si>
    <t>WOS:A1997WY82700002</t>
  </si>
  <si>
    <t>Ogilvie, BG; Rutter, M; Nedwell, DB</t>
  </si>
  <si>
    <t>Selection by temperature of nitrate-reducing bacteria from estuarine sediments: Species composition and competition for nitrate</t>
  </si>
  <si>
    <t>FEMS MICROBIOLOGY ECOLOGY</t>
  </si>
  <si>
    <t>temperature selection; specific affinity; nitrate uptake; nitrate-reducing bacteria; denitrification</t>
  </si>
  <si>
    <t>PSYCHROTOLERANT ANTARCTIC BACTERIA; PSYCHROPHILIC BACTERIA; NITRITE REDUCTION; ESCHERICHIA-COLI; GROWTH-RATE; AMMONIA; SALTMARSH; ENVIRONMENTS; SYSTEM; UK</t>
  </si>
  <si>
    <t>Nitrate-metabolising bacteria were isolated from estuarine sediment in carbon-limited anaerobic chemostats with nitrate as the only electron acceptor, at constant low temperature (5 degrees C), constant high temperature (20 degrees C), or square wave temperature cycle (5-20 degrees C over 24 h). The steady-state communities isolated were sampled randomly, and isolates identified. At constant 20 degrees C and under cycling temperature the communities were dominated by bacteria with obligately fermentative metabolism; Klebsiella spp. at 20 degrees C and Enterobacter spp. in cycling temperature, which were nitrate-ammonifiers. The dominant isolates at 5 degrees C were bacteria with the capacity for oxidative, respiratory metabolism, which were able to denitrify. The physiologies of representative isolates of these two distinct high and low temperature communities were examined further. An Arrhenius plot for growth of the 20 degrees C isolate Al (Klebsiella oxytoca) increased linearly from 10 degrees C up to the optimum at 28 degrees C, but decreased above the optimum and at temperatures &lt; 10 degrees C. Al was unable to grow at 5 degrees C. The unidentifiable 5 degrees C isolate (E3) was capable of both fermentative and oxidative metabolism, but when respiring nitrate the Arrhenius plot for growth was linear between 3-18 degrees C with an optimum at 19 degrees C. A cross-over in mu(max) of these two isolates occurred at about 23 degrees C. The ability of each bacterium to scavenge nitrate was examined in anaerobic nitrate-limited chemostats, measuring the specific affinity (a(A)) of each bacterium for nitrate at different temperatures. Specific affinity for nitrate increased with temperature in both bacteria, indicating an improved ability to sequester nitrate at higher temperatures. Isolate Al had a higher a(A). for nitrate than E3 at 20 degrees C, but E3 had a higher a(A) at low temperature. A crossover in the specific affinities of these two bacteria occurred between 5 and 20 degrees C, so that Al was better able to sequester nitrate at high temperature while E3 was more effective in sequestering nitrate at lower temperature. We propose that at low temperature denitrifying bacteria predominate in estuarine sediments as they are selected by their improved ability to scavenge limited concentrations of nitrate at low temperature, whereas fermentative nitrate-ammonifiers are better competitors for nitrate at the higher summer temperatures. Seasonal changes in environmental temperature therefore result in seasonal selection of different nitrate-utilising communities.</t>
  </si>
  <si>
    <t>UNIV ESSEX,DEPT CHEM &amp; BIOL SCI,COLCHESTER CO4 3SQ,ESSEX,ENGLAND</t>
  </si>
  <si>
    <t>University of Essex</t>
  </si>
  <si>
    <t>0168-6496</t>
  </si>
  <si>
    <t>FEMS MICROBIOL ECOL</t>
  </si>
  <si>
    <t>FEMS Microbiol. Ecol.</t>
  </si>
  <si>
    <t>10.1016/S0168-6496(97)00004-4</t>
  </si>
  <si>
    <t>XF354</t>
  </si>
  <si>
    <t>WOS:A1997XF35400002</t>
  </si>
  <si>
    <t>Nyquist, L; Bogard, D; Takeda, H; Bansal, B; Wiesmann, H; Shih, CY</t>
  </si>
  <si>
    <t>Crystallization, recrystallization, and impact-metamorphic ages of eucrites Y792510 and Y791186</t>
  </si>
  <si>
    <t>ANGRA-DOS-REIS; ND ISOTOPIC EVOLUTION; PARENT BODY; THERMAL HISTORY; AR-39-AR-40 AGE; SOLAR-SYSTEM; RB-SR; METEORITES; SM; CHONDRITES</t>
  </si>
  <si>
    <t>Monomict eucrites Y792510 and Y791186 of pyroxene metamorphic type 6 contain areas of recrystallized mesostasis and granoblastic pyroxene. Textural comparisons suggest that the mesostasis areas in these eucrites originally resembled analogous areas in the pristine basaltic eucrite clast Y75011,84. (39)Ar-Ar-40 ages were determined for microbreccias Y791186,87 and Y792510,62 and crystalline clast Y792510,65. The Ar-39-Ar-40 ages for Y791186,87 and Y792510,62 are identical within error limits at 3.46 +/- 0.18 Ga and 3.40 +/- 0.16 Ga (2 sigma), respectively. Both these samples were involved in an impact event in which Ar was quantitatively degassed 3.43 +/- 0.10 Ga ago. Y792510,65 has an apparently older Ar-39-Ar-40 age of 3.60 +/- 0.16 Ga (2 sigma) suggesting that it was degassed in a separate event, or to a lesser degree. Rb-Sr and Sm-Nd ages were determined for both Y792510 clasts. The Rb-Sr age of 3.26 +/- 0.24 Ga (2 sigma), for Y792510,65 was totally reset by the impact event(s), whereas the Rb-Sr age of 4.26 +/- 0.62 Ga (2 sigma) for Y792510,62 either was partially reset by the same event(s), or by earlier recrystallization of mesostasis. The Sm-147-Nd-143 age calculated for Y792510,65 including all data is 4.67 +/- 0.22 Ga (2 sigma), but is likely to have been affected by weathering in the Antarctic. It becomes 4.57 +/- 0.09 Ga if only data for the major minerals plagioclase and pyroxene are included in the isochron. The Sm-147-Nd-143 age of Y792510,62 is 4.34 +/- 0.06 Ga (2 sigma) for the same mineral phases but may be biased by the presence of weathered Ca-phosphates in the pyroxene separate. The Sm-146-Nd-142 age of Y792510,65 is 4.32(-0.06)(+0.04) Ga corresponding to initial Sm-146/Sm-144 = 0.0030 +/- 0.0010 relative to (Sm-146/Sm-144)(LEW) = 0.0076 +/- 0.0009 for the LEW86010 angrite at 4.558 Ga ago. The Y792510,65 ages from the two Sm-Nd chronometers are concordant at similar to 4.48 Ga, which may be the crystallization age of this eucritic basalt (late crystallization). Alternatively, these Sm-Nd ages may have been affected by the event in which Ca-phosphate and augite in mesostasis were recrystallized and augite and chromite in granoblastic areas were derived from cloudy pyroxenes (late recrystallization). The subsolidus recrystallization may be a consequence of a thermal spike in the midst of an otherwise monotonically cooling environment resulting from impact cratering of the hot crust of the newly formed eucrite parent body. Pyroxene homogenization probably occurred prior to formation of granoblastic pyroxene and close to the time of initial crystallization. Mn-Cr data provide only a hint of live Mn-53 (t(1/2) = 3.7 Ma) and imply either chromium isotopic equilibration after decay of Mn-53 or late crystallization. Impact brecciation and lithification probably accompanied thermal annealing similar to 3.4-3.6 Ga ago as given by the Ar-39-Ar-40 ages; the Rb-Sr age of Y792510,65 is consistent with this interpretation. The Ar-39-Ar-40 and Rb-Sr systematics of minute K-rich inclusions in plagioclase and pyroxene formed by previous impact and thermal annealing events probably were reset then. These young impact-metamorphic ages demonstrate that impact resetting of radiometric ages on the HED parent body !asteroid 4 Vesta?) occurred over an interval of at least 0.7 Ga. Copyright (C) 1997 Elsevier Science Ltd.</t>
  </si>
  <si>
    <t>NASA,LYNDON B JOHNSON SPACE CTR,HOUSTON,TX 77058; UNIV TOKYO,FAC SCI,INST MINERAL,TOKYO 113,JAPAN; LOCKHEED ENGN &amp; SCI CO,HOUSTON,TX 77258</t>
  </si>
  <si>
    <t>National Aeronautics &amp; Space Administration (NASA); NASA Johnson Space Center; University of Tokyo; Lockheed Martin</t>
  </si>
  <si>
    <t>10.1016/S0016-7037(97)00059-8</t>
  </si>
  <si>
    <t>XB690</t>
  </si>
  <si>
    <t>WOS:A1997XB69000013</t>
  </si>
  <si>
    <t>Searle, M; Corfield, RI; Stephenson, B; McCarron, J</t>
  </si>
  <si>
    <t>Structure of the North Indian continental margin in the Ladakh-Zanskar Himalayas: Implications for the timing of obduction of the Spontang ophiolite, India-Asia collision and deformation events in the Himalaya</t>
  </si>
  <si>
    <t>GEOLOGICAL MAGAZINE</t>
  </si>
  <si>
    <t>CRETACEOUS TERTIARY BOUNDARY; NORTHWESTERN HIMALAYA; WESTERN HIMALAYA; OMAN MOUNTAINS; EVOLUTION; BASIN; CONSTRAINTS; TECTONICS; THRUST; TETHYS</t>
  </si>
  <si>
    <t>The collision of India and Asia can be defined as a process that started with the closing of the Tethyan ocean that, during Mesozoic and early Tertiary times, separated the two continental plates. Following initial contact of Indian and Asian continental crust, the Indian plate continued its northward drift into Asia, a process which continues to this day. In the Ladakh-Zanskar Himalaya the youngest marine sediments, both in the Indus suture zone and along the northern continental margin of India, are lowermost Eocene Nummulitic limestones dated at similar to 54 Ma. Along the north Indian shelf margin, southwest-facing folded Palaeocene-Lower Eocene shallow-marine limestones unconformably overlie highly deformed Mesozoic shelf carbonates and allochthonous Upper Cretaceous shales, indicating an initial deformation event during the latest Cretaceous-early Palaeocene, corresponding with the timing of obduction of the Spontang ophiolite onto the Indian margin. It is suggested here that all the ophiolites from Oman, along western Pakistan (Bela, Muslim Bagh, Zhob and Waziristan) to the Spontang and Amlang-la ophiolites in the Himalaya were obducted during the late Cretaceous and earliest Palaeocene, prior to the closing of Tethys. The major phase of crustal shortening followed the India-Asia collision producing spectacular folds and thrusts across the Zanskar range. A new structural profile across the Indian continental margin along the Zanskar River gorge is presented here. Four main units are separated by major detachments including both normal faults (e.g. Zanskar, Karsha Detachments), southwest-directed thrusts reactivated as northeast-directed normal faults (e.g. Zangla Detachment), breakback thrusts (e.g. Photoksar Thrust) and late Tertiary backthrusts (e.g. Zanskar Backthrust). The normal faults place younger rocks onto older and separate two units, both showing compressional tectonics, but have no net crustal extension across them. Rather, they are related to rapid exhumation of the structurally lower, middle and deep crustal metamorphic rocks of the High Himalaya along the footwall of the Zanskar Detachment. The backthrusting affects the northern margin of the Zanskar shelf and the entire Indus suture zone, including the mid-Eocene-Miocene post-collisional fluvial and lacustrine molasse sediments (Indus Group), and therefore must be Pliocene-Pleistocene in age. Minimum amounts of crustal shortening across the Indian continental margin are 150-170 km although extreme ductile folding makes any balancing exercise questionable.</t>
  </si>
  <si>
    <t>BRITISH ANTARCTIC SURVEY,CAMBRIDGE CB3 0ET,ENGLAND</t>
  </si>
  <si>
    <t>Searle, M (corresponding author), UNIV OXFORD,DEPT EARTH SCI,PARKS RD,OXFORD OX1 3PR,ENGLAND.</t>
  </si>
  <si>
    <t>40 WEST 20TH STREET, NEW YORK, NY 10011-4211</t>
  </si>
  <si>
    <t>0016-7568</t>
  </si>
  <si>
    <t>GEOL MAG</t>
  </si>
  <si>
    <t>Geol. Mag.</t>
  </si>
  <si>
    <t>10.1017/S0016756897006857</t>
  </si>
  <si>
    <t>XF526</t>
  </si>
  <si>
    <t>WOS:A1997XF52600003</t>
  </si>
  <si>
    <t>Thistlewood, L; Leat, PT; Millar, IL; Storey, BC; Vaughan, APM</t>
  </si>
  <si>
    <t>Basement geology and Palaeozoic-Mesozoic mafic dykes from the Cape Meredith complex, Falkland islands: A record of repeated intracontinental extension</t>
  </si>
  <si>
    <t>LOIHI SEAMOUNT; FLOOD BASALTS; MANTLE; GEOCHEMISTRY; ANTARCTICA; GONDWANALAND; VOLCANISM; MOUNTAINS; ISOTOPE; ELEMENT</t>
  </si>
  <si>
    <t>Mafic dykes (Groups A-D) intruded into Mesoproterozoic basement amphibolites, gneisses, and granitoids of the Cape Meredith Complex on the southern tip of West Falkland, provide an important record of at least three periods of lithospheric extension during Palaeozoic and Jurassic times. Group A dykes are calc-alkaline lamprophyres that were generated by partial melting of an enriched subcontinental lithospheric mantle in Cambro-Ordovician times. Group B dykes are Ordovician dolerites derived from an asthenospheric mantle source, perhaps during the same extensional episode as Group A dykes. Group C dykes were also derived from an asthenospheric source and are possibly of Silurian age. The youngest, Group D, dykes are part of the widespread Jurassic Gondwana province. This group contains an oceanic island basalt-like sample and an enriched sample similar to both Group A lamprophyres and to the Jurassic Ferrar province in Antarctica. These correlations have interesting implications for the composition and evolution of mantle sources through time; the co-existence of Cambrian lamprophyres and Jurassic Ferrar-type magmas in the Cape Meredith Complex demonstrate for the first time that the enriched lithospheric mantle source postulated for the Ferrar magmas existed as far back as Cambrian times.</t>
  </si>
  <si>
    <t>Thistlewood, L (corresponding author), BRITISH ANTARCTIC SURVEY,NAT ENVIRONM RES COUNCIL,HIGH CROSS,MADINGLEY RD,CAMBRIDGE CB3 0ET,ENGLAND.</t>
  </si>
  <si>
    <t>10.1017/S0016756897007085</t>
  </si>
  <si>
    <t>WOS:A1997XF52600007</t>
  </si>
  <si>
    <t>Makarova, LN; Shirochkov, AV; Grigoreva, YA; Volobuev, DM</t>
  </si>
  <si>
    <t>Dependence of variations of temperature conditions of high-latitude middle atmosphere on processes in solar winds</t>
  </si>
  <si>
    <t>GEOMAGNETIZM I AERONOMIYA</t>
  </si>
  <si>
    <t>Makarova, LN (corresponding author), ARCTIC &amp; ANTARCTIC RES INST,ST PETERSBURG 199226,RUSSIA.</t>
  </si>
  <si>
    <t>Volobuev, Dmitry/C-2953-2014</t>
  </si>
  <si>
    <t>Volobuev, Dmitry/0000-0002-5407-3155</t>
  </si>
  <si>
    <t>39 DIMITROVA UL., 113095 MOSCOW, RUSSIA</t>
  </si>
  <si>
    <t>0016-7940</t>
  </si>
  <si>
    <t>GEOMAGN AERON+</t>
  </si>
  <si>
    <t>Geomagn. Aeron.</t>
  </si>
  <si>
    <t>MAY-JUN</t>
  </si>
  <si>
    <t>XN964</t>
  </si>
  <si>
    <t>WOS:A1997XN96400020</t>
  </si>
  <si>
    <t>Vovk, VY; Egorova, LV; Moskvin, IV; Ulev, VA</t>
  </si>
  <si>
    <t>Cosmic radiation variability in characteristics of atmosphere pressure in Southern geomagnetic pole region</t>
  </si>
  <si>
    <t>ABSORPTION</t>
  </si>
  <si>
    <t>Vovk, VY (corresponding author), ARCTIC &amp; ANTARCTIC RES INST,ST PETERSBURG 199226,RUSSIA.</t>
  </si>
  <si>
    <t>WOS:A1997XN96400021</t>
  </si>
  <si>
    <t>Kuznetsov, AP; Turpaeva, EP</t>
  </si>
  <si>
    <t>Antarctic and abyssal sea spiders (Pantopoda, Pycnogonida)</t>
  </si>
  <si>
    <t>IZVESTIYA AKADEMII NAUK SERIYA BIOLOGICHESKAYA</t>
  </si>
  <si>
    <t>OCEAN; FAUNA; AGE</t>
  </si>
  <si>
    <t>The available information about benthic sea spiders (Pantopoda, Pycnogonida) suggests that their living bathyal-abyssal forms originate mostly from the coastal zone of the Antarctic, which occupied a position on the southern pole of the earth by the middle of the Cenozoic as a block of the ''split'' supercontinent Pangaea, thus determined the character of the Cenozoic zonal-contrast climate, and yielded the origin of the contemporary abyssal oceanic fauna, which includes the group of invertebrates in question. It has also been recognized that pycnogonids, just as some other groups of benthic animals, could also immigrate into the Cenozoic abyssal zone from warm low- latitude shallow waters of the Paleoocean through the adjacent bathyal zone. However, this could occur only after the Precenozoic warm abyssal-bathyal waters were fully substituted for the near-antarctic cold waters and the most plastic warm shallow water populations of pantopods, just as of the other groups of animals, could pass through low-temperature and barotolerant adaptation in this zone.</t>
  </si>
  <si>
    <t>Kuznetsov, AP (corresponding author), PP SHIRSHOV OCEANOL INST,UL KRASIKOVA 23,MOSCOW 117218,RUSSIA.</t>
  </si>
  <si>
    <t>0002-3329</t>
  </si>
  <si>
    <t>IZV AKAD NAUK BIOL+</t>
  </si>
  <si>
    <t>Izv. Akad. Nauk Ser. Biol.</t>
  </si>
  <si>
    <t>XL201</t>
  </si>
  <si>
    <t>WOS:A1997XL20100007</t>
  </si>
  <si>
    <t>Jarvis, MJ; Morrison, K</t>
  </si>
  <si>
    <t>Dynasonde observations of Pc1 propagation in the ionosphere</t>
  </si>
  <si>
    <t>DUCT PROPAGATION; HIGH-LATITUDES; WAVES; DISTURBANCES; PULSATIONS; ARRAY</t>
  </si>
  <si>
    <t>Ground-based observations of Pc1 geomagnetic pulsations propagating in the ionosphere over Halley (76 degrees S, 27 degrees W, L similar to 4.2), Antarctica, have been made. The direction of propagation of the Pc1 waves in the ionospheric duct has been calculated from the orientation of the geomagnetic pulsation polarisation ellipse derived from data recorded by a triaxial ULF receiver. These have been compared with-the geographic bearing of simultaneous echolocation oscillations, at the same Pc1 frequencies,in HF ionospheric sounding data obtained using a dynasonde. Many of these bearings are found to show reasonable agreement with the direction of propagation of the Pc1. The analysis suggests that the oscillations observed in the echolocation data are the consequence of wave-like disturbances in the ionosphere directly linked to the Pc1 propagation. Discrepancies can be explained in terms of changes in the pulsation polarisation ellipse dependent upon the distance of the observer from the ionospheric source. (C) 1997 Elsevier Science Ltd.</t>
  </si>
  <si>
    <t>Jarvis, MJ (corresponding author), BRITISH ANTARCTIC SURVEY,NERC,MADINGLEY RD,CAMBRIDGE CB3 0ET,ENGLAND.</t>
  </si>
  <si>
    <t>10.1016/S1364-6826(96)00082-X</t>
  </si>
  <si>
    <t>WP044</t>
  </si>
  <si>
    <t>WOS:A1997WP04400007</t>
  </si>
  <si>
    <t>Thompson, SL; Pollard, D</t>
  </si>
  <si>
    <t>Greenland and Antarctic mass balances for present and doubled atmospheric CO2 from the GENESIS version-2 global climate model</t>
  </si>
  <si>
    <t>GENERAL-CIRCULATION MODELS; TRANSFER SCHEME LSX; SEA-ICE THICKNESS; CARBON-DIOXIDE; SNOW COVER; WEST GREENLAND; SHEET MODEL; OPEN OCEAN; SIMULATIONS; SENSITIVITY</t>
  </si>
  <si>
    <t>As anthropogenic greenhouse warming occurs in the next century, changes in the mass balances of Greenland and Antarctica will probably accelerate and may have significant effects on global sea level. Recent trends and possible future changes in these mass balances have received considerable attention in the glaciological literature, but until recently relatively few general circulation modeling (GCM) studies have focused on the problem. However, there are two significant problems in using GCMs to predict mass balance distributions on ice sheets: (i) the relatively coarse GCM horizontal resolution truncates the topography of the ice-sheet flanks and smaller ice sheets such as Greenland, and (ii) the snow and ice physics in most GCMs does not include ice-sheet-specific processes such as the refreezing of meltwater. Two techniques are described that attack these problems, involving (i) an elevation-based correction to the surface meteorology and (ii) a simple a posteriori correction for the refreezing of meltwater following Pfeffer et al. Using these techniques in a new version 2 of the Global Environmental and Ecological Simulation of Interactive Systems global climate model, the authors present global climate and ice-sheet mass-balance results from two equilibrated runs for present and doubled atmospheric CO2. This GCM is well suited for ice-sheet mass-balance studies because (a) the surface can be represented at a finer resolution (2 degrees lat x 2 degrees long) than the atmospheric GCM, (b) the two correction techniques are included as part of the model, and (c) the model's mass balances for present-day Greenland and Antarctica are realistic. When atmospheric CO2 is doubled, the net annual surface mass balance decreases on Greenland from +13 to -12 cm yr(-1) and increases on Antarctica from +18 to +21 cm yr(-1). The corresponding changes in the ice-sheet contributions to global sea level are +1.2 and -1.3 mm yr-l, respectively, yielding a combined contribution of -0.1 mm yr(-1). That would be a very minor component of the total sea level rise of similar to 5 mm yr-l expected in the next century, mainly from thermal expansion of the oceans and melting of smaller glaciers. However, biases in the GCM climate suggest a range of uncertainty in the ice-sheet contribution from about -2 to +1 mm yr(-1).</t>
  </si>
  <si>
    <t>Thompson, SL (corresponding author), NATL CTR ATMOSPHER RES, CLIMATE CHANGE RES SECT, CLIMATE &amp; GLOBAL DYNAM DIV, POB 3000, BOULDER, CO 80307 USA.</t>
  </si>
  <si>
    <t>10.1175/1520-0442(1997)010&lt;0871:GAAMBF&gt;2.0.CO;2</t>
  </si>
  <si>
    <t>XB773</t>
  </si>
  <si>
    <t>WOS:A1997XB77300003</t>
  </si>
  <si>
    <t>Holbrook, NJ; Bindoff, NL</t>
  </si>
  <si>
    <t>Interannual and decadal temperature variability in the southwest Pacific Ocean between 1955 and 1988</t>
  </si>
  <si>
    <t>NINO-SOUTHERN OSCILLATION; SEA-SURFACE TEMPERATURE; EL-NINO; PRINCIPAL COMPONENTS; INTERDECADAL CHANGES; NORTH PACIFIC; LEVEL; FLUCTUATIONS; CLIMATE</t>
  </si>
  <si>
    <t>The spatial and temporal variability of the southwest Pacific Ocean is examined with the aim of describing the physical processes operating on interannual and decadal timescales. The study takes advantage of a new temperature atlas of the upper 450 m of the southwest Pacific Ocean, obtained from 40 000 bathythermograph profiles between 1955 and 1988. Rotated principal components analysis was used to filter the important spatial and temporal scales of temperature variability in the data. Three different analyses are presented. They include two intraocean analyses and a joint analysis of subsurface ocean temperature, sea level pressure, and surface winds. The dominant El Nino mode describes the large vertical excursions of the thermocline in the western tropical Pacific in response to atmospheric forcing at a 3-6-month lag. More importantly, most of the retained modes, outside of the equatorial region, have time variations that correlate with El Nino. One ocean mode, with a spatial pattern representing sea surface temperature anomalies in the western Coral Sea (linked to the interannual migration of the South Pacific convergence zone), correlates significantly with (at the 99% level) and leads (by 3-6 months) the Southern Oscillation index (SOI), suggesting that sea surface temperature anomalies in this region may be a useful indicator for the onset of El Nino. A separate mode whose spatial pattern corresponds to the main oceanographic gyre also shows statistically significant temperature variations in phase with, or slightly leading, the SOI. The main decadal variations occur in the midlatitudes, in the subtropical gyre, and in another mode associated with sub-Antarctic mode water (SAMW). The subtropical gyre warmed to a maximum in the mid-1970s and has been cooling since. In the SAMW a long-term warming of the upper 100 m of the southwest Tasman Sea is identified between 1955 and 1988. The depth-integrated warming in this region is found to be about 0.015 degrees C yr(-1), representing a contribution to sea level rise, through thermal expansion, of about 0.3 mm yr(-1).</t>
  </si>
  <si>
    <t>UNIV SYDNEY,SCH MATH &amp; STAT,SYDNEY,NSW 2006,AUSTRALIA; UNIV SYDNEY,MARINE STUDIES CTR,SYDNEY,NSW 2006,AUSTRALIA; UNIV TASMANIA,ANTARCTIC CRC,HOBART,TAS,AUSTRALIA</t>
  </si>
  <si>
    <t>University of Sydney; University of Sydney; University of Tasmania</t>
  </si>
  <si>
    <t>Bindoff, Nathaniel Lee/IVV-0333-2023; Bindoff, Nathaniel Lee/C-8050-2011; Holbrook, Neil/M-7544-2013</t>
  </si>
  <si>
    <t>Bindoff, Nathaniel Lee/0000-0001-5662-9519; Bindoff, Nathaniel Lee/0000-0001-5662-9519; Holbrook, Neil/0000-0002-3523-6254</t>
  </si>
  <si>
    <t>10.1175/1520-0442(1997)010&lt;1035:IADTVI&gt;2.0.CO;2</t>
  </si>
  <si>
    <t>WOS:A1997XB77300012</t>
  </si>
  <si>
    <t>StanwellSmith, D; Barnes, DKA</t>
  </si>
  <si>
    <t>Benthic community development in Antarctica: Recruitment and growth on settlement panels at Signy Island</t>
  </si>
  <si>
    <t>Antarctica; bryozoans; colonisation; recruitment; seasonality</t>
  </si>
  <si>
    <t>SUBLITTORAL EPIFAUNAL COMMUNITIES; ICE-FOOT ZONE; FEEDING-ACTIVITY; COMPETITION; ASSEMBLAGES; SUCCESSION; ECOLOGY; SHORE; LIFE</t>
  </si>
  <si>
    <t>Identity, quantity and seasonal variation in recruiting invertebrate larvae were investigated at Signy Island, Antarctica. Nine settlement panels were deployed at each of three sites at depths ranging between five and 25 m over a two year experimental period. Longer-term community development was followed using three panels continuously immersed for up to 21 months at each site, with monthly photographs taken in situ. Shorter-term variations in recruitment were studied by regular replacement of triplicate panels, which enabled the measurement of seasonality of recruitment onto artificial substrata in Antarctica, for the first time. Cyclostomatid and cheilostomatid bryozoans, and spirorbinid polychaetes were the dominant colonising taxa both in terms of numbers and area covered. Very low rates of colonisation were observed: &lt; 2% of the panels at 5 m, and &lt; 6% of the panel areas at 25 m, were covered after 15 months. Whilst little seasonality of recruitment was observed in spirorbinids, that of cheilostomatid bryozoans showed a significant peak between June and February. Successful recuitment levels of colonising taxa suggested seasonal and interannual variation, although not conclusively. Measurement of growth of individual bryozoan colonies was assessed by image analysis of the in situ monthly photographs. Mean growth ranging between 1.7 mm(2) (Lacerna eatoni) and 7.1 mm(2) (Arachnopusia inchoata) per month were recorded. There was considerable inter- and intra-specific variation of growth of the encrusting cheilostomatid species investigated and this is the first report of such measurements having been made in Antarctica. (C) 1997 Elsevier Science B.V.</t>
  </si>
  <si>
    <t>SOC ENVIRONM EXPLORAT,LONDON EC2A 4QS,ENGLAND; NATL UNIV IRELAND UNIV COLL CORK,DEPT ZOOL &amp; ANIM ECOL,CORK,IRELAND</t>
  </si>
  <si>
    <t>University College Cork</t>
  </si>
  <si>
    <t>StanwellSmith, D (corresponding author), BRITISH ANTARCTIC SURVEY,HIGH CROSS,MADINGLEY RD,CAMBRIDGE CB3 0ET,ENGLAND.</t>
  </si>
  <si>
    <t>10.1016/S0022-0981(96)02754-2</t>
  </si>
  <si>
    <t>XC623</t>
  </si>
  <si>
    <t>WOS:A1997XC62300005</t>
  </si>
  <si>
    <t>Wilson, TJ; Grunow, AM; Hanson, RE</t>
  </si>
  <si>
    <t>Gondwana assembly: The view from southern Africa and East Gondwana</t>
  </si>
  <si>
    <t>JOURNAL OF GEODYNAMICS</t>
  </si>
  <si>
    <t>Symposium on Assembly and Dispersal of Supercontinents, at a Regional Meeting of the Southeastern Section of the Geological-Society-of-America</t>
  </si>
  <si>
    <t>APR 06-07, 1995</t>
  </si>
  <si>
    <t>KNOXVILLE, TN</t>
  </si>
  <si>
    <t>GRANULITE-FACIES METAMORPHISM; PROTEROZOIC MOBILE BELTS; RB-SR GEOCHRONOLOGY; DRONNING-MAUD-LAND; PB ZIRCON AGES; PAN-AFRICAN; U-PB; MOZAMBIQUE BELT; TECTONIC EVOLUTION; WESTERN-AUSTRALIA</t>
  </si>
  <si>
    <t>Neoproterozoic-Cambrian tectonism in Africa, Antarctica and formerly adjacent parts of East Gondwana records the final assembly of the Gondwana supercontinent. Here we compile recent data regarding the timing and kinematics of tectonism for critical parts of southern Africa and East Gondwana, focusing on the period between similar to 650-500 Ma, and integrate these data into a regional framework in order to investigate aspects of the assembly of this portion of Gondwana. We use this information to address the following questions. What cratons remained coherent continental blocks between Rodinia break-up and Gondwana assembly? What were the configurations of Neoproterozoic-Cambrian oceans that separated these coherent blocks? When did the cratons reassemble into the Gondwana supercontinent? In southern Africa, the apparent continuity of older terranes across the Neoproterozoic Zambezi belt, together with other evidence, suggest that the Congo and Kalahari cratons have been a coherent block since similar to 1.1 Ga. The Khomas/Adamastor ocean did not transect the Congo/ Kalahari block; instead any tectonic connection with the Neoproterozoic-Cambrian collisional plate boundary in the Mozambique belt must have been via shear zones such as the Mwembeshi dislocation, which was active at similar to 550 Ma. Age and structural data from Queen Maud Land in East Antarctica indicate that this area was also linked with the Congo/Kalahari block and remained attached to it during the breakup of Rodinia. A suture must thus separate this block from the main part of the East Antarctic craton and likely represents the southern continuation of the Mozambique Ocean. Accumulating evidence for Neoproterozoic-Cambrian orogenesis (similar to 550-520 Ma) in the Lutzow-Holm Bay and Queen Maud Land regions of East Antarctica suggest the postulated continuation of the Mozambique suture zone may lie beneath the ice, where it separates the main part of the East Antarctic craton from the Congo-Kalahari block and contiguous sectors of Queen Maud Land. There is also increasing evidence for Neoproterozoic-Cambrian tectonism in the Enderby Land and Wilkes Land sectors of East Antarctica, and in formerly adjacent portions of western Australia and India. Although the regional tectonic significance of this activity with regard to Gondwana assembly remains uncertain, its widespread nature is additional evidence that East Gondwana did not remain an entirely coherent, rigid entity since similar to 1.1 Ga. Final assembly of East and West Gondwana occurred in the Cambrian along boundaries that only partially coincide with the Mesozoic continental margins of the southern continents. (C) 1997 Elsevier Science Ltd.</t>
  </si>
  <si>
    <t>OHIO STATE UNIV, BYRD POLAR RES CTR, COLUMBUS, OH 43210 USA; TEXAS CHRISTIAN UNIV, DEPT GEOL, FT WORTH, TX 76129 USA</t>
  </si>
  <si>
    <t>University System of Ohio; Ohio State University; Texas Christian University</t>
  </si>
  <si>
    <t>OHIO STATE UNIV, DEPT GEOL SCI, COLUMBUS, OH 43210 USA.</t>
  </si>
  <si>
    <t>Grunow, Anne/F-7844-2017</t>
  </si>
  <si>
    <t>Grunow, Anne/0000-0002-1655-0424</t>
  </si>
  <si>
    <t>0264-3707</t>
  </si>
  <si>
    <t>J GEODYN</t>
  </si>
  <si>
    <t>J. Geodyn.</t>
  </si>
  <si>
    <t>MAY-JUL</t>
  </si>
  <si>
    <t>10.1016/S0264-3707(96)00048-8</t>
  </si>
  <si>
    <t>XG528</t>
  </si>
  <si>
    <t>WOS:A1997XG52800007</t>
  </si>
  <si>
    <t>Hall, BL; Denton, GH; Lux, DR; Schluchter, C</t>
  </si>
  <si>
    <t>Pliocene paleoenvironment and Antarctic Ice Sheet behavior: Evidence from Wright Valley</t>
  </si>
  <si>
    <t>JOURNAL OF GEOLOGY</t>
  </si>
  <si>
    <t>TRANSANTARCTIC MOUNTAINS; SURFACE FLUCTUATIONS; GLACIAL HISTORY</t>
  </si>
  <si>
    <t>Investigations in Wright Valley, adjacent to the Transantarctic Mountains in East Antarctica, shed light on the question of whether high-latitude Pliocene climate was warm enough to cause widespread deglaciation of the East Antarctic craton with a concurrent Magellanic moorland-like environment. If Pliocene age diatoms, presently in glaciogenic deposits high in the Transantarctic Mountains, had come from seaways on the East Antarctic craton, an expanding Late Pliocene ice sheet must have first eroded them from marine sediments and then deposited the diatoms at their present high-altitude locations. This hypothetical expanding glacier would have had to have come through Wright Valley. Glacial drift sediments from the central Wright Valley were mapped, sampled, analyzed, and 40Ar/39Ar whole rock dated. Our evidence indicates that an East Antarctic outlet glacier has not expanded through Wright Valley, and hence cannot have overridden the Dry Valleys sector of the Transantarctic Mountains, any time in the past 3.8 myr. Rather, there was only moderate Pliocene expansion of local cola-based alpine glaciers and continuous cold-desert conditions in Wright Valley. Persistence of a cold-desert paleoenvironment implies that the sector of the East Antarctic Ice Sheet adjacent to Wright Valley has remained relatively stable without melting ablation zones since at least 3.8 Ma, in Early Pliocene time. A further implication is that Antarctic Ice Sheet behavior in the Pliocene was much like that in the Quaternary, when the ice sheet consisted of a stable, terrestrial core in East Antarctica and a dynamic, marine-based appendage in West Antarctica.</t>
  </si>
  <si>
    <t>UNIV MAINE, INST QUATERNARY STUDIES, ORONO, ME 04469 USA</t>
  </si>
  <si>
    <t>University of Maine System; University of Maine Orono</t>
  </si>
  <si>
    <t>UNIV MAINE, DEPT GEOL SCI, ORONO, ME 04469 USA.</t>
  </si>
  <si>
    <t>UNIV CHICAGO PRESS</t>
  </si>
  <si>
    <t>CHICAGO</t>
  </si>
  <si>
    <t>1427 E 60TH ST, CHICAGO, IL 60637-2954 USA</t>
  </si>
  <si>
    <t>0022-1376</t>
  </si>
  <si>
    <t>1537-5269</t>
  </si>
  <si>
    <t>J GEOL</t>
  </si>
  <si>
    <t>J. Geol.</t>
  </si>
  <si>
    <t>10.1086/515922</t>
  </si>
  <si>
    <t>WX175</t>
  </si>
  <si>
    <t>WOS:A1997WX17500001</t>
  </si>
  <si>
    <t>Baker, KB; Rodger, AS; Lu, G</t>
  </si>
  <si>
    <t>HF-radar observations of the dayside magnetic merging rate: A Geospace Environment Modeling boundary layer campaign study</t>
  </si>
  <si>
    <t>HIGH-LATITUDE IONOSPHERE; PARTICLE-PRECIPITATION CHARACTERISTICS; MAPPING ELECTRODYNAMIC FEATURES; POLAR-CAP BOUNDARY; ELECTRIC-FIELD; LOCALIZED OBSERVATIONS; CONVECTION RESPONSE; CUSP; IMF; TIME</t>
  </si>
  <si>
    <t>Goose Bay HF-radar data have been used to determine the dayside reconnection electric field which transports energy from the solar wind into the Earth's magnetosphere and ionosphere. The speed of the ionospheric plasma flow perpendicular to the open/closed boundary is determined in the rest frame of the boundary along each of the 16 beam directions of the HF radar. The observations were made during one of the Geospace Environment Modeling program's boundary layer campaigns. The period from 1200 to 1600 UT on March 29, 1992, was one of generally southward interplanetary magnetic field (IMF). The y component of the IMF was negative for most of the time. Despite the generally steady IMF conditions, the merging rare observed by the radar shows a great deal of temporal structure. The radar observations have been compared with the results from the assimilative mapping of ionospheric electrodynamics (AMIE) procedure. Initially, the merging inferred from the radar observations accounts for a significant portion of the total polar cap potential drop, suggesting that a majority of the potential drop was generated within the radar field of view and must therefore be due to magnetic merging at the magnetopause. At the end of the period, however, the potential drop derived from the radar measurements is distinctly less than that derived from the AMIE procedure. At that time, however, satellite and ground magnetometer data show that a substorm was in progress, and there is substantial evidence for a strong nightside contribution to the polar cap potential drop. An additional feature that appears in this data set is that the orientation of the open/closed magnetic field separatrix with respect to magnetic latitude is well correlated to the y component of the IMF.</t>
  </si>
  <si>
    <t>NATL CTR ATMOSPHER RES,HIGH ALTITUDE OBSERV,BOULDER,CO 80397; BRITISH ANTARCTIC SURVEY,CAMBRIDGE CB3 0ET,ENGLAND</t>
  </si>
  <si>
    <t>National Center Atmospheric Research (NCAR) - USA; UK Research &amp; Innovation (UKRI); Natural Environment Research Council (NERC); NERC British Antarctic Survey</t>
  </si>
  <si>
    <t>Baker, KB (corresponding author), JOHNS HOPKINS UNIV,APPL PHYS LAB,JOHNS HOPKINS RD,LAUREL,MD 20723, USA.</t>
  </si>
  <si>
    <t>Lu, Gang/A-6669-2011</t>
  </si>
  <si>
    <t>A5</t>
  </si>
  <si>
    <t>10.1029/97JA00288</t>
  </si>
  <si>
    <t>WX560</t>
  </si>
  <si>
    <t>Bronze, Green Accepted</t>
  </si>
  <si>
    <t>WOS:A1997WX56000008</t>
  </si>
  <si>
    <t>Lento, GM; Haddon, M; Chambers, GK; Baker, CS</t>
  </si>
  <si>
    <t>Genetic variation of southern hemisphere fur seals (Arctocephalus spp.): Investigation of population structure and species identity</t>
  </si>
  <si>
    <t>JOURNAL OF HEREDITY</t>
  </si>
  <si>
    <t>DNA HAPLOTYPES; MITOCHONDRIAL; SEQUENCE; DIVERGENCE; EVOLUTION</t>
  </si>
  <si>
    <t>We have examined phylogenetic and geographic patterns of variation in the mitochondrial cytochrome b gene of Southern Hemisphere fur seals (Arctocephalus spp,), Our survey of 106 individuals from four putative species reveals three distinct patterns of variation reflecting ancient, recent historic, and contemporary gene flow, For the combined samples of Subantarctic (Arctocephalus tropicalis) and Antarctic (Arctocephalus gazella) fur seals, we find low levels of sequence diversity and reciprocal paraphyly of haplotypes (where representative haplotypes of a species are found to occur infrequently in another species and vice versa), For the Australian and Cape fur seal subspecies (Arctocephalus pusillus doriferus and A. p. pusillus, respectively), we find low levels of sequence diversity but significant differences in the regional distribution of haplotypes that are consistent with, but not conclusive of, the current subspecies definition based on nonmolecular data, For the New Zealand fur seal (Arctocephalus forsteri), we find high levels of average sequence diversity because of the survival of two divergent lineages of mitochondrial haplotypes with differences approaching that found in interspecific comparisons of other mammals, The two divergent clades are distributed sympatrically in some regions, but the overall geographic structure of the variation is significant across the range of this species, These new molecular data are inconsistent with current taxonomic definitions of species within the Southern Hemisphere fur seals and argue for reevaluation of these ''species'' definitions, For management purposes, the definition of evolutionarily significant units (Ryder 1986) and genetic management units (Moritz 1994) in relation to these species may also be evaluated in light of this molecular genetic information.</t>
  </si>
  <si>
    <t>VICTORIA UNIV WELLINGTON,SCH BIOL SCI,WELLINGTON,NEW ZEALAND; UNIV SYDNEY,INST MARINE ECOL,SYDNEY,NSW 2006,AUSTRALIA</t>
  </si>
  <si>
    <t>Victoria University Wellington; University of Sydney</t>
  </si>
  <si>
    <t>Lento, GM (corresponding author), UNIV AUCKLAND,SCH BIOL SCI,PRIVATE BAG 92019,AUCKLAND 1,NEW ZEALAND.</t>
  </si>
  <si>
    <t>Chambers, Geoffrey/0000-0003-1019-6855; Haddon, Malcolm/0000-0001-6971-7585</t>
  </si>
  <si>
    <t>OXFORD UNIV PRESS INC</t>
  </si>
  <si>
    <t>CARY</t>
  </si>
  <si>
    <t>JOURNALS DEPT, 2001 EVANS RD, CARY, NC 27513</t>
  </si>
  <si>
    <t>0022-1503</t>
  </si>
  <si>
    <t>J HERED</t>
  </si>
  <si>
    <t>J. Hered.</t>
  </si>
  <si>
    <t>10.1093/oxfordjournals.jhered.a023089</t>
  </si>
  <si>
    <t>Evolutionary Biology; Genetics &amp; Heredity</t>
  </si>
  <si>
    <t>XC319</t>
  </si>
  <si>
    <t>WOS:A1997XC31900006</t>
  </si>
  <si>
    <t>Ansell, AD; Harvey, R</t>
  </si>
  <si>
    <t>Protected larval development in the Antarctic bivalve Laternula elliptica (King and Broderip) (Anomalodesmata: Laternulidae)</t>
  </si>
  <si>
    <t>JOURNAL OF MOLLUSCAN STUDIES</t>
  </si>
  <si>
    <t>Ansell, AD (corresponding author), SCOTTISH ASSOC MARINE SCI,DUNSTAFFNAGE MARINE LAB,POB 3,OBAN PA34 4AD,ARGYLL,SCOTLAND.</t>
  </si>
  <si>
    <t>GREAT CLARENDON ST, OXFORD, ENGLAND OX2 6DP</t>
  </si>
  <si>
    <t>0260-1230</t>
  </si>
  <si>
    <t>J MOLLUS STUD</t>
  </si>
  <si>
    <t>J. Molluscan Stud.</t>
  </si>
  <si>
    <t>10.1093/mollus/63.2.285</t>
  </si>
  <si>
    <t>XC795</t>
  </si>
  <si>
    <t>WOS:A1997XC79500011</t>
  </si>
  <si>
    <t>Fontana, A; Scognamiglio, G; Cimino, G</t>
  </si>
  <si>
    <t>Dendrinolide, a new degraded diterpenoid from the Antarctic sponge Dendrilla membranosa</t>
  </si>
  <si>
    <t>JOURNAL OF NATURAL PRODUCTS</t>
  </si>
  <si>
    <t>A new glacian diterpenoid, named dendrinolide (5), was isolated, together with the 9,11-dihydrogracilin A (1), from the Me2CO extract of the Antarctic sponge Dendrilla membranosa. Its structure has been elucidated by interpretation of spectral data and comparison with the similar product 6, previously found in the Mediterranean sponge Spongionella gracilis.</t>
  </si>
  <si>
    <t>Fontana, A (corresponding author), CNR,IST CHIM MOL INTERESSE BIOL,VIA TOIANO 6,I-80072 ARCO,NAPOLI,ITALY.</t>
  </si>
  <si>
    <t>Fontana, Angelo/C-3354-2012; Fontana, Angelo/AAO-2741-2021</t>
  </si>
  <si>
    <t>Fontana, Angelo/0000-0002-5453-461X</t>
  </si>
  <si>
    <t>AMER CHEMICAL SOC</t>
  </si>
  <si>
    <t>1155 16TH ST, NW, WASHINGTON, DC 20036</t>
  </si>
  <si>
    <t>0163-3864</t>
  </si>
  <si>
    <t>J NAT PROD</t>
  </si>
  <si>
    <t>J. Nat. Prod.</t>
  </si>
  <si>
    <t>10.1021/np960712w</t>
  </si>
  <si>
    <t>Plant Sciences; Chemistry, Medicinal; Pharmacology &amp; Pharmacy</t>
  </si>
  <si>
    <t>Plant Sciences; Pharmacology &amp; Pharmacy</t>
  </si>
  <si>
    <t>XA685</t>
  </si>
  <si>
    <t>WOS:A1997XA68500011</t>
  </si>
  <si>
    <t>Thibert, E; Domine, F</t>
  </si>
  <si>
    <t>Thermodynamics and kinetics of the solid solution of HCl in ice</t>
  </si>
  <si>
    <t>JOURNAL OF PHYSICAL CHEMISTRY B</t>
  </si>
  <si>
    <t>POLAR STRATOSPHERIC CLOUDS; NITRIC-ACID; HYDROGEN-CHLORIDE; ANTARCTIC OZONE; VAPOR-PRESSURES; SOLUBILITY; CHEMISTRY; DIFFUSION; WATER; H2O</t>
  </si>
  <si>
    <t>The equilibrium solubility of HCl in ice I-h has been measured as a function of temperature and HCl partial pressure, between -8 and -35 degrees C by doping large ice single crystals with gaseous HCl for several weeks. Results indicate that the solubility of HCI in ice is very low, much less than found in many previous studies. Its temperature and HCl partial pressure dependences are found to be X-HCl = 6.13 x 10(-10)e(2806.5/T) (P-HCl)(1/2.73) where X-HCl is the solubility in mole fraction, P-HCl is the HCl partial pressure in Pa, and T is the temperature in kelvin. The diffusion coefficient of HCl in ice is also found to be very low, about 10(-12) cm(2)/s at -15 degrees C. Extrapolations of these data yield the solidus in the temperature-composition phase diagram. The determination of the solid phase composition in equilibrium with a given gas phase composition allows the calculation of the partial enthalpy of sublimation of HCl from ice, Delta h(HCl)(s) = 63.7 +/- 7.6 kJ/mol, and of the activity of HCl in ice. Possible mechanisms of HCl incorporation in ice are discussed. Atmospheric implications concerning ozone depletion and the understanding of snow composition are examined.</t>
  </si>
  <si>
    <t>LAB GLACIOL &amp; GEOPHYS ENVIRONM,CNRS,F-38402 ST MARTIN DHER,FRANCE</t>
  </si>
  <si>
    <t>Centre National de la Recherche Scientifique (CNRS)</t>
  </si>
  <si>
    <t>Domine, Florent/E-8699-2011</t>
  </si>
  <si>
    <t>THIBERT, Emmanuel/0000-0003-2843-5367</t>
  </si>
  <si>
    <t>1089-5647</t>
  </si>
  <si>
    <t>J PHYS CHEM B</t>
  </si>
  <si>
    <t>J. Phys. Chem. B</t>
  </si>
  <si>
    <t>10.1021/jp962115o</t>
  </si>
  <si>
    <t>Chemistry, Physical</t>
  </si>
  <si>
    <t>WX113</t>
  </si>
  <si>
    <t>WOS:A1997WX11300018</t>
  </si>
  <si>
    <t>Davis, AMJ; McNider, RT</t>
  </si>
  <si>
    <t>The development of Antarctic katabatic winds and implications for the coastal ocean</t>
  </si>
  <si>
    <t>VELOCITY; POLYNYA; REGIME; FLOWS; BAY</t>
  </si>
  <si>
    <t>The influence of katabatic winds on the Antarctic coastal waters is examined by using simple models of the ocean and atmosphere. A katabatic flow model incorporating Coriolis dynamics is solved analytically and another with nonlinear friction is solved numerically to provide wind stress to a two-layer coastal ocean model. The resulting solutions are evidently the first to incorporate Coriolis terms with a thermodynamic equation that includes compressional warming effects. The emphasis in this paper is on delineating the parameters that control the relative adjustment of the katabatic wind into alongshore and offshore components. By including nonlinear friction, it is shown that steeper slopes and weaker stratification tend to direct the wind more toward the ocean. It is further demonstrated that the katabatic forcing supports the strong polar easterlies (winds from the east) along the periphery of the continent and that the offshore extent should be dependent on the atmospheric Rossby deformation radius. The ocean model shows that significant downwelling occurs at the coast, while upwelling is predicted at a distance of the order of the ocean Rossby radius. An alongshore coastal jet from the east is found in the model and is evidently the manifestation of the east wind drift. The upwelling offshore may be a significant aspect of polynya formation and maintenance of the Antarctic divergence zone and contribute to the biological productivity of the region.</t>
  </si>
  <si>
    <t>UNIV ALABAMA,EARTH SYST SCI LAB,HUNTSVILLE,AL 35899; UNIV ALABAMA,DEPT MATH,TUSCALOOSA,AL 35487</t>
  </si>
  <si>
    <t>University of Alabama System; University of Alabama Huntsville; University of Alabama System; University of Alabama Tuscaloosa</t>
  </si>
  <si>
    <t>10.1175/1520-0469(1997)054&lt;1248:TDOAKW&gt;2.0.CO;2</t>
  </si>
  <si>
    <t>WX110</t>
  </si>
  <si>
    <t>WOS:A1997WX11000009</t>
  </si>
  <si>
    <t>Barnes, DKA; Peck, LS</t>
  </si>
  <si>
    <t>An Antarctic shelf population of the deep-sea, Pacific brachiopod Neorhynchia strebeli</t>
  </si>
  <si>
    <t>JOURNAL OF THE MARINE BIOLOGICAL ASSOCIATION OF THE UNITED KINGDOM</t>
  </si>
  <si>
    <t>SIGNY ISLAND; COMMUNITIES; SEASONALITY; DYNAMICS; GROWTH</t>
  </si>
  <si>
    <t>Thirty-five specimens of the articulate brachiopod Neorhynchia strebeli were collected from a site at 814 m in the Weddell Sea. This was only the second species of the order Rhynchonellida to be found in Antarctica. Formerly N. strebeli was known solely from abyssal Pacific Ocean localities. A circumantarctic distribution is suggested in addition to the known deep-sea Pacific range. The specimens of this collection showed considerable commissure variation, suggesting that the previously proposed erection of two subspecies on the basis of this character is erroneous, and emphasises the phenotypic plasticity of some articulate brachiopods. The valve lengths and the number of alpha growth rings in the sample showed a normal distribution and a von Bertalanffy growth function was fitted to the data: L-t = 23 (1-exp[-0.228t]). If the alpha growth rings were of annual periodicity, the ages attained by the Antarctic N. strebeli of 11 y would be substantially lower than those reported for other Weddell Sea brachiopods. The epibiotic communities occurring on the valves of N. strebeli were impoverished, which is characteristic of deep water Antarctic brachiopods. The few specimens collected with their substratum were attached to small pebbles, but the typical attachment substrata may be different.</t>
  </si>
  <si>
    <t>Barnes, DKA (corresponding author), NATL UNIV IRELAND UNIV COLL CORK,DEPT ZOOL,CORK,IRELAND.</t>
  </si>
  <si>
    <t>0025-3154</t>
  </si>
  <si>
    <t>J MAR BIOL ASSOC UK</t>
  </si>
  <si>
    <t>J. Mar. Biol. Assoc. U.K.</t>
  </si>
  <si>
    <t>10.1017/S0025315400071757</t>
  </si>
  <si>
    <t>XB840</t>
  </si>
  <si>
    <t>WOS:A1997XB84000008</t>
  </si>
  <si>
    <t>Mortyn, PG; Thunell, RC</t>
  </si>
  <si>
    <t>Biogenic sedimentation and surface productivity changes in the Southern California Borderlands during the last glacial-interglacial cycle</t>
  </si>
  <si>
    <t>MARINE GEOLOGY</t>
  </si>
  <si>
    <t>paleoclimatology; paleocurrents; paleoecology; California Current; Southern California; last glacial maximum; upwelling; laurentide ice sheet; organic carbon; opal; foraminifera; planktonic taxa; carbonate sediments</t>
  </si>
  <si>
    <t>DEEP-SEA SEDIMENTS; ORGANIC-CARBON; ATMOSPHERIC CO2; EQUATORIAL PACIFIC; ACCUMULATION RATES; ANTARCTIC OCEAN; CURRENT SYSTEM; SILICA; FLUXES; DISSOLUTION</t>
  </si>
  <si>
    <t>A variety of geochemical evidence suggests that surface productivity in the California Borderlands region was 1.5-2 times higher during the last glacial relative to the Holocene. High accumulation rates of opaline silica and organic carbon suggest increased glacial productivity, while carbonate accumulation records and C-org/C-CO3 ratios point toward a dominantly siliceous plankton community at that time. The observed productivity changes are attributed to a southerly migration of the North Pacific high pressure cell, which resulted in an intensification of the California Current and enhanced upwelling south of 40 degrees N during the last glacial.</t>
  </si>
  <si>
    <t>UNIV S CAROLINA, DEPT GEOL SCI, COLUMBIA, SC 29208 USA</t>
  </si>
  <si>
    <t>University of South Carolina System; University of South Carolina Columbia</t>
  </si>
  <si>
    <t>Mortyn, P. Graham/I-3860-2015</t>
  </si>
  <si>
    <t>Mortyn, P. Graham/0000-0002-9473-4309</t>
  </si>
  <si>
    <t>0025-3227</t>
  </si>
  <si>
    <t>1872-6151</t>
  </si>
  <si>
    <t>MAR GEOL</t>
  </si>
  <si>
    <t>Mar. Geol.</t>
  </si>
  <si>
    <t>10.1016/S0025-3227(96)00105-3</t>
  </si>
  <si>
    <t>Geosciences, Multidisciplinary; Oceanography</t>
  </si>
  <si>
    <t>Geology; Oceanography</t>
  </si>
  <si>
    <t>XJ254</t>
  </si>
  <si>
    <t>WOS:A1997XJ25400001</t>
  </si>
  <si>
    <t>Brearley, AJ</t>
  </si>
  <si>
    <t>Phyllosilicates in the matrix of the unique carbonaceous chondrite Lewis Cliff 85332 and possible implications for the aqueous alteration of CI chondrites</t>
  </si>
  <si>
    <t>ANTARCTIC METEORITES; WEATHERING PRODUCTS; MINERALOGY; ABUNDANCES; PETROLOGY; ALH85085; ORIGIN; DUST; RIMS</t>
  </si>
  <si>
    <t>The fine-grained matrix of the unique, unequilibrated carbonaceous chondrite Lewis Cliff (LEW) 85332 has been studied by scanning electron microscopy (SEM), electron probe microanalysis (EPMA) and transmission electron microscopy (TEM). Compositionally, LEW 85332 has a matrix that is more Fe-rich than typical CI chondrites but has elemental abundance ratios that appear to be closer to CI matrices than to CM or CR chondrites. The mineralogy of the matrix is dominated by phyllosilicate phases that are predominantly interlayered Fe-rich serpentine/saponite; anhydrous silicate phases such as olivine and pyroxene are rare. Minor magnetite, troilite and ferrihydrite also occur associated with the phyllosilicates. Despite the high degree of weathering in LEW 85332, the phyllosilicates appear to have an extraterrestrial origin, but the highly variable Mg/Fe ratios of saponite may be the result of partial terrestrial oxidation of Fe-rich saponite to a more Mg-rich saponite and ferrihydrite. Alternatively, some of the ferrihydrite may have formed as a result of terrestrial weathering of Fe-Ni metal. The compositional and mineralogical data suggest that the matrix of LEW 85332 may represent a very early stage in the type of aqueous alteration experienced by the CI chondrites, although it is improbable that LEW 85332 was a precursor to the CI chondrites because of its high abundance of chondrules. The absence of carbonates, the high-Fe content of the matrix and phyllosilicate phases and relatively low abundance of magnetite all indicate that the degree of oxidation and leaching of LEW 85332 matrix was significantly less than that experienced by the CI chondrites. The absence of clear evidence for alteration of chondrules suggests that either the formation of the hydrous phases in the matrix occurred prior to accretion or that alteration occurred on a parent body and involved limited amounts of fluid, such that the reactions took place preferentially and exclusively within the fine-grained (anhydrous?) matrix materials.</t>
  </si>
  <si>
    <t>Brearley, AJ (corresponding author), UNIV NEW MEXICO, DEPT EARTH &amp; PLANETARY SCI, INST METEORIT, ALBUQUERQUE, NM 87131 USA.</t>
  </si>
  <si>
    <t>Brearley, Adrian/0000-0002-7364-8815</t>
  </si>
  <si>
    <t>WILEY-BLACKWELL</t>
  </si>
  <si>
    <t>1086-9379</t>
  </si>
  <si>
    <t>1945-5100</t>
  </si>
  <si>
    <t>10.1111/j.1945-5100.1997.tb01281.x</t>
  </si>
  <si>
    <t>XA230</t>
  </si>
  <si>
    <t>WOS:A1997XA23000009</t>
  </si>
  <si>
    <t>Hodgson, DA; Johnston, NM</t>
  </si>
  <si>
    <t>Inferring seal populations from lake sediments</t>
  </si>
  <si>
    <t>Hodgson, DA (corresponding author), BRITISH ANTARCTIC SURVEY,HIGH CROSS,MADINGLEY RD,CAMBRIDGE CB3 0ET,ENGLAND.</t>
  </si>
  <si>
    <t>Johnston, Nadine M/0000-0003-2211-1492</t>
  </si>
  <si>
    <t>10.1038/387030a0</t>
  </si>
  <si>
    <t>WW758</t>
  </si>
  <si>
    <t>WOS:A1997WW75800033</t>
  </si>
  <si>
    <t>Lukashina, NP</t>
  </si>
  <si>
    <t>Water masses of the Angola Basin in Late Pleistocene and Holocene</t>
  </si>
  <si>
    <t>OKEANOLOGIYA</t>
  </si>
  <si>
    <t>ATLANTIC-OCEAN</t>
  </si>
  <si>
    <t>Five cores of bottom sediments from the Angola Basin were studied using foraminiferal analysis. They were divided into 7 stratigraphic layers which correlated with the first seven isotopic stages. Distribution of benthic foraminifera in these layers showed that during the entire Late Quaternary period there was more antarctic bottom water in the Angola Basin than now. The intensification of the CaCO3 dissolution was connected with the increase of the antarctic water part in the water column.</t>
  </si>
  <si>
    <t>Lukashina, NP (corresponding author), PP SHIRSHOV OCEANOL INST,KALININGRAD,RUSSIA.</t>
  </si>
  <si>
    <t>Lukashina, Nadezhda P/L-3351-2016</t>
  </si>
  <si>
    <t>0030-1574</t>
  </si>
  <si>
    <t>OKEANOLOGIYA+</t>
  </si>
  <si>
    <t>Okeanologiya</t>
  </si>
  <si>
    <t>XP166</t>
  </si>
  <si>
    <t>WOS:A1997XP16600018</t>
  </si>
  <si>
    <t>Chen, FH; Bloemendal, J; Wang, JM; Li, JJ; Oldfield, F</t>
  </si>
  <si>
    <t>High-resolution multi-proxy climate records from Chinese loess, evidence for rapid climatic changes over the last 75 kyr</t>
  </si>
  <si>
    <t>loess; paleoclimates; interstadials; monsoon</t>
  </si>
  <si>
    <t>MINERAL MAGNETIC RECORD; GREENLAND ICE CORE; NORTH-ATLANTIC; PALEOCLIMATIC SIGNIFICANCE; PACIFIC-OCEAN; PLATEAU; LANZHOU; AGE; SUSCEPTIBILITY; INSTABILITY</t>
  </si>
  <si>
    <t>The loess/paleosol sequence in loess layer L1 (Malan Loess) is investigated in three regions of the Western Chinese Loess Plateau. Nine pedogenic layers are found in L1 and three proxy climate indices. magnetic susceptibility (MS). grain size (GS) and CaCO3 content. are measured at intervals of 0.2 kyr in order to recover records of monsoon climate variations. Time series of MS, GS and CaCO3 content document the high resolution history of summer and winter monsoon climate variations over the last 75 kyr. The records show a high degree of similarity to the warm interstadials recorded in ice cores from Greenland and the Antarctic. and with Heinrich events in the North Atlantic, juring the last glacial cycle. Bond cycles are also recorded by the Chinese loess records. Overall, our results indicate that numerous rapid changes in climate occurred in China Juring the last glacial cycle. but that the range of climate variations was smaller than recorded in Greenland. (C) Elsevier Science B.V.</t>
  </si>
  <si>
    <t>UNIV LIVERPOOL, DEPT GEOG, LIVERPOOL L69 3BX, MERSEYSIDE, ENGLAND</t>
  </si>
  <si>
    <t>University of Liverpool</t>
  </si>
  <si>
    <t>Chen, FH (corresponding author), LANZHOU UNIV, DEPT GEOG, LANZHOU 730000, GANSU, PEOPLES R CHINA.</t>
  </si>
  <si>
    <t>Chen, Fahu/E-9491-2010; Fahu, Chen/B-2788-2011</t>
  </si>
  <si>
    <t>Chen, Fahu/0000-0002-8874-1035</t>
  </si>
  <si>
    <t>10.1016/S0031-0182(96)00149-6</t>
  </si>
  <si>
    <t>XE566</t>
  </si>
  <si>
    <t>WOS:A1997XE56600015</t>
  </si>
  <si>
    <t>Lipschutz, ME; Wolf, SF; Dodd, RT</t>
  </si>
  <si>
    <t>Meteoroid streams as sources for meteorite falls: A status report</t>
  </si>
  <si>
    <t>PLANETARY AND SPACE SCIENCE</t>
  </si>
  <si>
    <t>NON-ANTARCTIC METEORITES; H-CHONDRITES; PARENT BODY; TRACE-ELEMENTS; BREAKUP; EARTH; POPULATIONS; AGES</t>
  </si>
  <si>
    <t>From their circumstances of fall (year, day, and, sometimes, petrographic type) five clusters of H4-6 chondrites have been identified statistically as deriving from separate meteoroid streams. Using another criterion the meteorites' contents of volatile trace elements (Ag, Bi, Cd, Cs, In, Rb, Se, Te, Tl, Zn) determined using radiochemical neutron activation analysis, and treated by multivariate statistical analysis techniques, three of the five clusters are distinguishable from the random background of observed falls. These data indicate that distinct H chondrite sources with primary thermal histories distinguishable from those of random sources provided H4-6 chondrites that fell in May, 1855-1895, and in September-October, 1812-1992. Thus, both in the short-term, and the long-term (&gt; 50 kyr) as evidenced by Antarctic H4-6 chondrites, time-dependent variations occur in the Earth's sampling of common meteorites. The source-variations indicated by our data apparently reflect the existence of meteoroid streams which complete the hierarchy of comet steams, asteroid streams and fireball streams of asteroidal origin established by others. (C) 1997 Published by Elsevier Science Ltd.</t>
  </si>
  <si>
    <t>ARGONNE NATL LAB,ARGONNE,IL 60439; SUNY STONY BROOK,DEPT EARTH &amp; SPACE SCI,STONY BROOK,NY 11794</t>
  </si>
  <si>
    <t>United States Department of Energy (DOE); Argonne National Laboratory; State University of New York (SUNY) System; State University of New York (SUNY) Stony Brook</t>
  </si>
  <si>
    <t>Lipschutz, ME (corresponding author), PURDUE UNIV,DEPT CHEM,W LAFAYETTE,IN 47907, USA.</t>
  </si>
  <si>
    <t>0032-0633</t>
  </si>
  <si>
    <t>PLANET SPACE SCI</t>
  </si>
  <si>
    <t>Planet Space Sci.</t>
  </si>
  <si>
    <t>10.1016/S0032-0633(96)00148-1</t>
  </si>
  <si>
    <t>XH882</t>
  </si>
  <si>
    <t>WOS:A1997XH88200001</t>
  </si>
  <si>
    <t>Gill, PC; Thiele, D</t>
  </si>
  <si>
    <t>A winter sighting of killer whales (Orcinus orca) in Antarctic sea ice</t>
  </si>
  <si>
    <t>MARINE MAMMALS; BEHAVIOR</t>
  </si>
  <si>
    <t>A group of killer whales was sighted in open leads well inside Antarctic sea ice during August 1995. This was the first winter sighting of killer whales in Antarctic waters since 1955, and contradicts the view that all killer whales migrate north prior to the winter. A small calf was observed, providing the first evidence of a cetacean species breeding in Antarctic waters. Several potential prey species were also present. The sighting highlights the importance of lead and polynya systems to marine mammals, which probably use them to disperse within the winter sea-ice zone.</t>
  </si>
  <si>
    <t>AUSTRALOCETUS &amp; AUSTRALIAN NAT CONSERVAT AGCY,CANBERRA,ACT 2601,AUSTRALIA</t>
  </si>
  <si>
    <t>Gill, PC (corresponding author), AUSTRALOCETUS &amp; OCEAN RES FDN,148 COPELAND RD E,BEECROFT,NSW 2119,AUSTRALIA.</t>
  </si>
  <si>
    <t>Gill, Peter/JZT-5482-2024</t>
  </si>
  <si>
    <t>10.1007/s003000050134</t>
  </si>
  <si>
    <t>WW195</t>
  </si>
  <si>
    <t>WOS:A1997WW19500001</t>
  </si>
  <si>
    <t>Tatur, A; Myrcha, A; Niegodzisz, J</t>
  </si>
  <si>
    <t>Formation of abandoned penguin rookery ecosystems in the maritime Antarctic</t>
  </si>
  <si>
    <t>KING-GEORGE-ISLAND; ORNITHOGENIC SOILS; ADELIE; PENINSULA</t>
  </si>
  <si>
    <t>Due to regional glacio-isostatic uplift of land during the Holocene period, a large number of penguin populations from several rookeries began to nest on the newly formed beaches and emerged rocks, leaving previously colonized higher cliffs. Chronology and extent of raised beaches, lichenometric age estimation of Usnea antarctica and radiocarbon-dating of guano and subfossil penguin bones in the abandoned nesting sites suggest the progress of the downward movement of many rookeries about 2500 years ago, accelerated during the last millennium, when wide bands of 4 to 6 m raised beaches were formed. Patterns of relic ornithogenic soil formation in the abandoned rookeries (focussed on leaching, erosion processes and humus horizon creation), as well as the succession of vegetation in the age sequence of abandoned nesting sites, were investigated in detail at Stranger Point, King George Island. The chemical composition of Deschampsia antarctica growing in the area of active, abandoned rookeries and in control sites provides direct and indirect evidence of current and past ornithogenic manuring on nutrition of vegetation.</t>
  </si>
  <si>
    <t>WARSAW UNIV,INST BIOL,PL-15950 BIALYSTOK,POLAND</t>
  </si>
  <si>
    <t>University of Warsaw</t>
  </si>
  <si>
    <t>Tatur, A (corresponding author), POLISH ACAD SCI,INST ECOL,PL-05092 LOMIANKI,DZIEKANOW LESNY,POLAND.</t>
  </si>
  <si>
    <t>10.1007/s003000050135</t>
  </si>
  <si>
    <t>WOS:A1997WW19500002</t>
  </si>
  <si>
    <t>Errhif, A; Razouls, C; Mayzaud, P</t>
  </si>
  <si>
    <t>Composition and community structure of pelagic copepods in the Indian sector of the Antarctic Ocean during the end of the austral summer</t>
  </si>
  <si>
    <t>EASTERN WEDDELL SEA; ZOOPLANKTON COMMUNITY; MACROZOOPLANKTON COMMUNITIES; SOUTHERN-OCEAN; ICE; POPULATIONS; ABUNDANCE; ISLAND; FRONTS; BAY</t>
  </si>
  <si>
    <t>The present paper describes latitudinal and vertical changes in the composition, abundance and diversity of copepods in the Indian sector of the Antarctic Ocean, during the end of austral summer along a transect on 66 degrees 30'E between 43 and 62 degrees S, within three layers (600-0, 200-0, 100-0 m). Highest copepod densities were noted in the central part of the transect, between the Antarctic Divergence and the Antarctic Convergence, with a maximum in the Antarctic Divergence zone, particularly in the upper levels of the water column. A total number of 80 copepod species were identified over the entire survey area. The south end and the central part of the transect comprised a small number of species. North of the Antarctic Convergence, this number increased markedly with the progressive disappearence of those species characteristic of Antarctic waters and their replacement by temperate and subtropical species. Generally, small copepods, particularly Oithona similis, Oithona frigida and Ctenocalanus citer, dominated in numbers in both Antarctic and sub-Antarctic areas. The contribution of large species to total copepod numbers was much lower, with Calanus simillimus in the central part of the transect, Pleuromamma borealis in the subtropical zone and Calanus propinquus in the southern part. Correspondence analysis showed a marked latitudinal gradient in population structure with four groups of samples and species corresponding to four latitudinal zones. Community structure (species richness, relative dominance index, evenness, Shannon species diversity index) and species abundance patterns (as rank-frequency diagrams) suggested that the maturity and species richness increased gradually from south to north. A low diversity index and evenness were observed in the area of the Antarctic Divergence, whereas the convergence zone showed high diversity and evenness. Conversely, the frontal zone showed high diversity and evenness. Distribution appeared unrelated to chlorophyll concentrations and on the large scale was related to the hydrologic characteristics.</t>
  </si>
  <si>
    <t>OBSERV OCEANOL, EP, CNRS 017, LAB OCEANOG BIOCHIM &amp; ECOL, F-06230 VILLEFRANCHE SUR MER, FRANCE; URA CNRS 117, OBSERV OCEANOL, LAB ARAGO, F-66630 BANYULS SUR MER, FRANCE</t>
  </si>
  <si>
    <t>Sorbonne Universite; Centre National de la Recherche Scientifique (CNRS); Sorbonne Universite</t>
  </si>
  <si>
    <t>10.1007/s003000050136</t>
  </si>
  <si>
    <t>WOS:A1997WW19500003</t>
  </si>
  <si>
    <t>Favero, M; Silva, P; Ferreyra, G</t>
  </si>
  <si>
    <t>Trophic relationships between the kelp gull and the Antarctic limpet at King George Island (South Shetland Islands, Antarctica) during the breeding season</t>
  </si>
  <si>
    <t>NACELLA-DELESSERTI; LARUS-DOMINICANUS; PREDATION; BEHAVIOR; TENACITY; CONCINNA; IMPACT; OCEAN; SHAPE; SIZE</t>
  </si>
  <si>
    <t>The diet of the kelp gull (Larus dominicanus), its foraging behaviour and the consumption rates on the Antarctic limpet (Nacella concinna) were studied during austral spring and summer 1992/1993 and 1993/1994 at Potter Peninsula, King George Island, Antarctica. Prey information was obtained by collecting 237 pellets, foraging behaviour was observed by focal and instantaneous scan samplings, and consumption rate was estimated by means of weekly sampling of limpets found in 5 nests and their respective middens. Limpets were the most important prey followed by scavenged prey (penguin and seal carcasses), amphipods, snails, fish and euphausiids. Foraging gulls spent 51% of the time searching for limpets, 10% moving between foraging areas. 9% in catching effort and 15% handling prey. The number of gulls observed searching for limpets was inversely correlated with the tidal height. In the diet limpets provide 102.3, 159.4 and 188.1 kJ gull(-1) day(-1) during incubation, hatching and brooding respectively; these values range between 15 and 27%, with a maximum of 40%, of the basic daily energy requirements of kelp gulls. Total consumption rate estimations for the whole population of gulls at Potter Peninsula reached between 3400 and 4800 limpets day(-1), which represents approximately 10-14% of the total annual limpet mortality.</t>
  </si>
  <si>
    <t>DIRECC NACL ANTARTICO,INST ANTARTICO ARGENTINO,RA-1010 BUENOS AIRES,ARGENTINA</t>
  </si>
  <si>
    <t>Instituto Antartico Argentino</t>
  </si>
  <si>
    <t>Favero, M (corresponding author), UNIV MAR DEL PLATA,FAC CIENCIAS EXACTAS &amp; NAT,DEPT BIOL,FUNES 3250,RA-7600 MAR DEL PLATA,ARGENTINA.</t>
  </si>
  <si>
    <t>Favero, Marco/AGF-7428-2022</t>
  </si>
  <si>
    <t>Favero, Marco/0000-0003-1293-3417; Ferreyra, Gustavo Adolfo/0000-0003-1953-5067</t>
  </si>
  <si>
    <t>10.1007/s003000050137</t>
  </si>
  <si>
    <t>WOS:A1997WW19500004</t>
  </si>
  <si>
    <t>Janssen, HH</t>
  </si>
  <si>
    <t>Epizoic bacteria on the foot of the Antarctic bivalve, Lissarca notorcadensis Melville and Standen, 1907 (Filibranchia: Philobryidae)</t>
  </si>
  <si>
    <t>HALICRYPTUS-SPINULOSUS PRIAPULIDA; SUB-CUTICULAR BACTERIA; AMINO-ACID-TRANSPORT; FEEDING-ACTIVITY; CHEMOAUTOTROPHIC SYMBIONTS; FUNCTIONAL-MORPHOLOGY; MARINE-INVERTEBRATES; OXIDIZING BACTERIA; SULFIDE OXIDATION; LUCINA-FLORIDANA</t>
  </si>
  <si>
    <t>Specimens of the epizoic bivalve Lissarca notorcadensis Melville and Standen, 1907 (Philobryidae) were collected from the spines of cidaroid sea-urchins in the Weddell Sea during austral summer 1991. Soft tissues were investigated by means of transmission electron microscopy. Epizoic bacteria were discovered on the foot in 14 out of 15 specimens of the bivalve, and in juveniles as well as in adults. The presence of bacteria was restricted to a certain area of the foot's surface, where they were populating the brush border of the epidermal epithelium. This is the first time that epizoic bacteria have been described, either from an Antarctic bivalve or from the foot epithelium of any bivalve species. Aspects of the fine structure were studied with regard to future work on this symbiosis. The bacteria undergo a full life-cycle in the brush border. Whereas young or dividing bacteria are found more distally between the microvilli, senescent stages seem to disintegrate and be absorbed between their bases. The bacteria could contribute to the nutrition of their host by breaking down macromolecular or particulate organic matter, which would facilitate parenteral absorption by the bivalve, as well as eventual digestion. The ultrastructural findings suggest that the bacteria are neither sulphidotrophic nor methylotrophic. Based on their appearance, they are classified as sub-cuticular bacteria, which have been recently described from the surface epithelia in various marine invertebrate species. The phenomenon is discussed in respect to seasonal food limitation for Antarctic suspension feeders and the brooding behaviour of the host species and its ecological success.</t>
  </si>
  <si>
    <t>Janssen, HH (corresponding author), BUNDESANSTALT GEWASSERKUNDE, PROJEKTGRP ELBE OKOL, SCHNELLERSTR 140, D-12439 BERLIN, GERMANY.</t>
  </si>
  <si>
    <t>10.1007/s003000050138</t>
  </si>
  <si>
    <t>WOS:A1997WW19500005</t>
  </si>
  <si>
    <t>Davies, KF; Greenslade, P; Melbourne, BA</t>
  </si>
  <si>
    <t>The invertebrates of sub-Antarctic Bishop Island</t>
  </si>
  <si>
    <t>ACARI</t>
  </si>
  <si>
    <t>We report on the first comprehensive collection of invertebrates made on sub-Antarctic Bishop Island, which lies 33 km south of Macquarie Island. A total of 15 species were collected, of which 14 also occur amongst the 168 species recorded from Macquarie Island. We hypothesise that the greater species richness of Macquarie Island relative to Bishop Island is largely caused by the greater habitat diversity on Macquarie Island but that other factors, including accidentally introduced species, may also be important.</t>
  </si>
  <si>
    <t>CSIRO,DIV ENTOMOL,CANBERRA,ACT 2601,AUSTRALIA</t>
  </si>
  <si>
    <t>Melbourne, Brett/KBQ-9784-2024</t>
  </si>
  <si>
    <t>Melbourne, Brett/0000-0002-8843-4131</t>
  </si>
  <si>
    <t>10.1007/s003000050140</t>
  </si>
  <si>
    <t>WOS:A1997WW19500007</t>
  </si>
  <si>
    <t>Brey, T; Mackensen, A</t>
  </si>
  <si>
    <t>Stable isotopes prove shell growth bands in the Antarctic bivalve Laternula elliptica to be formed annually</t>
  </si>
  <si>
    <t>YOLDIA-EIGHTSI; SIGNY ISLAND; INCREMENTS; PROFILES</t>
  </si>
  <si>
    <t>Growth marks in calcareous shells or skeleton parts of benthic invertebrates are often assumed to be formed annually and hence are used for ageing purposes. For some Antarctic species this assumption has been validated by tagging experiments or direct monitoring of growth throughout the year. Here we use the record of stable isotope ratios (delta(18)O and delta(13)C) deposited in shell carbonate of Laternula elliptica from King George Island to demonstrate that shell growth bands are formed annually in this species.</t>
  </si>
  <si>
    <t>Brey, T (corresponding author), ALFRED WEGENER INST POLAR &amp; MARINE RES,POSTFACH 120 161,D-27515 BREMERHAVEN,GERMANY.</t>
  </si>
  <si>
    <t>Mackensen, Andreas/0000-0002-5024-4455; Brey, Thomas/0000-0002-6345-2851</t>
  </si>
  <si>
    <t>10.1007/s003000050143</t>
  </si>
  <si>
    <t>WOS:A1997WW19500010</t>
  </si>
  <si>
    <t>Aittaleb, M; Hubner, R; LamotteBrasseur, J; Gerday, C</t>
  </si>
  <si>
    <t>Cold adaptation parameters derived from cDNA sequencing and molecular modelling of elastase from Antarctic fish Notothenia neglecta</t>
  </si>
  <si>
    <t>PROTEIN ENGINEERING</t>
  </si>
  <si>
    <t>Antarctic fish; cold adaptation; elastase cDNA; Notothenia; serine protease</t>
  </si>
  <si>
    <t>HOMOLOGOUS PROTEINS</t>
  </si>
  <si>
    <t>The primary structure of an elastase from the Antarctic fish Notothenia neglecta (NE) was elucidated by molecular cloning and cDNA sequence analysis. The cDNA of interest was isolated from a cDNA library obtained from Notothenia's pyloric caeca. The amino acid sequence identity with mammalian elastases ranges between 53 and 64%, but interestingly reaches 79% with one isoform (CEB) of two recently isolated cod elastases. The most interesting changes distinguishing the model of NE, predicted from the three dimentional structure of the native porcine elastase (PE), concern the catalytic crevice located in the inter-domains region. These features might be involved in the adaptation to cold of the Antarctic elastase.</t>
  </si>
  <si>
    <t>Aittaleb, M (corresponding author), UNIV LIEGE,INST CHIM B6,BIOCHIM LAB,SART TILMAN,B-4000 LIEGE,BELGIUM.</t>
  </si>
  <si>
    <t>0269-2139</t>
  </si>
  <si>
    <t>PROTEIN ENG</t>
  </si>
  <si>
    <t>Protein Eng.</t>
  </si>
  <si>
    <t>10.1093/protein/10.5.475</t>
  </si>
  <si>
    <t>Biochemistry &amp; Molecular Biology; Biotechnology &amp; Applied Microbiology</t>
  </si>
  <si>
    <t>XF720</t>
  </si>
  <si>
    <t>WOS:A1997XF72000002</t>
  </si>
  <si>
    <t>Stark, AA; Chamberlin, RA; Ingalls, JG; Cheng, JQ; Wright, G</t>
  </si>
  <si>
    <t>Optical and mechanical design of the Antarctic Submillimeter Telescope and Remote Observatory</t>
  </si>
  <si>
    <t>REVIEW OF SCIENTIFIC INSTRUMENTS</t>
  </si>
  <si>
    <t>Antarctic Submillimeter Telescope and Remote Observatory (AST/RO), a 1.7 m diameter telescope for astronomy and aeronomy studies at wavelengths between 200 and 3000 mu m, was installed at the South Pole during the 1994-95 Austral summer. The optical design is Gregorian, offset in both azimuth and elevation, with the exit pupil at the chopping tertiary mirror: this arrangement provides for consistent illumination of the primary mirror even when the beam is thrown one degree or more on the sky. Aberrations are minimized by the choice of secondary mirror offset angle. Alignment is accomplished by mechanical means. There is a Coude focus in a warm, spacious receiver room and also a Nasmyth focus. Both the elevation and azimuth axes are driven by two pinion gears with opposed torques to eliminate backlash. The encoders are unusually robust but have high friction, necessitating a stiff coupling. The azimuth limit switch scheme permits 1.5 rotations, but the switches will operate under extreme conditions with no single point of failure. The instrument is now operational with four heterodyne receivers and three acousto-optical spectrometers. (C) 1997 American Institute of Physics.</t>
  </si>
  <si>
    <t>BOSTON UNIV, DEPT ASTRON, BOSTON, MA 02215 USA; NATL RADIO ASTRON OBSERV, TUCSON, AZ 85721 USA; AT&amp;T BELL LABS, HOLMDEL, NJ 07733 USA</t>
  </si>
  <si>
    <t>Boston University; National Radio Astronomy Observatory (NRAO); Nokia Corporation; Nokia Bell Labs; AT&amp;T</t>
  </si>
  <si>
    <t>Stark, AA (corresponding author), SMITHSONIAN ASTROPHYS OBSERV, 60 GARDEN ST, CAMBRIDGE, MA 02138 USA.</t>
  </si>
  <si>
    <t>Ingalls, James/AAK-6875-2021</t>
  </si>
  <si>
    <t>Ingalls, James/0000-0003-4714-1364; Stark, Antony/0000-0002-2718-9996</t>
  </si>
  <si>
    <t>AMER INST PHYSICS</t>
  </si>
  <si>
    <t>MELVILLE</t>
  </si>
  <si>
    <t>CIRCULATION &amp; FULFILLMENT DIV, 2 HUNTINGTON QUADRANGLE, STE 1 N O 1, MELVILLE, NY 11747-4501 USA</t>
  </si>
  <si>
    <t>0034-6748</t>
  </si>
  <si>
    <t>REV SCI INSTRUM</t>
  </si>
  <si>
    <t>Rev. Sci. Instrum.</t>
  </si>
  <si>
    <t>10.1063/1.1148071</t>
  </si>
  <si>
    <t>Instruments &amp; Instrumentation; Physics, Applied</t>
  </si>
  <si>
    <t>Instruments &amp; Instrumentation; Physics</t>
  </si>
  <si>
    <t>WZ517</t>
  </si>
  <si>
    <t>WOS:A1997WZ51700047</t>
  </si>
  <si>
    <t>Carslaw, KS; Peter, T; Clegg, SL</t>
  </si>
  <si>
    <t>Modeling the composition of liquid stratospheric aerosols</t>
  </si>
  <si>
    <t>REVIEWS OF GEOPHYSICS</t>
  </si>
  <si>
    <t>SULFURIC-ACID-SOLUTIONS; ANTARCTIC OZONE HOLE; EQUILIBRIUM PARTIAL PRESSURES; LOCAL COMPOSITION MODEL; EXCESS GIBBS ENERGY; NITRIC-ACID; VAPOR-PRESSURES; CLOUD FORMATION; ACTIVITY-COEFFICIENTS; OSMOTIC COEFFICIENTS</t>
  </si>
  <si>
    <t>There is extensive evidence to suggest that stratospheric aerosols can remain liquid to very low stratospheric temperatures, despite being highly supercooled. Even polar stratospheric clouds, which are a key factor in the depletion of ozone in polar regions, can often consist of liquid rather than solid particles. It has been known since the 1960s that stratospheric aerosols are mostly concentrated sulfuric acid-water droplets, but the combination of recent laboratory measurements, field observations, and thermodynamic model calculations has led to a recognition that many species other than water vapor can partition into the aerosols, particularly at low temperatures. This has been shown to increase the aerosol size, to control their freezing properties, and to affect the rates of important liquid phase reactions. This in turn influences the formation of polar stratospheric clouds and the subsequent extent and duration of seasonal ozone depletion in the polar regions. We review thermodynamic models of the liquid phase that enable the partitioning of gases such as HCl, HBr, HOCl, and HNO3 into sulfuric acid aerosols to be calculated over the full range of stratospheric conditions. Such models have been used to show that the uptake of nitric acid vapor can lead to a rapid transition from mainly sulfuric-acid- to mainly nitric-acid-based liquid aerosols at low temperatures, a process that has changed our view of how polar stratospheric clouds form. Liquid aerosol composition at these low temperatures is still known largely from predictions made by thermodynamic models, rather than from observations, and even laboratory data under these conditions are limited. This and other uncertainties in calculated aerosol composition are estimated, and their effect on the interpretation of particle observations and predictions made by chemical stratospheric models is described.</t>
  </si>
  <si>
    <t>UNIV E ANGLIA,SCH ENVIRONM SCI,NORWICH NR4 7TJ,NORFOLK,ENGLAND</t>
  </si>
  <si>
    <t>University of East Anglia</t>
  </si>
  <si>
    <t>Carslaw, KS (corresponding author), MAX PLANCK INST CHEM,ABT CHEM ATMOSPHARE,POSTFACH 3060,D-55020 MAINZ,GERMANY.</t>
  </si>
  <si>
    <t>Peter, Thomas/B-2529-2018; Carslaw, Ken S/C-8514-2009</t>
  </si>
  <si>
    <t>Peter, Thomas/0000-0002-7218-7156; Carslaw, Ken S/0000-0002-6800-154X</t>
  </si>
  <si>
    <t>8755-1209</t>
  </si>
  <si>
    <t>REV GEOPHYS</t>
  </si>
  <si>
    <t>Rev. Geophys.</t>
  </si>
  <si>
    <t>10.1029/97RG00078</t>
  </si>
  <si>
    <t>WX475</t>
  </si>
  <si>
    <t>WOS:A1997WX47500002</t>
  </si>
  <si>
    <t>Wahr, J; Han, DZ</t>
  </si>
  <si>
    <t>Predictions of crustal deformation caused by changing polar ice on a viscoelastic earth</t>
  </si>
  <si>
    <t>SURVEYS IN GEOPHYSICS</t>
  </si>
  <si>
    <t>SURFACE LOADS</t>
  </si>
  <si>
    <t>Changes in polar ice could cause vertical crustal motion of up to several mm yr(-1) along the edge of the Greenland and Antarctic ice caps. Measurements of the uplift could help constrain the changing ice volumes. The problem is complicated by the Earth's visco-elastic response to past loading, including the Late Pleistocene deglaciation. A method is described for removing these visco-elastic effects, by using simultaneous measurements of vertical motion and surface gravity. A linear combination of these two measurement types can be formed which is relatively independent of visco-elastic effects, and which can be interpreted in terms of present-day fluctuations in ice.</t>
  </si>
  <si>
    <t>UNIV COLORADO,COOPERAT INST RES ENVIRONM SCI,BOULDER,CO 80309</t>
  </si>
  <si>
    <t>University of Colorado System; University of Colorado Boulder</t>
  </si>
  <si>
    <t>Wahr, J (corresponding author), UNIV COLORADO,DEPT PHYS,BOULDER,CO 80309, USA.</t>
  </si>
  <si>
    <t>0169-3298</t>
  </si>
  <si>
    <t>SURV GEOPHYS</t>
  </si>
  <si>
    <t>Surv. Geophys.</t>
  </si>
  <si>
    <t>10.1023/A:1006548312835</t>
  </si>
  <si>
    <t>XJ616</t>
  </si>
  <si>
    <t>WOS:A1997XJ61600012</t>
  </si>
  <si>
    <t>Trupin, AS; Panfili, RP</t>
  </si>
  <si>
    <t>Mass balance of polar ice from long wavelength features of the earth's gravitational field</t>
  </si>
  <si>
    <t>isostacy; global change; sea level; ice sheets</t>
  </si>
  <si>
    <t>GLACIERS; ROTATION</t>
  </si>
  <si>
    <t>We have used satellite solutions to the low degree zonal harmonics of the Earth's gravitational potential, and rates of surface accumulation to partially constrain, by means of repeated forward solution, the time rates of thickness change over the Antarctic and Greenland Ice Sheets (dT(A) and dT(G) respectively). In addition to the observed zonal coefficients j(2) through j(5) we impose only one other constraint: That dT(A) and dT(G) are proportional to surface accumulation. The lagged response of the Earth to secular changes in ice thickness spanning recent time periods (up to 2000 years before present) and the late Pleistocene is accounted for by means of two viscoelastic rebound models. The sea level contributions from the ice sheets, calculated from dT(A) and dT(G), lower mantle viscosity, and the start time of present-day thickness change are all variables subject to the constraints. For a given set of post glacial rebound inputs, a family of solutions that have similar characteristics and that agree well with observation are obtained from the large number of forward solutions. The off axis position of the Greenland ice sheet makes its contribution to the low degree zonal coefficients less sensitive to the spatial details of the mass balance than to the overall sea level contribution. dT(G) is therefore modeled as surface mass balance offset by a uniform and constant mass loss. Though dT(A) varies widely with choices of input parameters, the combined sea level contribution from both ice sheers is reasonably well constrained by the gravity coefficients, and ii predicted to range from -0.9 to +1.6 mm yr(-1). The sign of the slope of the low degree zonal coefficients versus sea level contribution for Greenland is positive, but for Antarctica, the sign of the slope is positive for even degree and negative for odd degree harmonics. By using this property of the zonal coefficients,jit is possible to determine the individual sea level contributions for Greenland and Antarctica. They vary from -0.6 to +0.3 mm yr(-1) for the Greenland Ice Sheet, and from -0.3 to +1.3 mm yr(-1) for the Antarctic Ice Sheet.</t>
  </si>
  <si>
    <t>Trupin, AS (corresponding author), VASSAR COLL,DEPT PHYS &amp; ASTRON,POUGHKEEPSIE,NY 12604, USA.</t>
  </si>
  <si>
    <t>Panfili, Raphael/0000-0002-1605-0331</t>
  </si>
  <si>
    <t>10.1023/A:1006552429673</t>
  </si>
  <si>
    <t>WOS:A1997XJ61600013</t>
  </si>
  <si>
    <t>Zwally, HJ; Giovinetto, MB</t>
  </si>
  <si>
    <t>Annual sea level variability induced by changes in sea ice extent and accumulation on ice sheets: An assessment based on remotely sensed data</t>
  </si>
  <si>
    <t>MASS BALANCE; TEMPERATURE; GREENLAND</t>
  </si>
  <si>
    <t>Changes of mean annual net accumulation at the surface on the grounded ice sheets of East Antarctica, West Antarctica and Greenland in response to variations in sea ice extent are estimated using grid-point values 100 km apart. The data bases are assembled principally by bilinear interpolation of remotely sensed brightness temperature (Nimbus-5 ESMR, Nimbus-7 SMMR), surface temperature (Nimbus-7 THIR), and surface elevation (ERS-1 radar altimeter). These data, complemented by field data where remotely sensed data are not available, are used in multivariate analyses in which mean annual accumulation (derived from firn emissivity) is the dependent variable; the independent variables are latitude, surface elevation, mean annual surface temperature, and mean annual distance to open ocean (as a source of energy and moisture). The last is the shortest distance measured between a grid point and the mean annual position of the 10% sea ice concentration boundary, and is used as an index of changes in sea ice extent as well as of mean concentration. Stepwise correlation analyses indicate that variations in sea ice extent of +/-50 km would lead to changes in accumulation inversely of +/-4% on East Antarctica, +/-10% on West Antarctica, and +/-4% on Greenland. These results are compared with those obtained in a previous study using visually interpolated values from contoured compilations of field data; they substantiate the findings for the Antarctic ice sheets (+/-4% on East Antarctica, +/-9% in West Antarctica), and suggest a reduction by one half of the probable change of accumulation on Greenland (from +/-8%). The results also suggest a reduction of the combined contribution to sea level variability to +/-0.19 mm a(-1) (from +/-0.22 mm a(-1)).</t>
  </si>
  <si>
    <t>UNIV CALGARY, CALGARY, AB T2N 1N4, CANADA</t>
  </si>
  <si>
    <t>University of Calgary</t>
  </si>
  <si>
    <t>NASA, GODDARD SPACE FLIGHT CTR, CODE 971, GREENBELT, MD 20771 USA.</t>
  </si>
  <si>
    <t>1573-0956</t>
  </si>
  <si>
    <t>10.1023/A:1006504530582</t>
  </si>
  <si>
    <t>WOS:A1997XJ61600014</t>
  </si>
  <si>
    <t>Harangozo, SA</t>
  </si>
  <si>
    <t>Atmospheric meridional circulation impacts on contrasting winter sea ice extent in two years in the Pacific sector of the Southern Ocean</t>
  </si>
  <si>
    <t>TELLUS SERIES A-DYNAMIC METEOROLOGY AND OCEANOGRAPHY</t>
  </si>
  <si>
    <t>HALF-YEARLY CYCLE; HEMISPHERE; FLUCTUATIONS; CLIMATOLOGY; VARIABILITY</t>
  </si>
  <si>
    <t>An explanation is sought for the marked variation in maximum sea ice extent observed between 2 years in the 2, areas of greatest interannual variability in winter ice extent in the South Pacific sector of the Southern Ocean. The role of ice recession in controlling ice extent is highlighted, and the adjustments in the near-surface atmospheric meridional circulation and air temperature that attend winter periods of ice retreat and advance are noted. Distinct meridional flow and air temperature adjustments attend periods of sea ice retreat that limit ice to higher than normal latitudes as well as ice advance to lower than normal latitudes. Ice advance leading to above-normal ice extent, for instance, rakes place only when a lowering of air temperatures is accompanied by equatorward flow. A lack of warm air advection is, however, needed to adequately account for the development and maintenance of above-normal ice extent. Systematic meridional circulation changes also take place during the development and over the duration of ice extent anomalies. These are shown to emanate from adjustments of the semi-annual cycle in the extra-tropical South Pacific atmospheric circulation.</t>
  </si>
  <si>
    <t>Harangozo, SA (corresponding author), BRITISH ANTARCTIC SURVEY,NERC,HIGH CROSS,MADINGLEY RD,CAMBRIDGE CB3 0ET,ENGLAND.</t>
  </si>
  <si>
    <t>MUNKSGAARD INT PUBL LTD</t>
  </si>
  <si>
    <t>COPENHAGEN</t>
  </si>
  <si>
    <t>35 NORRE SOGADE, PO BOX 2148, DK-1016 COPENHAGEN, DENMARK</t>
  </si>
  <si>
    <t>0280-6495</t>
  </si>
  <si>
    <t>TELLUS A</t>
  </si>
  <si>
    <t>Tellus Ser. A-Dyn. Meteorol. Oceanol.</t>
  </si>
  <si>
    <t>10.1034/j.1600-0870.1997.t01-2-00006.x</t>
  </si>
  <si>
    <t>Meteorology &amp; Atmospheric Sciences; Oceanography</t>
  </si>
  <si>
    <t>XF082</t>
  </si>
  <si>
    <t>WOS:A1997XF08200006</t>
  </si>
  <si>
    <t>vanOmmen, TD; Morgan, V</t>
  </si>
  <si>
    <t>Calibrating the ice core paleothermometer using seasonality</t>
  </si>
  <si>
    <t>GENERAL-CIRCULATION MODEL; ISOTOPE PROFILES; TEMPERATURE; O-18; SNOW; PRECIPITATION; DEUTERIUM; TRENDS; SHEET</t>
  </si>
  <si>
    <t>High-resolution oxygen isotope measurements on the Dome Summit South (DSS) ice core from Law Dome, Antarctica, provide a seasonal profile that is sufficiently stable and undistorted by biases in accumulation to permit comparison with measured temperature seasonality. This comparison yields an isotope-temperature relation with a gradient (d delta/dT) of 0.44 +/- 0.02 parts per thousand/degrees C and provides a new method for exploring the isotope-temperature relationship at high-accumulation sites. If applied to the observed isotope record from the DSS core, which extends through the last glacial and beyond, this calibration suggests that at its coldest the last glaciation was similar to 13 degrees C colder than present at this site (after correcting for elevation change). This finding compares with a temperature difference of similar to 8 degrees C computed by using the local spatially derived calibration.</t>
  </si>
  <si>
    <t>ANTARCTIC CRC, GPO BOX 252C, HOBART, TAS 7001, AUSTRALIA.</t>
  </si>
  <si>
    <t>van Ommen, Tas/B-5020-2012</t>
  </si>
  <si>
    <t>APR 27</t>
  </si>
  <si>
    <t>D8</t>
  </si>
  <si>
    <t>10.1029/96JD04014</t>
  </si>
  <si>
    <t>WW559</t>
  </si>
  <si>
    <t>WOS:A1997WW55900004</t>
  </si>
  <si>
    <t>Wolf, SF; Wang, MS; Dodd, RT; Lipschutz, ME</t>
  </si>
  <si>
    <t>Chemical studies of H chondrites .8. On contemporary meteoroid streams</t>
  </si>
  <si>
    <t>JOURNAL OF GEOPHYSICAL RESEARCH-PLANETS</t>
  </si>
  <si>
    <t>PARENT BODY; METEORITES; BREAKUP; EARTH; FLUX</t>
  </si>
  <si>
    <t>Using date and time of fall and petrographic classification as criteria, many equilibrated H chondrites that fell during September and October from 1812 to the present form four significant-clusters, denoted as Cluster 2 through Cluster 5, on day-year plots. Using radiochemical neutron activation analysis, we determined 15 trace elements, U, Au, Co, Sb, Ga, Rb, Ag, Se, Cs, Te, Zn, Cd, Bi, Tl, and In (ordered by increasing putative volatility during nebular condensation), in 27 members of these four clusters. We used model-dependent and model-independent multivariate statistical techniques to compare contents of the 10 most volatile elements separately in the four clusters with those of a 33-member suite of random H chondrite falls (from 1773 to 1970). The Clusters 2 and 5 suites (that fell in September 1880-1991 and October, 1919-1984, respectively), each of which is represented by 10 H chondrite falls, are not compositionally distinguishable from the suite of random falls. However, the 17-member combined suite of Clusters 3 and 4 chondrites (that fell during September-October, 1812-1992) proves compositionally distinguishable from random falls at moderate to strong significance levels of 0.01-0.001. This 17-member suite is less readily distinguished from random falls than are the previously reported suite of Cluster 1 falls (May 1855-1895), or Antarctic H chondrites with nominal terrestrial ages &gt;50 kyr, each of which is highly significant at &lt;0.001 levels. All suites are genomict and exhibit a range of cosmic ray exposure ages with a plurality having 6-8 Ma ages. Inconclusive results are obtained in the cases of Clusters 2 and 5. However, three H chondrite suites (Clusters 1, 3, and 4) distinguishable from the random background by one property (time of fall) are also distinguishable by another (contents of volatile trace elements or thermal history). Temporal change of H chondrite sources sampled by Earth are indicated by these data.</t>
  </si>
  <si>
    <t>PURDUE UNIV, DEPT CHEM, W LAFAYETTE, IN 47907 USA</t>
  </si>
  <si>
    <t>Purdue University System; Purdue University</t>
  </si>
  <si>
    <t>ARGONNE NATL LAB, 9700 S CASS AVE, ARGONNE, IL 60439 USA.</t>
  </si>
  <si>
    <t>2169-9097</t>
  </si>
  <si>
    <t>2169-9100</t>
  </si>
  <si>
    <t>J GEOPHYS RES-PLANET</t>
  </si>
  <si>
    <t>J. Geophys. Res.-Planets</t>
  </si>
  <si>
    <t>APR 25</t>
  </si>
  <si>
    <t>E4</t>
  </si>
  <si>
    <t>10.1029/97JE00137</t>
  </si>
  <si>
    <t>WX323</t>
  </si>
  <si>
    <t>WOS:A1997WX32300022</t>
  </si>
  <si>
    <t>McAdoo, D; Laxon, S</t>
  </si>
  <si>
    <t>Antarctic tectonics: Constraints from an ERS-1 satellite marine gravity field</t>
  </si>
  <si>
    <t>PLATE MOTIONS; WEDDELL SEA; GEOSAT DATA; PACIFIC; OCEAN; GONDWANALAND; EVOLUTION; HISTORY; MODEL; FLOOR</t>
  </si>
  <si>
    <t>A high-resolution gravity field of poorly charted and ice-covered ocean near West Antarctica, from the Ross Sea east to the Weddell Sea, has been derived with the use of satellite altimetry, including ERS-1 geodetic phase, wave-form data. This gravity field reveals regional tectonic fabric, such as gravity lineations, which are the expression of fracture zones left by early (65 to 83 million years ago) Pacific-Antarctic sea-floor spreading that separated the Campbell Plateau and New Zealand continent from West Antarctica. These lineations constrain plate motion history and confirm the hypothesis that Antarctica behaved as two distinct plates, separated from each other by an extensional Bellingshausen plate boundary active in the Amundsen Sea before about 61 million years ago.</t>
  </si>
  <si>
    <t>UCL, MULLARD SPACE SCI LAB, DEPT SPACE &amp; CLIMATE PHYS, DORKING RH5 6NT, SURREY, ENGLAND</t>
  </si>
  <si>
    <t>University of London; University College London</t>
  </si>
  <si>
    <t>McAdoo, D (corresponding author), NATL OCEAN SERV, GEOSCI LAB, NATL OCEAN &amp; ATMOSPHER ADM, SILVER SPRING, MD 20910 USA.</t>
  </si>
  <si>
    <t>Laxon, Seymour/C-1644-2008; McAdoo, Dave/F-5612-2010</t>
  </si>
  <si>
    <t>McAdoo, Dave/0000-0002-7533-5564</t>
  </si>
  <si>
    <t>1200 NEW YORK AVE, NW, WASHINGTON, DC 20005 USA</t>
  </si>
  <si>
    <t>10.1126/science.276.5312.556</t>
  </si>
  <si>
    <t>WV721</t>
  </si>
  <si>
    <t>WOS:A1997WV72100036</t>
  </si>
  <si>
    <t>Bais, AF; Blumthaler, M; Webb, AR; Groebner, J; Kirsch, PJ; Gardiner, BG; Zerefos, CS; Svenoe, T; Martin, TJ</t>
  </si>
  <si>
    <t>Spectral UV measurements over Europe within the Second European Stratospheric Arctic and Midlatitude Experiment activities</t>
  </si>
  <si>
    <t>IRRADIANCE; OZONE; RADIATION</t>
  </si>
  <si>
    <t>In the frame of the Second European Stratospheric Arctic and Midlatitude Experiment an intensive program of spectral measurements of global solar UV radiation was organized at several European sites, extending from middle latitudes to the Arctic Circle, in March 1995. Before starting the intensive measurements, a 2-day intercomparison was performed at each site with a traveling spectrophotometer to ensure consistency and comparability between the instruments and their measurements during the period of the study. The collected data were used to investigate the variability of solar ultraviolet irradiances at high and middle latitudes during a period of considerably varying ozone levels. The ratio of the UV erythemal irradiance to UVA irradiance was used to exclude the interference of clouds and other wavelength independent factors. Finally, a simple statistical analysis of the data showed that the variability of UV erythemal dose due to clouds can be at least of similar importance to that induced by the variability of total ozone.</t>
  </si>
  <si>
    <t>UNIV INNSBRUCK, INST MED PHYS, A-6020 INNSBRUCK, AUSTRIA; BRITISH ANTARCTIC SURVEY, CAMBRIDGE CB3 0ET, ENGLAND; ENVIRONM CANADA, ATMOSPHER ENVIRONM SERV, ARQX, N YORK, ON M3H 5T4, CANADA; NORWEGIAN INST AIR RES, N-9001 TROMSO, NORWAY; UNIV MANCHESTER, INST SCI &amp; TECHNOL, MANCHESTER M60 1QD, LANCS, ENGLAND</t>
  </si>
  <si>
    <t>University of Innsbruck; UK Research &amp; Innovation (UKRI); Natural Environment Research Council (NERC); NERC British Antarctic Survey; Environment &amp; Climate Change Canada; Meteorological Service of Canada; NILU; University of Manchester</t>
  </si>
  <si>
    <t>Bais, AF (corresponding author), ARISTOTELIAN UNIV THESSALONIKI, DEPT PHYS, LAB ATMOSPHER PHYS, GR-54006 THESSALONIKI, GREECE.</t>
  </si>
  <si>
    <t>Martin, Tara J/F-2570-2017; Bais, Alkiviadis F/D-2230-2009</t>
  </si>
  <si>
    <t>Bais, Alkiviadis F/0000-0003-3899-2001</t>
  </si>
  <si>
    <t>APR 20</t>
  </si>
  <si>
    <t>D7</t>
  </si>
  <si>
    <t>10.1029/96JD03584</t>
  </si>
  <si>
    <t>WX558</t>
  </si>
  <si>
    <t>Green Accepted</t>
  </si>
  <si>
    <t>WOS:A1997WX55800002</t>
  </si>
  <si>
    <t>Brasseur, GP; Tie, XX; Rasch, PJ; Lefevre, F</t>
  </si>
  <si>
    <t>A three-dimensional simulation of the Antarctic ozone hole: Impact of anthropogenic chlorine on the lower stratosphere and upper troposphere</t>
  </si>
  <si>
    <t>NITRIC-ACID TRIHYDRATE; GENERAL-CIRCULATION MODEL; CLOUD FORMATION; HETEROGENEOUS CHEMISTRY; MIDDLE ATMOSPHERE; SULFURIC-ACID; CLIMATE; TRANSPORT; AEROSOLS; HNO3</t>
  </si>
  <si>
    <t>We have developed a global three-dimensional transport-chemical model of the stratosphere (called the Study of Transport and chemical Reactions in the Stratosphere (STARS)) which includes a representation of the formation of polar stratospheric clouds (PSCs) and heterogeneous reactions on the surfaces of PSCs and sulfate aerosols. The formation of the observed springtime ''Antarctic ozone hole'' is well reproduced by the model. A maximum of 40% total ozone depletion occurs in October. Calculated ozone and chlorine concentrations are consistent with satellite observations. After the breakdown of the polar vortex in December, air with depleted ozone is transported to midlatitudes in the southern hemisphere, resulting in a 2-4% ozone decrease at 50 degrees S in December and a 1% decrease in the subtropics. Ozone-poor air masses are also transported to the troposphere and produce a significant decrease in upper tropospheric ozone. Model calculations show that the calculated ozone depletion is not significantly modified when type I PSC particles are assumed to be liquid ternary solutions (H2SO4/HNO3/H2O) rather than solid nitric acid trihydrates. Ice particles (type II PSCs) sediment into the troposphere, producing a large decrease in the concentrations of stratospheric HNO3 and NO2. As a result, the conversion of ClO into ClONO2 is reduced, and the concentration of reactive chlorine remains high for two additional weeks. The ozone column abundance is reduced by an additional 10% during the month of October. The model results show that the ozone minimum observed in Antarctica several decades ago (preindustrial chlorine levels) is produced by (natural) dynamical processes. Under these conditions the polar ozone depletion caused by chemical processes was very small (maximum of 3%) in October. In November the ozone concentration even increased above 22 km in response to PSC processes.</t>
  </si>
  <si>
    <t>CTR NACL RECH METEOROL, F-31057 TOULOUSE, FRANCE</t>
  </si>
  <si>
    <t>Brasseur, GP (corresponding author), NATL CTR ATMOSPHER RES, BOX 3000, BOULDER, CO 80307 USA.</t>
  </si>
  <si>
    <t>Rasch, Philip J/F-7978-2018</t>
  </si>
  <si>
    <t>10.1029/96JD03398</t>
  </si>
  <si>
    <t>WOS:A1997WX55800019</t>
  </si>
  <si>
    <t>Hofmann, DJ; Oltmans, SJ; Harris, JM; Johnson, BJ; Lathrop, JA</t>
  </si>
  <si>
    <t>Ten years of ozonesonde measurements at the south pole: Implications for recovery of springtime Antarctic ozone</t>
  </si>
  <si>
    <t>QUASI-BIENNIAL OSCILLATION; PINATUBO VOLCANIC AEROSOL; INTERANNUAL VARIABILITY; STRATOSPHERIC CLOUDS; EQUATORIAL QBO; EL-CHICHON; HOLE; DEPLETION; TRANSPORT; SEPTEMBER</t>
  </si>
  <si>
    <t>Ten years of ozonesonde data at the south pole are used to investigate trends and search for indicators that can be used to detect Antarctic ozone recovery in the future. These data indicate that there have been no systematic winter temperature trends at altitudes of 7-25 km and thus no expected changes in stratospheric cloud particle surface area, which would affect heterogeneous chemistry. Springtime ozone depletion has been very severe since about 1992, with near-total loss of ozone in the 14- to 18-km region, but has lessened somewhat in 1994 and 1995, probably because of the decay of the sulfate aerosol from the Mount Pinatubo eruption which was present at 10-16 km. Sulfate aerosol particles from the Pinatubo eruption resulted in new ozone depletion in 1992 and 1993 in the 10- to 12-km region where it is too warm for polar stratospheric clouds (PSCs) to form. The volcanic aerosol also augmented depletion related to PSCs at 12-16 km. Although ozone depletion was not as severe in 1995 as in 1993, the depleted region remained intact longer than ever, with record low values throughout December in 1995. Since about 1992, a pseudo-equilibrium seems to have been reached in which springtime ozone depletion, as measured by the total column or the ozone in the 12- to 20-km main stratospheric cloud region, has remained relatively constant. Independent of volcanic aerosol, ozone depletion has extended into the upper altitudes at 22-24 km since about 1992. There is some indication that ozone depletion has also worsened at the bottom of the depletion region at 12-14 km. Extensions of the ozone hole in the vertical dimension are believed to be the result of increases in man-made halogens and not due to changes in particle surface area or dynamics. A quasi-biennial component in the ozone destruction rate in September, especially above 18 km, is believed to be related to variations in the transport of halogen-bearing molecules to the polar region. A number of indicators for recovery of the ozone hole have been identified. They include an end to springtime ozone depletion at 22-24 km, a 12- to 20-km mid-September column ozone loss rate of less than about 3 Dobson Units (DU) per day, and a 12- to 20-km ozone column value of more than about 70 DU on September 15. It is estimated that if the Montreal protocol and its amendments, banning and/or limiting substances that deplete the ozone layer, is adhered to, recovery of the Antarctic ozone hole may be conclusively detected from the aforementioned changes in the vertical profile of ozone as early as the year 2008. Future volcanic eruptions would affect ozone at 10-16 km, making detection more difficult, but indicators such as depletion in the 22- to 24-km region will be immune to these effects.</t>
  </si>
  <si>
    <t>UNIV COLORADO, COOPERAT INST RES ENVIRONM SCI, BOULDER, CO 80309 USA</t>
  </si>
  <si>
    <t>Hofmann, DJ (corresponding author), NOAA, CLIMATE MONITORING &amp; DIAGNOST LAB, BOULDER, CO 80303 USA.</t>
  </si>
  <si>
    <t>Oltmans, Samuel/AAC-8987-2022</t>
  </si>
  <si>
    <t>10.1029/96JD03749</t>
  </si>
  <si>
    <t>WOS:A1997WX55800020</t>
  </si>
  <si>
    <t>Kirchhoff, VWJH; Casiccia, CAR; Zamorano, F</t>
  </si>
  <si>
    <t>The ozone hole over Punta Arenas, Chile</t>
  </si>
  <si>
    <t>ANTARCTIC OZONE; DEPLETION; LATITUDES; VORTEX</t>
  </si>
  <si>
    <t>Three fundamental questions are addressed for the location of Punta Arenas (53.0 degrees S, 70.9 degrees W), Chile: Does the Antarctic ozone hole extend over the city? If so, at what height is most of the ozone depleted? And by how much does the UVB radiation increase under ozone hole conditions? It is shown that Punta Arenas is affected by the Antarctic ozone hole, even though it is a considerable distance away from the pole. In comparison with the average global trend of -0.25% per year, the downward ozone trend at Punta Arenas is -0.5% per year (twice as large as the global average) and -1.2% per year (almost 5 times larger than the global average) using the monthly October averages. To obtain these figures, an ozone climatology of TOMS (Total Ozone Mapping Spectrometer) data from 1979 to 1992 has been used. Observations of the ozone hole over Punta Arenas are described during the austral spring periods of 1992, 1993, and 1994. Systematic observations with a Brewer spectrophotometer have been made in order to measure the vertical column of ozone and the simultaneous variations in UVB radiation. In addition, the vertical distribution of ozone has been investigated during ozone hole conditions, by using ozone ECC (Electrochemical Concentration Cell) sondes launched on balloons, in order to determine at which height the ozone is reduced most. Using the 220 DU (Dobson Units) threshold as reference, we identified the ozone hole over Punta Arenas on five occasions during the 3 year period of these observations, September 1993, October 1992, 1994; and November 1993 and 1994. The vertical distribution of ozone during ozone hole conditions shows maximum ozone destruction efficiency near 15-17 km, where ozone nearly vanishes completely, on several occasions. The largest amount of ozone depletion, however, occurs above this height, just under and at the main ozone peak, where it may reach about 50%. The UVB radiation in small spectral bands may increase dramatically during ozone hole events; at 295-297 nm the observed factors of increase for Punta Arenas were between 10 and 38. The maximum integrated/weighted intensities in October, during hole events increased over background values between 2 and 3 times, which represent values near the local summer maximum but not yet beyond levels normally observed at low-latitude stations.</t>
  </si>
  <si>
    <t>INST NACL PESQUISAS ESPACIAIS, BR-12201970 SAO JOSE DOS CAMPOS, SP, BRAZIL</t>
  </si>
  <si>
    <t>Instituto Nacional de Pesquisas Espaciais (INPE)</t>
  </si>
  <si>
    <t>Kirchhoff, VWJH (corresponding author), UNIV MAGALLANES, AVE BULNES 01855, CASILLA 113D, PUNTA ARENAS, CHILE.</t>
  </si>
  <si>
    <t>10.1029/96JD03609</t>
  </si>
  <si>
    <t>WOS:A1997WX55800021</t>
  </si>
  <si>
    <t>Arrigo, KR; Worthen, DL; Lizotte, MP; Dixon, P; Dieckmann, G</t>
  </si>
  <si>
    <t>Primary production in Antarctic sea ice</t>
  </si>
  <si>
    <t>DENSE MICROALGAL BLOOM; HIGH-RESOLUTION; MCMURDO SOUND; ECOSYSTEM; OCEAN</t>
  </si>
  <si>
    <t>A numerical model shows that in Antarctic sea ice, increased flooding in regions with thick snow cover enhances primary production in the infiltration (surface) layer. Productivity in the freeboard (sea level) layer is also determined by sea ice porosity, which varies with temperature, Spatial and temporal variation in snow thickness and the proportion of first-year ice thus determine regional differences in sea ice primary production. Model results show that of the 40 teragrams of carbon produced annually in the Antarctic ice pack, 75 percent was associated with first-year ice and nearly 50 percent was produced in the Weddell Sea.</t>
  </si>
  <si>
    <t>SCI SYST &amp; APPLICAT INC,LANHAM,MD 20706; UNIV WISCONSIN,DEPT BIOL &amp; MICROBIOL,OSHKOSH,WI 54901; UNIV CALIF SAN DIEGO,SCRIPPS INST OCEANOG,LA JOLLA,CA 92093; ALFRED WEGENER INST POLAR &amp; MARINE RES,D-27570 BREMERHAVEN,GERMANY</t>
  </si>
  <si>
    <t>Science Systems and Applications Inc; University of Wisconsin System; University of California System; University of California San Diego; Scripps Institution of Oceanography; Helmholtz Association; Alfred Wegener Institute, Helmholtz Centre for Polar &amp; Marine Research</t>
  </si>
  <si>
    <t>Arrigo, KR (corresponding author), NASA,GODDARD SPACE FLIGHT CTR,OCEANS &amp; ICE BRANCH,CODE 9710,GREENBELT,MD 20771, USA.</t>
  </si>
  <si>
    <t>Dieckmann, Gerhard S/B-4307-2010; Dixon, Philip Michael/I-4843-2019</t>
  </si>
  <si>
    <t>Dixon, Philip Michael/0000-0002-1778-0686; Arrigo, Kevin/0000-0002-7364-876X</t>
  </si>
  <si>
    <t>APR 18</t>
  </si>
  <si>
    <t>10.1126/science.276.5311.394</t>
  </si>
  <si>
    <t>WU477</t>
  </si>
  <si>
    <t>WOS:A1997WU47700033</t>
  </si>
  <si>
    <t>Emery, WJ; Fowler, CW; Maslanik, JA</t>
  </si>
  <si>
    <t>Satellite-derived maps of Arctic and Antarctic sea ice motion: 1988 to 1994</t>
  </si>
  <si>
    <t>SYSTEM</t>
  </si>
  <si>
    <t>Standard image processing methods applied to 85.5 GHz Special Sensor Microwave/Imager (SSM/I) data provide previously unseen details about sea ice motion in the Arctic and Southern oceans. Means calculated from daily ice motions for 1988-1994 confirm the basic circulation patterns established from drifting stations and buoys, but extend these observations to illustrate less well-known transport patterns in the Arctic coastal zones and sub-Arctic seas. In the Antarctic, the gridded motion fields show a nearly continuous westward transport along the antarctic coast, with well-defined regions of exchange between this East Wind Drift and the Antarctic Circumpolar Current. This detailed view of mean ice motion in the Southern Ocean is unique and presents a comprehensive overview not previously available for Antarctic ice motions.</t>
  </si>
  <si>
    <t>Emery, WJ (corresponding author), UNIV COLORADO, CCAR, BOX 431, BOULDER, CO 80309 USA.</t>
  </si>
  <si>
    <t>APR 15</t>
  </si>
  <si>
    <t>10.1029/97GL00755</t>
  </si>
  <si>
    <t>WU965</t>
  </si>
  <si>
    <t>WOS:A1997WU96500018</t>
  </si>
  <si>
    <t>Chen, LB; DeVries, AL; Cheng, CHC</t>
  </si>
  <si>
    <t>Evolution of antifreeze glycoprotein gene from a trypsinogen gene in Antarctic notothenioid fish</t>
  </si>
  <si>
    <t>PROCEEDINGS OF THE NATIONAL ACADEMY OF SCIENCES OF THE UNITED STATES OF AMERICA</t>
  </si>
  <si>
    <t>repetitive sequences; gene duplication; environmental selection; de novo amplification</t>
  </si>
  <si>
    <t>MULTIGENE FAMILIES; POLAR FISHES; GLYCOPEPTIDES; RECRUITMENT; CRYSTALLINS; INHIBITION; PEPTIDES; PROTEINS</t>
  </si>
  <si>
    <t>Freezing avoidance conferred by different types of antifreeze proteins in various polar and subpolar fishes represents a remarkable example of cold adaptation, but how these unique proteins arose is unknown. We have found that the antifreeze glycoproteins (AFGPs) of the predominant Antarctic fish taxon, the notothenioids, evolved from a pancreatic trypsinogen. We have determined the likely evolutionary process by which this occurred through characterization and analyses of notothenioid AFGP and trypsinogen genes. The primordial AFGP gene apparently arose through recruitment of the 5' and 3' ends of an ancestral trypsinogen gene, which provided the secretory signal and the 3' untranslated region, respectively, plus ne novo amplification of a 9-nt Thr-Ala-Ala coding element from the trypsinogen progenitor to create a new protein coding region for the repetitive tripeptide backbone of the antifreeze protein. The small sequence divergence (4-7%) between notothenioid AFGP and trypsinogen genes indicates that the transformation of the proteinase gene into the novel ice-binding protein gene occurred quite recently, about 5-14 million years ago (mya), which is highly consistent with the estimated times of the freezing of the Antarctic Ocean at 10-14 mya, and of the main phyletic divergence of the AFGP-bearing notothenioid families at 7-15 mya. The notothenioid trypsinogen to AFGP conversion is the first clear example of how an old protein gene spawned a new gene for an entirely new protein with a new function. It also represents a rare instance in which protein evolution, organismal adaptation, and environmental conditions can be linked directly.</t>
  </si>
  <si>
    <t>UNIV ILLINOIS,DEPT MOL &amp; INTEGRAT PHYSIOL,URBANA,IL 61801</t>
  </si>
  <si>
    <t>University of Illinois System; University of Illinois Urbana-Champaign</t>
  </si>
  <si>
    <t>, liangbiao/0000-0002-0717-8536</t>
  </si>
  <si>
    <t>NATL ACAD SCIENCES</t>
  </si>
  <si>
    <t>2101 CONSTITUTION AVE NW, WASHINGTON, DC 20418</t>
  </si>
  <si>
    <t>0027-8424</t>
  </si>
  <si>
    <t>P NATL ACAD SCI USA</t>
  </si>
  <si>
    <t>Proc. Natl. Acad. Sci. U. S. A.</t>
  </si>
  <si>
    <t>10.1073/pnas.94.8.3811</t>
  </si>
  <si>
    <t>WW810</t>
  </si>
  <si>
    <t>WOS:A1997WW81000061</t>
  </si>
  <si>
    <t>Convergent evolution of antifreeze glycoproteins in Antarctic notothenioid fish and Arctic cod</t>
  </si>
  <si>
    <t>repetitive sequence; gene duplication; sequence convergence; trypsinogen</t>
  </si>
  <si>
    <t>MULTIGENE FAMILIES; GLYCOPEPTIDES; GLACIATION; PROTEINS; GENE; ICE; AGENTS; ONSET</t>
  </si>
  <si>
    <t>Antarctic notothenioid fishes and several northern cods are phylogenetically distant (in different orders and superorders), yet produce near-identical antifreeze glycoproteins (AFGPs) to survive in their respective freezing environments. AFGPs in both fishes are made as a family of discretely sized polymers composed of a simple glycotripeptide monomeric repeat. Characterizations of the AFGP genes from notothenioids and the Arctic cod show that their AFGPs are both encoded by a family of polyprotein genes, with each gene encoding multiple AFGP molecules linked in tandem by small cleavable spacers. Despite these apparent similarities, detailed analyses of the AFGP gene sequences and substructures provide strong evidence that AFGPs in these two polar fishes in fact evolved independently. First, although Antarctic notothenioid AFGP genes have been shown to originate from a pancreatic trypsinogen, Arctic cod AFGP genes share no sequence identity with the trypsinogen gene, indicating trypsinogen is not the progenitor. Second, the AFGP genes of the two fish have different intron-exon organizations and different spacer sequences and, thus, different processing of the polyprotein precursors, consistent with separate genomic origins. Third, the repetitive AFGP tripeptide (Thr-Ala/Pro-Ala) coding sequences are drastically different in the two groups of genes, suggesting that they arose from duplications of two distinct, short ancestral sequences with a different permutation of three codons for the same tripeptide. The molecular evidence for separate ancestry is supported by morphological, paleontological, and paleoclimatic evidence, which collectively indicate that these two polar fishes evolved their respective AFGPs separately and thus arrived at the same AFGPs through convergent evolution.</t>
  </si>
  <si>
    <t>10.1073/pnas.94.8.3817</t>
  </si>
  <si>
    <t>WOS:A1997WW81000062</t>
  </si>
  <si>
    <t>Hayes, JM; McTaggart, AR; Evans, RE; Villinski, JC</t>
  </si>
  <si>
    <t>Concentrations and carbon isotopic compositions of algal lipids from Antarctic suspended particulate organic matter from the Amundsen and Bellingshausen seas.</t>
  </si>
  <si>
    <t>ABSTRACTS OF PAPERS OF THE AMERICAN CHEMICAL SOCIETY</t>
  </si>
  <si>
    <t>WOODS HOLE OCEANOG INST,WOODS HOLE,MA 02543</t>
  </si>
  <si>
    <t>Woods Hole Oceanographic Institution</t>
  </si>
  <si>
    <t>0065-7727</t>
  </si>
  <si>
    <t>ABSTR PAP AM CHEM S</t>
  </si>
  <si>
    <t>Abstr. Pap. Am. Chem. Soc.</t>
  </si>
  <si>
    <t>APR 13</t>
  </si>
  <si>
    <t>GEOC</t>
  </si>
  <si>
    <t>Chemistry, Multidisciplinary</t>
  </si>
  <si>
    <t>WP185</t>
  </si>
  <si>
    <t>WOS:A1997WP18503465</t>
  </si>
  <si>
    <t>Rogerson, JH; Johns, RB</t>
  </si>
  <si>
    <t>Effects of an Antarctic Lake physicochemistry on the sedimentary algal lipid profile.</t>
  </si>
  <si>
    <t>UNIV MELBOURNE,SCH CHEM,PARKVILLE,VIC 3052,AUSTRALIA; UNIV MELBOURNE,SCH EARTH SCI,PARKVILLE,VIC 3052,AUSTRALIA</t>
  </si>
  <si>
    <t>University of Melbourne; University of Melbourne</t>
  </si>
  <si>
    <t>Rogerson, Jill H/E-1189-2013</t>
  </si>
  <si>
    <t>WOS:A1997WP18503466</t>
  </si>
  <si>
    <t>Brinton, KLF; Engrand, C; Bada, JL; Maurette, M</t>
  </si>
  <si>
    <t>A search for extraterrestrial amino acids in Antarctic micrometeorites.</t>
  </si>
  <si>
    <t>UNIV CALIF SAN DIEGO,SCRIPPS INST OCEANOG,LA JOLLA,CA 92093; CTR SPECTROMETRIE NUCL &amp; SPECTROMETRIE MASSE,F-91405 ORSAY,FRANCE; NAT HIST MUSEUM,MINERAL ABT,VIENNA,AUSTRIA</t>
  </si>
  <si>
    <t>University of California System; University of California San Diego; Scripps Institution of Oceanography; Universite Paris Saclay</t>
  </si>
  <si>
    <t>WOS:A1997WP18503656</t>
  </si>
  <si>
    <t>Clemett, SJ; Gillette, S; Zare, RN; Maurette, M</t>
  </si>
  <si>
    <t>Does exposure of meteorites to the Antarctic environment contaminate them with trace organics?</t>
  </si>
  <si>
    <t>STANFORD UNIV,DEPT CHEM,STANFORD,CA 94305</t>
  </si>
  <si>
    <t>Stanford University</t>
  </si>
  <si>
    <t>Zare, Richard N./A-8410-2009</t>
  </si>
  <si>
    <t>WOS:A1997WP18503678</t>
  </si>
  <si>
    <t>Becker, L; Glavin, DP; Bada, JL</t>
  </si>
  <si>
    <t>Polycyclic aromatic hydrocarbons (PAHs) in Antarctic Martian meteorites, carbonaceous chondrites and polar ice.</t>
  </si>
  <si>
    <t>UNIV CALIF SAN DIEGO,SCRIPPS INST OCEANOG,LA JOLLA,CA 92093; NASA,AMES RES CTR,DIV SPACE SCI,MOFFETT FIELD,CA 94035</t>
  </si>
  <si>
    <t>University of California System; University of California San Diego; Scripps Institution of Oceanography; National Aeronautics &amp; Space Administration (NASA); NASA Ames Research Center</t>
  </si>
  <si>
    <t>WOS:A1997WP18503680</t>
  </si>
  <si>
    <t>Ligi, M; Bonatti, E; Bortoluzzi, G; Carrara, G; Fabretti, P; Penitenti, D; Gilod, D; Peyve, AA; Skolotnev, S; Turko, N</t>
  </si>
  <si>
    <t>Death and transfiguration of a triple junction in the South Atlantic</t>
  </si>
  <si>
    <t>RIDGE; OCEAN; EVOLUTION; PLUMES</t>
  </si>
  <si>
    <t>Three major lithospheric plates-Antarctic, South American, and African-meet in the South Atlantic near Bouvet Island where the Mid-Atlantic Ridge (MAR), the Southwest Indian Ridge (SWIR), and the American Antarctic Ridge converge toward a fast evolving triple junction. A major magmatic pulse has recently built a new, swollen segment of the SWIR (Spiess Ridge) that is propagating toward the MAR at a rate of 4 to 5 centimeters per year, disrupting a former ridge-ridge-ridge (RRR) triple junction. A new triple junction will be established about 70 kilometers to the north when the propagating SWIR/Spiess segment will impact with the MAR, probably within the next 1 million years. The American Antarctic Ridge will take advantage of the MAR/SWIR duel by capturing an approximately 70-kilometer stretch of MAR, whereas the Antarctic plate will increase its size.</t>
  </si>
  <si>
    <t>CNR, IST GEOL MARINA, I-40126 BOLOGNA, ITALY; COLUMBIA UNIV, LAMONT DOHERTY EARTH OBSERV, PALISADES, NY 10964 USA; MOSCOW MV LOMONOSOV STATE UNIV, MOSCOW, RUSSIA; RUSSIAN ACAD SCI, INST GEOL, MOSCOW V71, RUSSIA</t>
  </si>
  <si>
    <t>Consiglio Nazionale delle Ricerche (CNR); Istituto di Scienze Marine (ISMAR-CNR); Columbia University; Lomonosov Moscow State University; Russian Academy of Sciences; Geological Institute, Russian Academy of Sciences</t>
  </si>
  <si>
    <t>Skolotnev, Sergey G/T-2239-2017; Peyve, Alexander A/J-5724-2013; Ligi, Marco/G-4853-2012; Carrara, Gabriela/AAC-3824-2019; Cipriani, Anna/A-2797-2012</t>
  </si>
  <si>
    <t>Ligi, Marco/0000-0002-5098-5907; Bonatti, Enrico/0000-0001-6162-9572; Cipriani, Anna/0000-0001-8457-0147</t>
  </si>
  <si>
    <t>1095-9203</t>
  </si>
  <si>
    <t>APR 11</t>
  </si>
  <si>
    <t>10.1126/science.276.5310.243</t>
  </si>
  <si>
    <t>WT925</t>
  </si>
  <si>
    <t>WOS:A1997WT92500041</t>
  </si>
  <si>
    <t>Ingalls, JG; Chamberlin, RA; Bania, TM; Jackson, JM; Lane, AP; Stark, AA</t>
  </si>
  <si>
    <t>Atomic carbon in southern hemisphere high-latitude clouds</t>
  </si>
  <si>
    <t>ISM, abundances; ISM, atoms; ISM, clouds; ISM, molecules; infrared, ISM, lines and bands</t>
  </si>
  <si>
    <t>MOLECULAR CLOUDS; PHOTODISSOCIATION REGIONS; INFRARED-EMISSION; CO; DIFFUSE; MBM-12; GALAXY; CIRRUS; SOLAR</t>
  </si>
  <si>
    <t>We report the detection of atomic carbon in a sample of eight southern hemisphere high Galactic latitude molecular clouds, using the Antarctic Submillimeter Telescope and Remote Observatory. The 492 GHz (P-3(1) --&gt; P-3(0)) transition of [C I] was detected in all of the clouds observed. The C/CO column density ratio ranges from 0.4 to 2.5 and is similar to the values previously measured in high-latitude clouds MBM 12 and HT) 210121. For all 10 high-latitude clouds observed in [C I], C/CO averages similar to 1.2 and decreases with increasing total gas column density N-H, as predicted by translucent cloud models. Quantitative comparison with chemical models of homogeneous clouds is unsatisfactory, however, and we conclude that the clumpy structure of clouds must be taken into account in order to interpret the data properly.</t>
  </si>
  <si>
    <t>SMITHSONIAN ASTROPHYS OBSERV,CAMBRIDGE,MA 02138</t>
  </si>
  <si>
    <t>Smithsonian Institution; Smithsonian Astrophysical Observatory; Harvard University</t>
  </si>
  <si>
    <t>Ingalls, JG (corresponding author), BOSTON UNIV,DEPT ASTRON,725 COMMONWEALTH AVE,BOSTON,MA 02215, USA.</t>
  </si>
  <si>
    <t>Ingalls, James/AAK-6875-2021; Bania, Thomas M/H-2318-2014</t>
  </si>
  <si>
    <t>5720 S WOODLAWN AVE, CHICAGO, IL 60637</t>
  </si>
  <si>
    <t>APR 10</t>
  </si>
  <si>
    <t>10.1086/303876</t>
  </si>
  <si>
    <t>WR660</t>
  </si>
  <si>
    <t>WOS:A1997WR66000026</t>
  </si>
  <si>
    <t>West, BP; Wilcock, WSD; Sempere, JC; Geli, L</t>
  </si>
  <si>
    <t>Three-dimensional structure of asthenospheric flow beneath the Southeast Indian Ridge</t>
  </si>
  <si>
    <t>AUSTRALIAN-ANTARCTIC DISCORDANCE; UPPER-MANTLE STRUCTURE; MID-OCEAN-RIDGE; CRUSTAL THICKNESS; SPREADING RATE; DRIVING MECHANISM; DEPTH ANOMALIES; SEA-FLOOR; TEMPERATURE; CONVECTION</t>
  </si>
  <si>
    <t>Both geophysical and geochemical evidence suggests the presence of along-axis asthenospheric flow toward the Australian-Antarctic Discordance (AAD) beneath the Southeast Indian Ridge (SEIR). We use a three-dimensional, finite-volume formulation of viscous flow to investigate the structure of asthenospheric motion beneath the SEIR. Our results show that simple continental separation in either a constant- or variable-viscosity mantle without horizontal temperature gradients is unable to reproduce the inferred asthenospheric flow velocities and observed geographic distribution of the ''Indian'' and ''Pacific'' upper mantle isotopic provinces. The presence of a cooler, more viscous mantle directly beneath the AAD is necessary to reproduce observed constraints. High viscosities beneath the AAD induce significant along-axis flow beneath the neighboring SEIR that advects warmer material over the cooler, more viscous mantle. In passive flow models, a temperature anomaly of about 300 degrees C at a 400-km depth is required. Simulations that include the effects of buoyancy forces reduce the required temperature anomaly to 100 degrees-200 degrees C, a result in good agreement with other estimates of the regional temperature anomaly. These models also match observed near-axis variations in residual depth and crustal thickness. In bath passive and buoyant simulations, the presence of high-viscosity (cooler) upper mantle beneath the AAD results in reduced upwelling, consistent with low extents of decompressional melting inferred from geochemical and geophysical constraints. Along-axis flow acts to subdue temperature variations within the melting region relative to the deeper mantle and results in a temperature inversion in the subaxial asthenosphere. This effect may also reduce the variations in geochemical parameters such as Na-8.0 and Fe-8.0 with axial depth below those observed in global correlations.</t>
  </si>
  <si>
    <t>IFREMER, DEPT GEOSCI MARINES, F-29280 PLOUZANE, FRANCE</t>
  </si>
  <si>
    <t>Ifremer</t>
  </si>
  <si>
    <t>West, BP (corresponding author), UNIV WASHINGTON, SCH OCEANOG, POB 357940, SEATTLE, WA 98195 USA.</t>
  </si>
  <si>
    <t>Wilcock, William/0000-0001-7224-7246; Geli, Louis/0000-0001-7049-4577</t>
  </si>
  <si>
    <t>B4</t>
  </si>
  <si>
    <t>10.1029/96JB03895</t>
  </si>
  <si>
    <t>WU876</t>
  </si>
  <si>
    <t>WOS:A1997WU87600016</t>
  </si>
  <si>
    <t>Gose, WA; Helper, MA; Connelly, JN; Hutson, FE; Dalziel, IWD</t>
  </si>
  <si>
    <t>Paleomagnetic data and U-Pb isotopic age determinations from Coats Land, Antarctica: Implications for late Proterozoic plate reconstructions</t>
  </si>
  <si>
    <t>KAPUSKASING STRUCTURAL ZONE; DRONNING-MAUD-LAND; EAST ANTARCTICA; GRENVILLE PROVINCE; 2 SUPERCONTINENTS; LAKE-SUPERIOR; NORTH-AMERICA; UNITED-STATES; AR-40 AR-39; LAURENTIA</t>
  </si>
  <si>
    <t>Paleomagnetic results and isotopic age determinations for granophyre and rhyolite from small, isolated nunataks in southern Coats Land, Antarctica, are used to evaluate late Proterozoic plate reconstructions. U-Pb zircon dates for the two rock types indicate coeval crystallization at 1112 +/- 4 Ma. A concordant 1106 +/- 3 Ma titanite date from the granophyre overlaps the crystallization age, implying rapid cooling, and is consistent with field and petrographic evidence of no subsequent penetrative deformation, metamorphism, or hydrothermal disturbance. The mean direction of magnetization of the rhyolite at Littlewood Nunataks is statistically indistinguishable from the mean directions of five sites in the granophyre and crosscutting rhyolite dikes at Bertrab Nunataks. The group mean virtual geomagnetic pole of 22.9 degrees N, 80.3 degrees E (N=6, A(95)=6.8 degrees) compares favorably with the only other extant Precambrian paleomagnetic poles for the East Antarctic craton, two poles from western Dronning Maud Land. The East Antarctic and Laurentian poles of 1.1 Ga do not coincide after restoration of the continents to a position suggested by the SWEAT hypothesis juxtaposing the Pacific margins of East Antarctica-Australia and Laurentia, indicating either that the hypothesis is incorrect or that Coats Land and parts of western Dronning Maud Land (herein the CMG province) were not part of the East Antarctic craton at 1.1 Ga. In support of the latter, there is reasonable agreement of the 1.1 Ga CMG poles and approximately coeval poles from the Kalahari craton of West Gondwana when the CMG is restored to a position adjacent the Kalahari craton. Such a reconstruction places the CMG in West Gondwana rather than East Gondwana, as originally implied in Rodinia reconstructions, and is consistent with previously recognized links between the geology of the Kalahari craton and western Dronning Maud Land. It further implies that the CMG did not become part of East Antarctica until latest Precambrian to Cambrian time. A new reconstruction places a partially assembled West Gondwana off the present southeastern margin of Laurentia at 1.1 Ga such that poles of the CMG and Kalahari fall on the Laurentian polar wander path for this time period.</t>
  </si>
  <si>
    <t>UNIV TEXAS, INST GEOPHYS, AUSTIN, TX 78759 USA</t>
  </si>
  <si>
    <t>University of Texas System; University of Texas Austin</t>
  </si>
  <si>
    <t>UNIV TEXAS, DEPT GEOL SCI, C1100, AUSTIN, TX 78712 USA.</t>
  </si>
  <si>
    <t>Dalziel, Ian W. D./G-5926-2010; Connelly, James N/O-7996-2015</t>
  </si>
  <si>
    <t>10.1029/96JB03595</t>
  </si>
  <si>
    <t>WOS:A1997WU87600022</t>
  </si>
  <si>
    <t>LaBrecque, JL; Ghidella, ME</t>
  </si>
  <si>
    <t>Bathymetry, depth to magnetic basement, and sediment thickness estimates from aerogeophysical data over the western Weddell Basin</t>
  </si>
  <si>
    <t>EXPERIMENTAL ISOSTASY; ANTARCTICA; ANOMALIES; GRAVITY; SYSTEM; LAND</t>
  </si>
  <si>
    <t>We estimated the bathymetry and sediment thickness of a remote and difficult to access portion of the Antarctic continental margin using aerogeophysical surveying techniques. The U.S., Argentina, Chile aerogeophysical survey collected magnetic and gravity data over the basins surrounding the Antarctic Peninsula. Thirty-seven of these flight lines were used to estimate bathymetry and depth to magnetic basement for the western Weddell Basin. A wavenumber technique was applied to individual magnetic anomaly profiles in an automated fashion to obtain estimates of the depth to magnetic basement. The bathymetric estimates were obtained by admittance inversions of the gravity field. The results were then gridded at a 40-km interval for the region 64 degrees W, 44 degrees W, 73 degrees S, and 62 degrees S. Bathymetric estimates and depth to magnetic basement estimates were differenced at each grid point to obtain a regional estimate of the thickness of nonmagnetic overburden (assumed to be sediment). Subsequent spot measurements of topography in the estimated region of the continental margin generally agree to about 52 m. The estimated magnetic basement deepens from the Antarctic Peninsula margin eastward to a maximum of 10-12 km near 54 degrees W. We also postulate the existence of two moderately large basins flanking the eastward continuation of the Jason Peninsula. Farther east, the basement steps upward, with a correspondent thinning of the sedimentary layer. Along the east coast of the peninsula, results agree well with seismic studies on James Ross Island and magnetotelluric studies on Marambio Island and the Larsen nunatak, as well as the British Antarctic Survey basement estimates from aeromagnetic data. This study further demonstrates the utility of combined application of airborne and satellite geophysical techniques in the study of structure and tectonic evolution of continental margins and marine basins.</t>
  </si>
  <si>
    <t>CALTECH, JET PROP LAB, PASADENA, CA USA; INST ANTARTICO ARGENTINO, RA-1010 BUENOS AIRES, DF, ARGENTINA; COLUMBIA UNIV, LAMONT DOHERTY EARTH OBSERV, PALISADES, NY USA</t>
  </si>
  <si>
    <t>California Institute of Technology; National Aeronautics &amp; Space Administration (NASA); NASA Jet Propulsion Laboratory (JPL); Instituto Antartico Argentino; Columbia University</t>
  </si>
  <si>
    <t>10.1029/96JB01264</t>
  </si>
  <si>
    <t>WOS:A1997WU87600025</t>
  </si>
  <si>
    <t>Polzin, KL; Toole, JM; Ledwell, JR; Schmitt, RW</t>
  </si>
  <si>
    <t>Spatial variability of turbulent mixing in the abyssal ocean</t>
  </si>
  <si>
    <t>ANTARCTIC BOTTOM WATER; MAIN THERMOCLINE; BRAZIL BASIN; DISSIPATION; TRACER; FLOW; CIRCULATION; WAVES; FLUX</t>
  </si>
  <si>
    <t>Ocean microstructure data show that turbulent mixing in the deep Brazil Basin of the South Atlantic Ocean is weak at all depths above smooth abyssal plains and the South American Continental Rise. The diapycnal diffusivity there was estimated to be less than or approximately equal to 0.1 x 10(-4) meters squared per second. In contrast, mixing rates are large throughout the water column above the rough Mid-Atlantic Ridge, and the diffusivity deduced for the bottom-most 150 meters exceeds 5 x 10(-4) meters squared per second. Such patterns in vertical mixing imply that abyssal circulations have complex spatial structures that are linked to the underlying bathymetry.</t>
  </si>
  <si>
    <t>Polzin, KL (corresponding author), WOODS HOLE OCEANOG INST,WOODS HOLE,MA 02543, USA.</t>
  </si>
  <si>
    <t>Schmitt, Raymond W/B-7451-2011</t>
  </si>
  <si>
    <t>Toole, John/0000-0003-2905-0637</t>
  </si>
  <si>
    <t>APR 4</t>
  </si>
  <si>
    <t>10.1126/science.276.5309.93</t>
  </si>
  <si>
    <t>WR386</t>
  </si>
  <si>
    <t>WOS:A1997WR38600052</t>
  </si>
  <si>
    <t>Zdzitowiecki, K; Cielecka, D</t>
  </si>
  <si>
    <t>Digenea of fishes of the Weddell Sea .2. The genus Macvicaria (Opecoelidae)</t>
  </si>
  <si>
    <t>ACTA PARASITOLOGICA</t>
  </si>
  <si>
    <t>In total, 400 bony fishes caught at a depth 120-1540 m in the east part of the Weddell Sea were examined and 63 fishes of 4 families occurring at depths of 120-590 m were infected with Macvicaria spp. Three species (185 specimens) were recognised, including two new species, M. microtestis sp. n. and M. longibursata sp. n., and one species, M. georgiana (Kovalyova et Gaevskaya, 1974), previously recorded only in the Western Antarctic. M. microtestis sp. n. occurs in nototheniids (Trematomus spp.) and artedidraconids. It has testes smaller than the ovary and which are entirely obscured by vitelline follicles dorsally. M. longibursata sp. n. occurs in two zoarcid species. It has the cirrus sac extending far posterior to the ventral sucker. M. georgiana occurs in eight species of the genus Trematomus (Nototheniidae) and in Cryodraco antarcticus (Channichthyidae); six host species are new. A key to seven species of the genus Macvicaria occurring in the Antarctic is presented.</t>
  </si>
  <si>
    <t>MED ACAD WARSAW,INST BIOSTRUCT,DEPT GEN BIOL &amp; PARASITOL,PL-02004 WARSAW,POLAND</t>
  </si>
  <si>
    <t>Zdzitowiecki, K (corresponding author), POLISH ACAD SCI,W STEFANSKI INST PARASITOL,TWARDA 51-55,PL-01818 WARSAW,POLAND.</t>
  </si>
  <si>
    <t>WITOLD STEFANSKI INST PARASITOLOGY</t>
  </si>
  <si>
    <t>WARSAW</t>
  </si>
  <si>
    <t>L. PASTEURA 3, S.P. 153, 00-073 WARSAW, POLAND</t>
  </si>
  <si>
    <t>1230-2821</t>
  </si>
  <si>
    <t>ACTA PARASITOL</t>
  </si>
  <si>
    <t>Acta Parasitolog.</t>
  </si>
  <si>
    <t>APR</t>
  </si>
  <si>
    <t>Parasitology; Veterinary Sciences; Zoology</t>
  </si>
  <si>
    <t>XP482</t>
  </si>
  <si>
    <t>WOS:A1997XP48200004</t>
  </si>
  <si>
    <t>Digenea of fishes of the Weddell Sea .3. The Lepocreadiidae (genera Neolepidapedon and Lepidapedon), parasites of Notothenioidea</t>
  </si>
  <si>
    <t>NORTHEAST ATLANTIC; MCMURDO SOUND; ANTARCTICA</t>
  </si>
  <si>
    <t>Three lepocreadiid digenean species of two genera, Neolepidapedon Manter, 1954 and Lepidapedon Stafford, 1904, occur in notothenioid fishes of the genera Trematomus (Nototheniidae), Artedidraco and Pogonophryne (both Artedidraconidae), Bathydraco and Prionodraco (both Bathydraconidae) in the Weddell Sea. Descriptions of all species, including a new one and two previously recorded in the high Antarctic, are given. Neolepidapedon trematomi Prudhoe et Fray, 1973 is recorded in 4 host species, three of the genus Trematomus (2 new host species) and Pogonophryne permitini (new host species and family), for the first time in the Weddell Sea and south to 70 degrees S. Lepidapedon garrardi (Leiper et Atkinson, 1914) and L. balgueriasi sp. n. belong to the ''Beveridgei subgroup'' of Bray and Gibson (1995). L. garrardi has the excretory vesicle reaching to the level of the border between the testes and it is transferred to this subgroup from the ''Garrardi subgroup'', which is renamed to the ''Zubchenkoi subgroup''. This species is recorded in 9 host species (7 new hosts), for the first time in the Weddell Sea. L. balgueriasi sp. n. is recorded in 4 species of the genus Trematomus, including T. loennbergi (type-host). This species has eggs similar in number and size to L. garrardi (egg length exceeding 0.1 mm), but it has relatively smaller suckers and pharynx, and vitelline follicles confluent in the fore-body and dorsally to the testes; its site is in the pyloric caeca and anterior part of the small intestine. A key to species of the ''Beveridgei subgroup'' of the genus Lepidapedon is given.</t>
  </si>
  <si>
    <t>Zdzitowiecki, K (corresponding author), POLISH ACAD SCI,W STEFANSKI INST PARASITOL,TWARDA 51-55,PL-00818 WARSAW,POLAND.</t>
  </si>
  <si>
    <t>WOS:A1997XP48200005</t>
  </si>
  <si>
    <t>Echim, M; Ciobanu, M; Balan, O; Blagau, A; Marghitu, O; Georgescu, E; Galperin, YI; Jorgio, NV; Muliarchik, TM; Kotikov, AL; Shishkina, EM; Troshichev, OA</t>
  </si>
  <si>
    <t>Multiple current sheets in a double auroral oval observed from the MAGION-2 and MAGION-3 satellites</t>
  </si>
  <si>
    <t>FIELD-ALIGNED CURRENTS; POLAR-CAP ARCS; EARTHS MAGNETOSPHERE; BIRKELAND CURRENTS; DISCRETE AURORAS; LINE RESONANCES; RECOVERY PHASE; IONOSPHERE; SUBSTORMS; CONVECTION</t>
  </si>
  <si>
    <t>A case is described of multiple current sheets crossed by the MAGION-2 satellite in the near-midnight night quieting auroral oval. The data were obtained by the magnetometer experiment onboard. Results show during a quieting period after a preceding substorm, or during an early growth phase of the next substorm, two double-sheet current bands, POLE and EQUB, located at respectively the polar and equatorial borders of the auroral oval separated by about 500 km in latitude. This is consistent with the double-oval structure during recovery introduced by Elphinstone et al. (1995). Within the POLE, the magnetic field data show simultaneous existence of several narrow parallel bipolar current sheets within the upward current branch (at 69.5-70.3 degrees invariant latitude) with an adjacent downward current branch at its polar side at (70.5-71.3 degrees). The EQUB was similarly stratified and located at 61.2-63.5 degrees invariant latitude. The narrow current sheets were separated on average by about 35 km and 15 km, respectively, within the POLE and EQUB. A similar case of double-oval current bands with small-scale structuring of their upward current branches during a quieting period is found in the data from the MAGION-3 satellite. These observations contribute to the double-oval structure of the late recovery phase, and add a small-scale structuring of the upward currents producing the auroral arcs in the double- oval pattern, at least for the cases presented here. Other observations of multiple auroral current sheets and theories of auroral are multiplicity are briefly discussed. It is suggested that multiple X-lines in the distant tail, and/or leakage of energetic particles and FA currents from a series of plasmoids formed during preceding magnetic activity, could be one cause of highly stratified upward FA currents at the polar edge of the quieting double auroral oval.</t>
  </si>
  <si>
    <t>RUSSIAN ACAD SCI,INST SPACE RES,MOSCOW 117810,RUSSIA; ARCTIC &amp; ANTARCTIC RES INST,ST PETERSBURG 199226,RUSSIA</t>
  </si>
  <si>
    <t>Russian Academy of Sciences; Space Research Institute of the Russian Academy of Sciences; Arctic &amp; Antarctic Research Institute</t>
  </si>
  <si>
    <t>Echim, M (corresponding author), INST GRAVITAT &amp; SPACE SCI,POB MG-06,R-76900 BUCHAREST,ROMANIA.</t>
  </si>
  <si>
    <t>Marghitu, Octav/X-8749-2019; Echim, Marius Mihai/ABD-7478-2021; Blagau, Adrian/GMW-5509-2022; Echim, Marius/F-1813-2010; Kotikov, Andrey/K-3339-2012</t>
  </si>
  <si>
    <t>Marghitu, Octav/0000-0002-5057-653X; Echim, Marius/0000-0001-7038-9494; Kotikov, Andrey/0000-0002-5941-2216</t>
  </si>
  <si>
    <t>10.1007/s00585-997-0412-8</t>
  </si>
  <si>
    <t>WX436</t>
  </si>
  <si>
    <t>WOS:A1997WX43600005</t>
  </si>
  <si>
    <t>Simpson, AGB; VandenHoff, J; Bernard, C; Burton, HR; Patterson, DJ</t>
  </si>
  <si>
    <t>The ultrastructure and systematic position of the euglenozoon Postgaardi mariagerensis, Fenchel et al.</t>
  </si>
  <si>
    <t>Postgaardi; Euglenozoa; Euglenids; Antarctica; Anaerobe</t>
  </si>
  <si>
    <t>DIPLONEMA-AMBULATOR LARSEN; FLAGELLAR APPARATUS; STRUCTURAL CHARACTERIZATION; EUTREPTIA EUGLENOPHYTA; RESERVOIR CYTOSKELETON; FINE-STRUCTURE; PARAXIAL RODS; KINETOPLASTIDA; COLORLESS; ROOTS</t>
  </si>
  <si>
    <t>The ultrastructure of Postgaardi mariagerensis is reported for the first time. This biflagellated protist, which is covered by closely and regularly arranged rod-shaped bacteria, was obtained from the sulphidic zone of Burton Lake, Antarctica. There is a large nucleus containing apparently permanently condensed chromatin. The flagella have paraxial rods and emerge from a deep, anteriorly opening pocket. The basal bodies are associated with three asymmetrically arranged microtubular roots. Near the opening of the flagella pocket there is an MTR structure that is continuous with the microtubules of the feeding apparatus. The cell membrane is supported by a corset of evenly spaced and linked parallel microtubules subtended by an electron-dense layer. The cell has batteries of tubular, thick-walled extrusomes with a cruciform internal structure. These ultrastructural features indicate that Postgaardi mariagerensis cannot be regarded as a euglenid (as had been suggested previously) but that it is a member of the clade Euglenozoa. On current evidence, Postgaardi cannot be placed in any established subgroup of the Euglenozoa, nor can any subgroup be nominated as a sister taxon to Postgaardi. We therefore suggest that Postgaardi be regarded as Euglenozoa incertae sedis.</t>
  </si>
  <si>
    <t>UNIV SYDNEY, SCH BIOL SCI, SYDNEY, NSW 2006, AUSTRALIA; AUSTRALIAN ANTARCTIC DIV, KINGSTON, TAS 7050, AUSTRALIA</t>
  </si>
  <si>
    <t>University of Sydney; Australian Antarctic Division</t>
  </si>
  <si>
    <t>Simpson, Alastair/0000-0002-4133-1709; Patterson, David J./0000-0003-2645-7335</t>
  </si>
  <si>
    <t>10.1016/S0003-9365(97)80049-8</t>
  </si>
  <si>
    <t>WZ971</t>
  </si>
  <si>
    <t>WOS:A1997WZ97100001</t>
  </si>
  <si>
    <t>Rodger, AS; Dudeney, JR</t>
  </si>
  <si>
    <t>Solar activity causes geospace storm</t>
  </si>
  <si>
    <t>ASTRONOMY &amp; GEOPHYSICS</t>
  </si>
  <si>
    <t>Rodger, AS (corresponding author), BRITISH ANTARCTIC SURVEY,MADINGLEY RD,CAMBRIDGE CB3 0ET,ENGLAND.</t>
  </si>
  <si>
    <t>DIRAC HOUSE, TEMPLE BACK, BRISTOL, ENGLAND BS1 6BE</t>
  </si>
  <si>
    <t>1366-8781</t>
  </si>
  <si>
    <t>ASTRON GEOPHYS</t>
  </si>
  <si>
    <t>Astron. Geophys.</t>
  </si>
  <si>
    <t>APR-MAY</t>
  </si>
  <si>
    <t>10.1093/astrog/38.2.4-a</t>
  </si>
  <si>
    <t>Astronomy &amp; Astrophysics; Geochemistry &amp; Geophysics</t>
  </si>
  <si>
    <t>XA320</t>
  </si>
  <si>
    <t>WOS:A1997XA32000002</t>
  </si>
  <si>
    <t>Modig, A; Engstrom, H; Arnbom, T</t>
  </si>
  <si>
    <t>Postweaning behaviour in pups of the southern elephant seal (Mirounga leonina) on South Georgia</t>
  </si>
  <si>
    <t>CANADIAN JOURNAL OF ZOOLOGY-REVUE CANADIENNE DE ZOOLOGIE</t>
  </si>
  <si>
    <t>GALAPAGOS FUR-SEAL; ARCTOCEPHALUS-GALAPAGOENSIS; BREEDING-SEASON; PATTERNS; TEMPERATURE; DURATION; BUDGETS; ISLAND</t>
  </si>
  <si>
    <t>After weaning, southern elephant seal pups (Mirounga leonina) fast for 3-8 weeks, for largely unknown reasons. During the postweaning fast we observed daytime behaviour and movements of pups on South Georgia in relation to mass, sex, and tooth eruption. There was variation in behaviour, with the lowest levels of activity from about 09:00 to 15:00. When ashore, weaned pups spent 97% of the time resting. There was no difference in activity between the sexes, except that only male pups were observed fighting. There was a significant difference in tooth eruption between the sexes. In female pups, 87.9% had teeth at weaning, while only 28.7% of male pups had. There was no correlation between mass at weaning and activity in either sex. Weaned pups tended to gather in groups (median group size 3, range 2-67). Several factors may affect the behaviour of pups during the postweaning fast: the resting behaviour required to save energy favours spending time ashore during the day (which also enhances vitamin D synthesis), and foraging is more effectively practiced at night because their prey is more active at night.</t>
  </si>
  <si>
    <t>BRITISH ANTARCTIC SURVEY,CAMBRIDGE CB3 0ET,ENGLAND; SEA MAMMAL RES UNIT,CAMBRIDGE CB3 0ET,ENGLAND</t>
  </si>
  <si>
    <t>Modig, A (corresponding author), UNIV STOCKHOLM,DEPT ZOOL,POLAR ECOL RES UNIT,S-10691 STOCKHOLM,SWEDEN.</t>
  </si>
  <si>
    <t>NATL RESEARCH COUNCIL CANADA</t>
  </si>
  <si>
    <t>RESEARCH JOURNALS, MONTREAL RD, OTTAWA ON K1A 0R6, CANADA</t>
  </si>
  <si>
    <t>Can. J. Zool.-Rev. Can. Zool.</t>
  </si>
  <si>
    <t>10.1139/z97-072</t>
  </si>
  <si>
    <t>XB777</t>
  </si>
  <si>
    <t>WOS:A1997XB77700010</t>
  </si>
  <si>
    <t>Calzada, N; Aguilar, A; Lockyer, C; Grau, E</t>
  </si>
  <si>
    <t>Patterns of growth and physical maturity in the western Mediterranean striped dolphin, Stenella coeruleoalba (Cetacea: Odontoceti)</t>
  </si>
  <si>
    <t>EASTERN TROPICAL PACIFIC; REPRODUCTION; MORTALITY; SEA</t>
  </si>
  <si>
    <t>The growth and physical maturation of striped dolphins (Stenella coeruleoalba) of the northern section of the western Mediterranean Sea were studied. Fitted Gompertz growth curves indicate that females grow faster than males when they are young, but their growth ceases and the asymptotic length is attained earlier than in males. Asymptotic length was greater in males (200 cm) than in females (194 cm). Males reached vertebral physical maturity at 15-20 years old and females earlier, at 13-18 years old. Cranial maturity was apparently achieved at similar ages and body lengths. The radius and ulna, however, completed their ossification much earlier, again showing sexual dimorphism, with females maturing at a younger age (5-6 years) and smaller body length (160-175 cm) than males (8-9 years and 170-181 cm). Age related parameters of physical maturation and growth determined for this population were similar to those estimated for the striped dolphins inhabiting Japanese waters, while length-related parameters differed markedly between the two conspecific populations. It is concluded that the only age- or length-related parameter associated with body growth or ossification of the skeleton that is liable to be affected by density-dependent forces is the body growth rate or, as a consequence, the age at attainment of sexual maturity.</t>
  </si>
  <si>
    <t>BRITISH ANTARCTIC SURVEY,NATL ENVIRONM RES COUNCIL,SEA MAMMAL RES UNIT,CAMBRIDGE CB3 0ET,ENGLAND</t>
  </si>
  <si>
    <t>Calzada, N (corresponding author), UNIV BARCELONA,FAC BIOL,DEPT ANIM BIOL VERTEBRATES,E-08071 BARCELONA,SPAIN.</t>
  </si>
  <si>
    <t>Aguilar, Alex/L-1283-2014; Vivia, Ariel/JAO-4693-2023</t>
  </si>
  <si>
    <t>Aguilar, Alex/0000-0002-5751-2512;</t>
  </si>
  <si>
    <t>10.1139/z97-078</t>
  </si>
  <si>
    <t>WOS:A1997XB77700016</t>
  </si>
  <si>
    <t>Li, SM; Zhou, MY; Su, LR; Lu, NP</t>
  </si>
  <si>
    <t>Calculation of latent and sensible heat fluxes during summer in ocean area around Antarctic</t>
  </si>
  <si>
    <t>Antarctic; heat flux; marine observation</t>
  </si>
  <si>
    <t>STRESS</t>
  </si>
  <si>
    <t>Li, SM (corresponding author), NATL RES CTR MARINE ENVIRONM FORECASTS,BEIJING 100081,PEOPLES R CHINA.</t>
  </si>
  <si>
    <t>10.1007/BF03182620</t>
  </si>
  <si>
    <t>XK838</t>
  </si>
  <si>
    <t>WOS:A1997XK83800011</t>
  </si>
  <si>
    <t>OzoufCostaz, C</t>
  </si>
  <si>
    <t>Ribosomal RNA location in the Antarctic fish Champsocephalus gunnari (Notothenioidei, Channichthyidae) using banding and fluorescence in situ hybridization (vol 4, pg 557, 1997)</t>
  </si>
  <si>
    <t>CHROMOSOME RESEARCH</t>
  </si>
  <si>
    <t>RAPID SCIENCE PUBLISHERS</t>
  </si>
  <si>
    <t>2-6 BOUNDARY ROW, LONDON, ENGLAND SE1 8NH</t>
  </si>
  <si>
    <t>0967-3849</t>
  </si>
  <si>
    <t>CHROMOSOME RES</t>
  </si>
  <si>
    <t>Chromosome Res.</t>
  </si>
  <si>
    <t>Biochemistry &amp; Molecular Biology; Genetics &amp; Heredity</t>
  </si>
  <si>
    <t>XW577</t>
  </si>
  <si>
    <t>WOS:A1997XW57700016</t>
  </si>
  <si>
    <t>Crame, JA; Luther, A</t>
  </si>
  <si>
    <t>The last inoceramid bivalves in Antarctica</t>
  </si>
  <si>
    <t>CRETACEOUS RESEARCH</t>
  </si>
  <si>
    <t>giant inoceramid; extinction patterns; Campanian-Maastrichtian; Antarctica</t>
  </si>
  <si>
    <t>CRETACEOUS STRATIGRAPHY; SEYMOUR-ISLAND; REGION; EXTINCTION; MORPHOLOGY; PENINSULA; FRANCE; SPAIN</t>
  </si>
  <si>
    <t>The last inoceramid bivalves in Antarctica are no younger than mid- to late Campanian in age. They occur within the Herbert Sound and Rabot Point members of the Santa Marta Formation, which is the lowermost of four component formations within the Late Cretaceous-earliest Tertiary Marambio Group, James Ross Basin. These inoceramids comprise an unusual giant form which is assigned herein to Antarcticeramus rabotensis gen. et sp. nov. Moderately inequivalve and gryphaeoid in form, Antarcticeranus is characterized by a larger and more inflated right valve with a rounded-trapeziform to obliquely elongated outline. Almost all right valves have a sharply defined, shelf-like anterior margin. The left valve is less obviously obliquely elongated and only weakly inflated. Ornament appears to have consisted of low, commarginal folds. There are indications of a possible phylogenetic connection between Antarcticeramus and Sphenoceramus J. Bohm, 1915. Antarcticeramus rabotensis gen. et sp. nov. is extremely abundant at certain levels within the Rabot Point Member. It can be demonstrated that the majority of these specimens occur in life position and show a preferred orientation with respect to a horizontal substrate. This is taken as evidence of a positive response to prevailing water currents (rheotaxis), perhaps to enhance the process of filter feeding. Associated sparse macrofossils and abundant trace fossils indicate aerobic bottom conditions at mid-shelf depths. It is postulated that the evolution of giant size was primarily an antipredatory device. However, just as large, benthic predators were radiating in the latest Cretaceous, seawater temperatures in the southern high latitudes were beginning to fall. In the end, secretion of such large calcitic shells may have become physiologically impractical. (C) 1997 Academic Press Limited.</t>
  </si>
  <si>
    <t>UNIV HEIDELBERG, INST GEOL PALAONTOL, D-69120 HEIDELBERG, GERMANY</t>
  </si>
  <si>
    <t>Ruprecht Karls University Heidelberg</t>
  </si>
  <si>
    <t>Crame, JA (corresponding author), BRITISH ANTARCTIC SURVEY, NERC, HIGH CROSS, MADINGLEY RD, CAMBRIDGE CB3 0ET, ENGLAND.</t>
  </si>
  <si>
    <t>ACADEMIC PRESS LTD- ELSEVIER SCIENCE LTD</t>
  </si>
  <si>
    <t>24-28 OVAL RD, LONDON NW1 7DX, ENGLAND</t>
  </si>
  <si>
    <t>0195-6671</t>
  </si>
  <si>
    <t>CRETACEOUS RES</t>
  </si>
  <si>
    <t>Cretac. Res.</t>
  </si>
  <si>
    <t>10.1006/cres.1996.0055</t>
  </si>
  <si>
    <t>Geology; Paleontology</t>
  </si>
  <si>
    <t>WT301</t>
  </si>
  <si>
    <t>WOS:A1997WT30100003</t>
  </si>
  <si>
    <t>Purkayastha, SS; Majumdar, D; Selvamurthy, W</t>
  </si>
  <si>
    <t>Cold acclimatization of tropical men during short- &amp; long-term sojourn to polar environment</t>
  </si>
  <si>
    <t>DEFENCE SCIENCE JOURNAL</t>
  </si>
  <si>
    <t>AUTONOMIC NERVOUS-SYSTEM; RESPONSES; DIVERS; STRESS</t>
  </si>
  <si>
    <t>This study was undertaken to assess the status of cold acclimatization (CA) resulting from short- and long-term exposure of tropical men to severely cold environment of the Arctic and the Antarctic regions. Five Groups (seven each) of male subjects participated in this study. Cold-induced vasodilatation (CIVD) response was elicited during immersion of the right hand in cold water at 4 degrees C for 30 min at both the polar regions to evaluate peripheral CA. The 'standard cold test' at 10 degrees C for 2 hr was administered at the Arctic region on tropical and arctic residents and the data were compared with those for tropical men monitored at Delhi to ascertain the level of general CA. Group A (control) was studied at Delhi (29 degrees N, 77 degrees E), while Groups B and C were sailed to Antarctica (70 degrees S,11.5 degrees E). Their CIVD responses were monitored during thirteenth month and seventh to eighth week of stay, respectively. There was no deliberate cold exposure, except during their 'occupation demand' outdoor duties. However, outdoor exposure for Group C was more. Group D was airlifted to the Arctic (70 degrees N, 38 degrees E) and studied during the seventh week of acclimatization. The subjects had regular deliberate cold exposure. For comparison, Group E of arctic residents was studied at the Arctic. Group B did not show any adaptive modification to cold even after an year of sojourn in antarctic environment compared to Group A; while Group C subjects, despite their short stay, showed better CIVD response. Group D subjects recorded significant improvement in the response of general cold exposure as well as peripheral vascular response to local cold stress; their responses were comparable to those of the arctic residents (Group E). It is evident that human CA is impossible just by living in the coldest region of the globe even for prolonged periods. Deliberate regular exposure to atmospheric cold is the mandatory factor in developing human CA, the degree of which is related to the intensity of cold exposure.</t>
  </si>
  <si>
    <t>Purkayastha, SS (corresponding author), DEF INST PHYSIOL &amp; ALLIED SCI, DELHI 110054, INDIA.</t>
  </si>
  <si>
    <t>DEFENCE SCIENTIFIC INFORMATION DOCUMENTATION CENTRE</t>
  </si>
  <si>
    <t>DELHI</t>
  </si>
  <si>
    <t>METCALFE HOUSE, DELHI 110054, INDIA</t>
  </si>
  <si>
    <t>0011-748X</t>
  </si>
  <si>
    <t>0976-464X</t>
  </si>
  <si>
    <t>DEFENCE SCI J</t>
  </si>
  <si>
    <t>Def. Sci. J.</t>
  </si>
  <si>
    <t>10.14429/dsj.47.3987</t>
  </si>
  <si>
    <t>XH425</t>
  </si>
  <si>
    <t>WOS:A1997XH42500003</t>
  </si>
  <si>
    <t>Nagurnyi, AP</t>
  </si>
  <si>
    <t>Many years and seasonal change of sea ice thickness in Arctic basin</t>
  </si>
  <si>
    <t>DOKLADY AKADEMII NAUK</t>
  </si>
  <si>
    <t>Nagurnyi, AP (corresponding author), ARCTIC &amp; ANTARCTIC RES INST,ST PETERSBURG 199226,RUSSIA.</t>
  </si>
  <si>
    <t>0869-5652</t>
  </si>
  <si>
    <t>DOKL AKAD NAUK+</t>
  </si>
  <si>
    <t>Dokl. Akad. Nauk</t>
  </si>
  <si>
    <t>XJ889</t>
  </si>
  <si>
    <t>WOS:A1997XJ88900029</t>
  </si>
  <si>
    <t>Stork, A; Witte, R; Fuhr, F</t>
  </si>
  <si>
    <t>(CO2)-C-14 measurement in air: Literature review and a new sensitive method</t>
  </si>
  <si>
    <t>ENVIRONMENTAL SCIENCE &amp; TECHNOLOGY</t>
  </si>
  <si>
    <t>PAST 2 CENTURIES; ATMOSPHERIC CO2; ANTARCTIC ICE</t>
  </si>
  <si>
    <t>A simple method has been developed for the measurement of low concentrations of (CO2)-C-14 in air. CO2 and (CO2)-C-14 are quantitatively absorbed by 2-methoxypropylamine in a newly developed intensive wash bottle with reflux cooling after intensive drying with silica gel and phosphorus pentoxide. The maximum air flow rate is 3.5 L min(-1),which is relatively high as compared to the volume of absorbent (50 mt). A maximum of 10 m(3) air can be sampled within a sampling period of 48 h. Aliquots of 10 mt of absorbent, corresponding to 2 m(3) CO2 equivalent of air or about 0.4 g of CO2 carbon, can be measured in one sample by liquid scintillation counting. The sampling efficiency is better than 99.98%, and the detection limit is lower than the ambient (CO2)-C-14 background of 54 mBq m(-3). The remarkable features of the new method are as follows: low limit of detection, easy sample preparation, and the possibility of short-term measurements. The new air sampler is currently used in wind-tunnel experiments, where (CO2)-C-14 is largely diluted, in order to quantify the mineralization of C-14-labeled environmental chemicals in agroecosystems.</t>
  </si>
  <si>
    <t>Stork, A (corresponding author), FORSCHUNGSZENTRUM JULICH, FORSCHUNGSZENTRUM, INST RADIOAGRON, POSTFACH 1913, D-52425 JULICH, GERMANY.</t>
  </si>
  <si>
    <t>1155 16TH ST, NW, WASHINGTON, DC 20036 USA</t>
  </si>
  <si>
    <t>0013-936X</t>
  </si>
  <si>
    <t>1520-5851</t>
  </si>
  <si>
    <t>ENVIRON SCI TECHNOL</t>
  </si>
  <si>
    <t>Environ. Sci. Technol.</t>
  </si>
  <si>
    <t>10.1021/es960580t</t>
  </si>
  <si>
    <t>Engineering, Environmental; Environmental Sciences</t>
  </si>
  <si>
    <t>Engineering; Environmental Sciences &amp; Ecology</t>
  </si>
  <si>
    <t>WR546</t>
  </si>
  <si>
    <t>WOS:A1997WR54600026</t>
  </si>
  <si>
    <t>Sikes, EL; Volkman, JK; Robertson, LG; Pichon, JJ</t>
  </si>
  <si>
    <t>Alkenones and alkenes in surface waters and sediments of the Southern Ocean: Implications for paleotemperature estimation in polar regions</t>
  </si>
  <si>
    <t>LONG-CHAIN ALKENONES; EASTERN NORTH-ATLANTIC; ALKYL ALKENOATES; DISTRIBUTIONS; TEMPERATURE; CALIBRATION; INDICATORS; DIAGENESIS</t>
  </si>
  <si>
    <t>The concentration of C-37-C-39 long-chain alkenones and alkenes were determined in surface water and surface sediment samples from the subpolar waters of the Southern Ocean. Distributions of these compounds were similar in both sample sets indicating little differential degradation between or within compound classes. The relative amounts of the tri- to tetra-unsaturated C-37 alkenones increased with increasing temperature for temperatures below 6 degrees C similar to the di- and tri-unsaturated C-37 alkenones. The C-37 di-, tri-, and tetra-unsaturated methyl alkenones are used in paleotemperature calculations via the U-37(K) and the U-37(K') ratios. In these datasets, the relative abundances of the C-37:2 and the C-37:3 alkenones as a proportion of the total C-37 alkenones were opposite and strongly related to temperature (the latter with more scatter), but the abundance of the C-37:4 alkenone showed no relationship with temperature. The original definition of U-37(K) includes the abundance of 37:4 in both the numerator and denominator, and thus it is perhaps not surprising that there is considerable scatter in the values obtained for U-37(K) at low temperatures. Of the two, we suggest that U-37(K') is the better parameter for use in paleotemperature estimations, even in cold locations. U-37(K') values in the sediments fall on virtually the same regression line obtained for the water column samples of Sikes and Volkman (1993), indicating that their calibration is suitable for use in Southern Ocean sediments. The comparison of water column data with sedimentary temperature estimates suggests that the alkenone distributions are dominated by contributions from the summer when the biomass of Emiliania huxleyi and presumably flux to the sediment, is expected to be high. Copyright (C) 1997 Elsevier Science Ltd.</t>
  </si>
  <si>
    <t>AGSO,CANBERRA,ACT 2601,AUSTRALIA; CSIRO,DIV OCEANOG,HOBART,TAS 7001,AUSTRALIA; UNIV BORDEAUX 1,DEPT GEOL &amp; OCEANOG,URA CNRS 197,F-33405 TALENCE,FRANCE</t>
  </si>
  <si>
    <t>Geoscience Australia; Commonwealth Scientific &amp; Industrial Research Organisation (CSIRO); Universite de Bordeaux</t>
  </si>
  <si>
    <t>Sikes, EL (corresponding author), ANTARCTIC CRC,GPO BOX 252C,HOBART,TAS 7001,AUSTRALIA.</t>
  </si>
  <si>
    <t>Volkman, John K/A-6592-2008</t>
  </si>
  <si>
    <t>10.1016/S0016-7037(97)00017-3</t>
  </si>
  <si>
    <t>WV631</t>
  </si>
  <si>
    <t>WOS:A1997WV63100011</t>
  </si>
  <si>
    <t>Gohl, K; Nitsche, F; Miller, H</t>
  </si>
  <si>
    <t>Seismic and gravity data reveal Tertiary interplate subduction in the Bellingshausen Sea, southeast Pacific</t>
  </si>
  <si>
    <t>GEOLOGY</t>
  </si>
  <si>
    <t>WEST ANTARCTICA; HISTORY</t>
  </si>
  <si>
    <t>Satellite gravity data reveal extraordinary lineations in the gravity field of the western Bellingshausen Sea. Major north-south-striking gravity anomalies west of Peter I Island and between the island and the De Gerlache Seamounts raise questions of the deep crustal structure and tectonic events in that part of the Antarctic plate. As part of two cruises in the Bellingshausen and Amundsen seas with RV Polarstern in 1994 and 1995, we acquired multichannel seismic records and shipborne gravity data across the gravity anomalies. The combined data set shows strong evidence for a converging event within the oceanic crust, including a subducted crustal segment and possibly accreted sediments on top of the downgoing basement, West and east of the basement step and diffraction zone, the seismic sections indicate normally developed oceanic crust with moderate basement undulations, The sequence of undisturbed sediments on top of the compressional structure suggests a tectonic event between 50 and 13 Ma, while relative motion between the Antarctic-Bellingshansen plate and the Phoenix plate had already begun in the Late Cretaceous. We suggest that this convergent tectonic structure could have developed as an early Tertiary transcurrent plate boundary to accommodate the relative motion between the Antarctic-Bellingshausen plate and the southward migrating and subducting Phoenix plate.</t>
  </si>
  <si>
    <t>ALFRED WEGENER INST POLAR &amp; MARINE RES,D-27515 BREMERHAVEN,GERMANY</t>
  </si>
  <si>
    <t>Nitsche, Frank O/A-9343-2009</t>
  </si>
  <si>
    <t>Nitsche, Frank O/0000-0002-4137-547X; Gohl, Karsten/0000-0002-9558-2116; Miller, Heinrich/0000-0003-1015-2828</t>
  </si>
  <si>
    <t>GEOLOGICAL SOC AMERICA</t>
  </si>
  <si>
    <t>PO BOX 9140 3300 PENROSE PLACE, BOULDER, CO 80301</t>
  </si>
  <si>
    <t>0091-7613</t>
  </si>
  <si>
    <t>10.1130/0091-7613(1997)025&lt;0371:SAGDRT&gt;2.3.CO;2</t>
  </si>
  <si>
    <t>WU319</t>
  </si>
  <si>
    <t>WOS:A1997WU31900021</t>
  </si>
  <si>
    <t>Mekkes, JR; LePoole, IC; Das, PK; Kammeyer, A; Westerhof, W</t>
  </si>
  <si>
    <t>In vitro tissue-digesting properties of krill enzymes compared with fibrinolysin/DNAse, papain and placebo</t>
  </si>
  <si>
    <t>INTERNATIONAL JOURNAL OF BIOCHEMISTRY &amp; CELL BIOLOGY</t>
  </si>
  <si>
    <t>krill enzymes; fibrinolysin/DNAse; elase; papain; wound debridement</t>
  </si>
  <si>
    <t>EUPHAUSIA-SUPERBA; ANTARCTIC KRILL; PEPTIDE-HYDROLASES; LEG ULCERS; BLOOD MONOCYTES; PURIFICATION; DEBRIDEMENT; COLLAGEN</t>
  </si>
  <si>
    <t>Wound debridement, the removal of necrotic tissue, can be achieved with proteolytic enzymes. Recently, a new multi-enzyme preparation, krill enzyme, isolated from Antarctic shrimp-like organisms (Euphausia superba), was reported to possess powerful proteolytic activity towards protein substrates. In this paper, we study the in vitro digestive properties of krill enzymes towards whole tissue, compared with placebo, papain, and fibrinolysin/DNAse. Freshly obtained skin specimens were exposed for 3 days to krill enzymes (3; 0.6 and 0.06 U/ml), papain (120; 60; 6 and 0.6 U/ml), fibrinolysin/DNAse (2.5/1500 E and 1/600 E), and phosphate-buffered saline control solution. Tissue digestion was estimated by measuring wet Wt, dry wt, and histological examination. After 72 hr of exposure to 3 U/ml krill enzymes, the dry wt of the specimens was reduced to 2.7% +/- 1.9 (SEM, n = 5), compared with 31.0% +/- 2.7 for placebo, 25.7% +/- 2.5 for 120 U/ml papain, and 24.5% +/- 3.3 for 2.5/1500 E/ml fibrinolysin/DNAse. The differences between krill enzymes and fibrinolysin/DNAse, papain, and control solution were statistically significant (p &lt; 0.007). These data suggest that krill enzymes are more active than other commonly available proteolytic agents used for wound debridement. (C) 1997 Elsevier Science Ltd.</t>
  </si>
  <si>
    <t>Mekkes, JR (corresponding author), UNIV AMSTERDAM,ACAD MED CTR,DEPT DERMATOL,MEIBERGDREEF 9,NL-1105 AZ AMSTERDAM,NETHERLANDS.</t>
  </si>
  <si>
    <t>1357-2725</t>
  </si>
  <si>
    <t>INT J BIOCHEM CELL B</t>
  </si>
  <si>
    <t>Int J. Biochem. Cell Biol.</t>
  </si>
  <si>
    <t>10.1016/S1357-2725(96)00168-9</t>
  </si>
  <si>
    <t>XF921</t>
  </si>
  <si>
    <t>WOS:A1997XF92100018</t>
  </si>
  <si>
    <t>Kennedy, AD</t>
  </si>
  <si>
    <t>Bridging the gap between general circulation model (GCM) output and biological microenvironments</t>
  </si>
  <si>
    <t>INTERNATIONAL JOURNAL OF BIOMETEOROLOGY</t>
  </si>
  <si>
    <t>CLIMATE-CHANGE</t>
  </si>
  <si>
    <t>Of the various research themes that have assumed prominence in recent years, potentially the most far-reaching has been the impact of climate change upon terrestrial biota. Anthropogenic greenhouse gas emissions to the Earth's atmosphere are predicted to perturb future meteorological conditions with global mean surface temperature increasing by c. 0.3 degrees C/decade (Houghton et al. 1992). Economists, politicians and environmentalists are concerned about the consequences of these changes for crop yields, species distributions and disease epidemics. To address this issue, the international research community has recently focused resources towards a better understanding of how climate affects the form and function of the terrestrial biosphere. A range of field manipulation, mesocosm and laboratory experiments are testing the ecophysiological effects of elevated temperatures across a gradient of habitats and ecotypes (NERC 1993). However, one potential weakness of this research is its failure to acknowledge that global change predictions are based entirely upon macroclimate models. These use differential equations to describe climate on a grid-scale of hundreds of kilometres (horizontal axis) by tens of metres (vertical axis) and are effective at a height considerably above the boundary layer at which climate affects biological processes (Fig. 1). A range of mediating factors confounds the straightforward interpolation from macroclimate to microclimate, with the net result that a Delta degrees C increase predicted for a grid cell of 1000 km(2) may not translate to a Delta degrees C increase for an insect sheltering beneath a rock. This paper seeks to stimulate discussion on the validity of using macrometeorological forecasts in ecophysiological research. It is suggested that biological experiments, whether field- or laboratory-based, should take account of the differences between macro- and microclimate predictions. Mesoscale models provide one promising step in this direction, but even these have only limited relevance to microclimate conditions. Instead, greater understanding of the dynamics of simulation models is required in order that the applicability of their predictions to the biosphere may be established.</t>
  </si>
  <si>
    <t>0020-7128</t>
  </si>
  <si>
    <t>INT J BIOMETEOROL</t>
  </si>
  <si>
    <t>Int. J. Biometeorol.</t>
  </si>
  <si>
    <t>10.1007/s004840050031</t>
  </si>
  <si>
    <t>Biophysics; Environmental Sciences; Meteorology &amp; Atmospheric Sciences; Physiology</t>
  </si>
  <si>
    <t>Biophysics; Environmental Sciences &amp; Ecology; Meteorology &amp; Atmospheric Sciences; Physiology</t>
  </si>
  <si>
    <t>WW382</t>
  </si>
  <si>
    <t>WOS:A1997WW38200012</t>
  </si>
  <si>
    <t>Schumann, P; Prauser, H; Rainey, FA; Stackebrandt, E; Hirsch, P</t>
  </si>
  <si>
    <t>Friedmanniella antarctica gen nov, sp nov, an LL-diaminopimelic acid-containing actinomycete from antarctic sandstone</t>
  </si>
  <si>
    <t>INTERNATIONAL JOURNAL OF SYSTEMATIC BACTERIOLOGY</t>
  </si>
  <si>
    <t>BACTERIAL-CELL-WALLS; COMB-NOV; CHROMATOGRAPHIC ANALYSIS; NOCARDIOIDES; PROPIONIBACTERIUM; CLASSIFICATION; IDENTIFICATION; 16S; RECLASSIFICATION; AEROMICROBIUM</t>
  </si>
  <si>
    <t>A gram-positive, aerobic, slowly growing actinomycete was isolated from antarctic sandstone, Packets of spherical cells of this organism form clusters, The diagnostic diamino acid of the peptidoglycan is LL-diaminopimelic acid with glycine in position 1 of the peptide subunit, The major menaquinone is MK-9(H-4), and the main cellular fatty acids are 12- and 13-methyltetradecanoic acids, Only a few organic compounds are metabolized, The DNA base composition is 73 mol% G + C. A 16S ribosomal DNA sequence comparison showed that this isolate is a phylogenetic neighbor of the propionibacteria and related taxa, Its closest relative is Microlunatus phosphovorus, Morphological, physiological, and genotypic characteristics support the description of a nem genus and new species, Friedmanniella antarctica gen. nov., sp, nov. The type strain is strain AA-1042 (= DSM 11053).</t>
  </si>
  <si>
    <t>GERMAN COLLECT MICROORGANISMS &amp; CELL CULTURES GMB,D-38124 BRAUNSCHWEIG,GERMANY; CHRISTIAN ALBRECHTS UNIV KIEL,INST GEN MICROBIOL,D-24118 KIEL,GERMANY</t>
  </si>
  <si>
    <t>Leibniz Institut fur Deutsche Sammlung von Mikroorganismen und Zellkulturen (DSMZ); University of Kiel</t>
  </si>
  <si>
    <t>Schumann, P (corresponding author), DEUTSCH SAMMLUNG MIKROORGANISMEN &amp; ZELLKULTUREN,AUSSENSTELLE JENA,BEUTENBERGSTR 11,D-07745 JENA,GERMANY.</t>
  </si>
  <si>
    <t>Rainey, Fred/AAG-7996-2019; Schumann, Peter/AAL-1098-2020; Rainey, Fred A/C-8767-2013</t>
  </si>
  <si>
    <t>Schumann, Peter/0000-0002-2251-4091; Rainey, Fred A/0000-0001-9129-6844; Stackebrandt, Erko/0000-0002-6130-760X</t>
  </si>
  <si>
    <t>0020-7713</t>
  </si>
  <si>
    <t>INT J SYST BACTERIOL</t>
  </si>
  <si>
    <t>Int. J. Syst. Bacteriol.</t>
  </si>
  <si>
    <t>10.1099/00207713-47-2-278</t>
  </si>
  <si>
    <t>WT568</t>
  </si>
  <si>
    <t>WOS:A1997WT56800006</t>
  </si>
  <si>
    <t>Bozal, N; Tudela, E; RosselloMora, R; Lalucat, J; Guinea, J</t>
  </si>
  <si>
    <t>Pseudoalteromonas antarctica sp nov, isolated from an Antarctic coastal environment</t>
  </si>
  <si>
    <t>16S RIBOSOMAL-RNA; ALTEROMONAS-HALOPLANKTIS; DNA HYBRIDIZATION; TAXONOMY; PSEUDOMONAS; BACTERIA</t>
  </si>
  <si>
    <t>The taxonomic characteristics of five bacterial strains which were isolated from Antarctic coastal marine environments were studied, These bacteria were psychrotrophic, aerobic, and gram negative with polar flagella, The G+C contents of the DNAs of these strains were 41 to 42 mol%, The Antarctic strains were phenotypically distinct from the previously described Pseudoalteromonas type species, DNA-DNA hybridization experiments revealed that the new strains were closely related to each other but clearly different from Pseudoalteromonas haloplanktis and Pseudoalteromonas atlantica, which were the most phenotypically similar organisms, None of the bacterial isolates was capable of using DL-malate, D-sorbitol, or m-hydroxybenzoate, and all were capable of gelatin hydrolysis, Strains NF2, NF3(T) (T = type strain), NF13, NF14, and EN10 had an Na+ requirement but required only 17 mM Na+, Phenotypic, DNA G+C content, DNA-DNA hybridization, 16S rRNA analysis, fatty acid composition, and protein profile data confirmed the identification of the Antarctic strains as members of a Pseudoalteromonas sp, The name Pseudoalteromonas antarctica sp, nov. is proposed for these organisms.</t>
  </si>
  <si>
    <t>UNIV BARCELONA,FAC FARM,MICROBIOL LAB,E-08028 BARCELONA,SPAIN; UNIV ILLES BALEARS,DEPT BIOL AMBIENTAL,PALMA DE MALLORCA 07071,SPAIN; UNIV ILLES BALEARS,CSIC,INST MEDITERRANEO ESTUDIOS AVANZADOS,PALMA DE MALLORCA 07071,SPAIN</t>
  </si>
  <si>
    <t>University of Barcelona; Universitat de les Illes Balears; Universitat de les Illes Balears; Consejo Superior de Investigaciones Cientificas (CSIC); ATTITUS Educacao</t>
  </si>
  <si>
    <t>Rossello-Mora, Ramon/IZD-9852-2023; DE FEBRER, NURIA N.B.F. BOZAL/L-7456-2014; Rossello-Mora, Ramon/L-4650-2014; Lalucat, Jorge/K-1127-2014</t>
  </si>
  <si>
    <t>Rossello-Mora, Ramon/0000-0001-8253-3107; Rossello-Mora, Ramon/0000-0001-8253-3107; Lalucat, Jorge/0000-0002-8350-6087</t>
  </si>
  <si>
    <t>10.1099/00207713-47-2-345</t>
  </si>
  <si>
    <t>WOS:A1997WT56800016</t>
  </si>
  <si>
    <t>Suzuki, KI; Sasaki, J; Uramoto, M; Nakase, T; Komagata, K</t>
  </si>
  <si>
    <t>Cryobacterium psychrophilium gen nov, sp nov, nom rev, comb nov, an obligately psychrophilic actinomycete to accommodate ''Curtobacterium psychrophilum'' Inoue and Komagata 1976</t>
  </si>
  <si>
    <t>CORYNEFORM BACTERIA; FATTY-ACIDS; TAXONOMIC SIGNIFICANCE; RIBOSOMAL-RNA; SUBSP-NOV; PEPTIDOGLYCAN; CLASSIFICATION; IDENTIFICATION; MICROBACTERIUM; ANTARCTICA</t>
  </si>
  <si>
    <t>''Curtobacterium psychrophilum,'' proposed by Inoue and Komagata in 1976, is a psychrophilic gram-positive irregular rod isolated from Antarctic soil, This organism grew optimally at 9 to 12 degrees C and did not grow at higher than 18 degrees C, Chemotaxonomic characteristics of this organism mere the presence of 2,4-diaminobutyric acid in the cell wall and menaquinone-10 as the predominant respiratory quinone. The cellular fatty acid profile, which contained a significant amount of an anteiso-branched monounsaturated acid, 12-methyl tetradecenoic acid, was a distinctive characteristic of this organism and was reasonable for adaptation to low temperature, Phylogenetic analysis based on 16S ribosomal DNA sequences revealed that this organism was positioned at a separate branch in the family Microbacteriaceae, actinomycetes with group B peptidoglycan, We propose the name Cryobacterium psychrophilum gen, nov., fp, nov, for this organism, The type strain is JCM 1463 (=IAM 12024 =ATCC 45363 =IFO 15735 =NCIMB 2068).</t>
  </si>
  <si>
    <t>TOKYO UNIV AGR, SETAGAYA KU, TOKYO 156, JAPAN; TAMAGAWA UNIV, DEPT AGR, MACHIDA, TOKYO 192, JAPAN</t>
  </si>
  <si>
    <t>Tokyo University of Agriculture</t>
  </si>
  <si>
    <t>Suzuki, KI (corresponding author), RIKEN, INST PHYS &amp; CHEM RES, JAPAN COLLECT MICROORGANISMS, WAKO, SAITAMA 35101, JAPAN.</t>
  </si>
  <si>
    <t>Sasaki, Jun-Ichi/JFA-6687-2023</t>
  </si>
  <si>
    <t>10.1099/00207713-47-2-474</t>
  </si>
  <si>
    <t>WOS:A1997WT56800035</t>
  </si>
  <si>
    <t>Reinhardt, K</t>
  </si>
  <si>
    <t>Food and feeding of Antarctic skua chicks Catharacta antarctica lonnbergi and C-maccormicki</t>
  </si>
  <si>
    <t>JOURNAL FUR ORNITHOLOGIE</t>
  </si>
  <si>
    <t>German</t>
  </si>
  <si>
    <t>SOUTH POLAR; BROWN SKUAS; PENGUINS; ADELIE</t>
  </si>
  <si>
    <t>In the austral summers 1993/94 and 1994/95, 54 chicks of C. antarctica lonnbergi, C. maccormicki, as well as mixed pairs of both forms, were ligatured in order to get quantitative results of food composition and consumption. In total, 2992 g food was obtained from Brown Skua chicks, 730 g from South Polar Skua chicks, and 214 g from mixed pair chicks. The food composition varied between the forms. For the two years investigated, there was no diet variation in the South Polar Skua and the mixed pairs. Brown Skua chicks received 80 % penguin components, including digested krill from penguin stomachs, and 12 % station garbage. Three percent were of marine origin. South Polar Skua chicks, in contrast, received 83-87 % fish, 3-13 % crustaceans, including krill, and no garbage. Mixed pair chicks got 73-80 % fish and 17-20 % penguin meat. The amount of food found in the ligatures differed for the three types of samples, being on average 9.5 g per control in the South Polar Skua, 11.9 g in the mixed pairs and 26.0 g in the Brown Skua. The maximum mass obtained in one control bout was 119 g in a Brown Skua chick. The average rates at which food was found in the ligature samples were 2.8 times per day for the South Polar Skua, 3.4 times per day for the Brown Skua and 1.3 times per day for the mixed pairs. There were neither diel differences in the number of feedings nor in the amount of food delivered. With increasing age, the chicks were fed higher amounts of food per feeding, but no correlation between chick age and number of feedings was found. The number of feedings per day, the amount of food per feeding and per day did not differ between twins of eight Brown Skua pairs. For the Brown Skua, no preference of certain internal organs of the penguin body as a food source was found.</t>
  </si>
  <si>
    <t>Reinhardt, K (corresponding author), UNIV JENA,INST OKOL,NEUGASSE 23,D-07743 JENA,GERMANY.</t>
  </si>
  <si>
    <t>DEUTSCHE ORNITHOLOGIE-GESELL</t>
  </si>
  <si>
    <t>FRANKFURT</t>
  </si>
  <si>
    <t>SENCKENBERGANLAGE 25, W-6000 FRANKFURT, GERMANY</t>
  </si>
  <si>
    <t>0021-8375</t>
  </si>
  <si>
    <t>J ORNITHOL</t>
  </si>
  <si>
    <t>J. Ornithol.</t>
  </si>
  <si>
    <t>10.1007/BF01651623</t>
  </si>
  <si>
    <t>WX300</t>
  </si>
  <si>
    <t>WOS:A1997WX30000004</t>
  </si>
  <si>
    <t>Laboratory evaluation of a new aerobiological sampler for use in the Antarctic</t>
  </si>
  <si>
    <t>Proceedings of a Joint Meeting of the British-Aerobiology-Federation and the Aerosol-Society on Sampling and Rapid Assay of Bioaerosols</t>
  </si>
  <si>
    <t>JUN 14, 1995</t>
  </si>
  <si>
    <t>IACR-ROTHAMSTED, HARPENDEN, ENGLAND</t>
  </si>
  <si>
    <t>IACR-ROTHAMSTED</t>
  </si>
  <si>
    <t>WIND-TUNNEL; POLLEN</t>
  </si>
  <si>
    <t>In order to operate successfully and reliably in inhospitable polar climates, an aerobiological sampler requires a number of characteristics. It must sample a large volume of air, sample a broad size range of particles efficiently, produce easy to analyse, quantitative samples; operate in extremes of temperature and in high winds and cope with an accumulation of snow and rime ice. A sampler, built to overcome these problems, is described in this paper and was evaluated in wind tunnel tests which investigated the effect of wind speed and particle size on performance in comparison with rotorod samplers. The new sampler was more efficient than rotorod samplers for sampling 5 mu m particles at low wind speeds (2 m s(-1)) but results for the two samplers were similar for 30 mu m particles and at 4 m s(-1). (C) 1997 Elsevier Science Ltd.</t>
  </si>
  <si>
    <t>Marshall, WA (corresponding author), BRITISH ANTARCTIC SURVEY,HIGH CROSS,MADINGLEY RD,CAMBRIDGE CB3 0ET,ENGLAND.</t>
  </si>
  <si>
    <t>10.1016/S0021-8502(96)00440-5</t>
  </si>
  <si>
    <t>WJ080</t>
  </si>
  <si>
    <t>WOS:A1997WJ08000004</t>
  </si>
  <si>
    <t>Shiraishi, K</t>
  </si>
  <si>
    <t>SEAL project - Structure and evolution of East Antarctic lithosphere</t>
  </si>
  <si>
    <t>JOURNAL OF AFRICAN EARTH SCIENCES</t>
  </si>
  <si>
    <t>Shiraishi, K (corresponding author), NATL INST POLAR RES,ITABASHI KU,9-10 KAGA 1 CHOME,TOKYO 173,JAPAN.</t>
  </si>
  <si>
    <t>0899-5362</t>
  </si>
  <si>
    <t>J AFR EARTH SCI</t>
  </si>
  <si>
    <t>J. Afr. Earth Sci.</t>
  </si>
  <si>
    <t>R10</t>
  </si>
  <si>
    <t>R11</t>
  </si>
  <si>
    <t>10.1016/S0899-5362(97)90021-X</t>
  </si>
  <si>
    <t>YD169</t>
  </si>
  <si>
    <t>WOS:A1997YD16900021</t>
  </si>
  <si>
    <t>Wu, XR; Simmonds, I; Budd, WF</t>
  </si>
  <si>
    <t>Modeling of Antarctic sea ice in a general circulation model</t>
  </si>
  <si>
    <t>OCEAN-ATMOSPHERE MODEL; THICKNESS DISTRIBUTION; THERMODYNAMIC MODEL; TRANSIENT RESPONSES; GRADUAL CHANGES; SURFACE ALBEDO; WEDDELL SEA; CLIMATE; GROWTH; PARAMETERIZATION</t>
  </si>
  <si>
    <t>A dynamic-thermodynamic sea ice model is developed and coupled with the Melbourne University general circulation model to simulate the seasonal cycle of the Antarctic sea ice distribution. The model is efficient, rapid to compute, and useful for a range of climate studies. The thermodynamic part of the sea ice model is similar to that developed by Parkinson and Washington, the dynamics contain a simplified ice rheology that resists compression. The thermodynamics is based on energy conservation at the top surface of the ice/snow, the ice/water interface, and the open water area to determine the ice formation, accretion,and ablation. A lead parameterization is introduced with an effective partitioning scheme for freezing between and under the ice flees. The dynamic calculation determines the motion of ice, which is forced with the atmospheric wind, taking account of ice resistance and rafting. The simulated sea ice distribution compares reasonably well with observations. The seasonal cycle of ice extent is well simulated in phase as well as in magnitude. Simulated sea ice thickness and concentration are also in good agreement with observations over most regions and serve to indicate the importance of advection and ocean drift in the determination of the sea ice distribution.</t>
  </si>
  <si>
    <t>AUSTRALIAN ANTARCTIC DIV,HOBART,TAS,AUSTRALIA; SCH EARTH SCI,PARKVILLE,VIC,AUSTRALIA</t>
  </si>
  <si>
    <t>Wu, XR (corresponding author), ANTARCT CRC,GPO BOX 252-80,HOBART,TAS 7001,AUSTRALIA.</t>
  </si>
  <si>
    <t>Simmonds, Ian/0000-0002-4479-3255</t>
  </si>
  <si>
    <t>10.1175/1520-0442(1997)010&lt;0593:MOASII&gt;2.0.CO;2</t>
  </si>
  <si>
    <t>WV718</t>
  </si>
  <si>
    <t>WOS:A1997WV71800005</t>
  </si>
  <si>
    <t>Jacobs, SS; Comiso, JC</t>
  </si>
  <si>
    <t>Climate variability in the Amundsen and Bellingshausen Seas</t>
  </si>
  <si>
    <t>WINTER MIXED LAYER; ANTARCTIC PENINSULA; SOUTHERN-OCEAN; INTERANNUAL VARIABILITY; AIR-TEMPERATURE; ANNUAL CYCLE; WEDDELL SEA; ICE EXTENT; OSCILLATION; MODULATION</t>
  </si>
  <si>
    <t>Satellite data reveal a 20% decline in sea ice extent in the Amundsen and Bellingshausen Seas in the two decades following 1973. This change is negatively correlated with surface air temperatures on the west side of the Antarctic Peninsula, which have increased similar to 0.5 degrees C decade(-1) since the mid-1940s. The recession was strongest during summer, when monthly average minima in 1991-92 removed much of the incipient multiyear ice over the continental shelf. This would have lowered the regional-mean ice thickness, impacting snow ice formation, brine production, and vertical heat flux. The northern ice edge contracted by similar to 1 degrees of latitude in all seasons from 1973-79 to 1987-93, returning toward mean conditions in 1993-95. The decline included multiyear cycles of several years in length, superimposed on high interannual variability. A review of atmospheric forcing shows winds consistent with mean and extreme ice extents, and suggests links to larger-scale circulation changes in the South Pacific. Historical ocean measurements are sparse in this sector, but mixed-layer depths and upper pycnoclines beneath the sea ice resemble those in the Weddell Sea. Weaker surface currents or changes in the upwelling of Circumpolar Deep water on the continental shelf could have contributed to the anomaly persistence.</t>
  </si>
  <si>
    <t>NASA, GODDARD SPACE FLIGHT CTR, GREENBELT, MD 20771 USA</t>
  </si>
  <si>
    <t>National Aeronautics &amp; Space Administration (NASA); NASA Goddard Space Flight Center</t>
  </si>
  <si>
    <t>LAMONT DOHERTY EARTH OBSERV, POB 1000, PALISADES, NY 10964 USA.</t>
  </si>
  <si>
    <t>1520-0442</t>
  </si>
  <si>
    <t>10.1175/1520-0442(1997)010&lt;0697:CVITAA&gt;2.0.CO;2</t>
  </si>
  <si>
    <t>WOS:A1997WV71800012</t>
  </si>
  <si>
    <t>Deng, W; Salah, JE; Clark, RR; Franke, SJ; Fritts, DC; Hoffmann, P; Kuerschner, D; Manson, AH; Meek, CE; Murphy, D; Nakamura, T; Palo, SE; Riggin, DM; Roble, RG; Schminder, R; Singer, W; Tsuda, T; Vincent, RA; Zhou, Q</t>
  </si>
  <si>
    <t>Coordinated global radar observations of tidal and planetary waves in the mesosphere and lower thermosphere during January 20-30, 1993</t>
  </si>
  <si>
    <t>GENERAL-CIRCULATION MODEL; QUASI 2-DAY WAVE; SEMIDIURNAL TIDE; NATIONAL-CENTER; SEPTEMBER 1987; LTCS CAMPAIGN; TIME-SERIES; SPACED DATA; WINDS; DYNAMICS</t>
  </si>
  <si>
    <t>A multi-instrument global campaign involving incoherent scatter, medium frequency, and meteor wind radars was conducted during the period of January 20-30, 1993, to study the dynamics of the mesosphere and lower thermosphere. Data obtained from 15 radar stations covering a wide latitude range have been used to determine the global distribution of planetary and tidal waves during this 10-day campaign. Spectral analysis of the neutral winds measured by the radars in the altitude range from 80 to 130 km indicates the existence of a strong 48-hour wave near 90 km at latitudes between 40 degrees N and 40 degrees S that is present up to 108 km at 18 degrees N. The semidiurnal tide is large at middle and high latitudes near 90 km and is predominant above 110 km, while the diurnal tide is observed to be particularly important in the upper mesosphere near 40 degrees latitude. A least squares fit to the radar data is performed to obtain the amplitudes and phases of the tidal and 48-hour waves. Comparison with National Center for Atmospheric Research thermosphere-ionosphere-mesosphere general circulation model shows that the predictions from the model agree reasonably well with the observed global morphology of tidal wave amplitudes.</t>
  </si>
  <si>
    <t>UNIV NEW HAMPSHIRE,DEPT ELECT &amp; COMP ENGN,DURHAM,NH 03824; UNIV ILLINOIS,SPACE SCI &amp; REMOTE SENSING LAB,URBANA,IL 61801; UNIV COLORADO,DEPT ELECT &amp; COMP ENGN,BOULDER,CO 80309; INST ATMOSPHARENPHYS,D-18221 KHLUNGSBORN,GERMANY; UNIV LEIPZIG,COLLM GEOPHYS OBSERV,D-04758 COLLM,GERMANY; UNIV SASKATCHEWAN,INST SPACE &amp; ATMOSPHER STUDIES,SASKATOON,SK S7N 5E2,CANADA; AUSTRALIAN ANTARCTIC DIV,KINGSTON,TAS 7050,AUSTRALIA; KYOTO UNIV,CTR RADIO ATMOSPHER SCI,KYOTO 611,JAPAN; NATL CTR ATMOSPHER RES,HIGH ALTITUDE OBSERV,BOULDER,CO 80307; UNIV ADELAIDE,DEPT PHYS,ADELAIDE,SA 5001,AUSTRALIA; NATL ASTRON &amp; IONOSPHERE CTR,ARECIBO OBSERV,ARECIBO,PR 00613</t>
  </si>
  <si>
    <t>University System Of New Hampshire; University of New Hampshire; University of Illinois System; University of Illinois Urbana-Champaign; University of Colorado System; University of Colorado Boulder; Leipzig University; University of Saskatchewan; Australian Antarctic Division; Kyoto University; National Center Atmospheric Research (NCAR) - USA; University of Adelaide; National Aeronautics &amp; Space Administration (NASA)</t>
  </si>
  <si>
    <t>Deng, W (corresponding author), MIT,HAYSTACK OBSERV,WESTFORD,MA 01886, USA.</t>
  </si>
  <si>
    <t>Tsuda, Toshitaka/GYJ-4925-2022; tsuda, toshitaka/A-3035-2015; Vincent, Robert A/E-5450-2013</t>
  </si>
  <si>
    <t>Vincent, Robert A/0000-0001-6559-6544; PALO, SCOTT/0000-0002-4729-4929</t>
  </si>
  <si>
    <t>APR 1</t>
  </si>
  <si>
    <t>A4</t>
  </si>
  <si>
    <t>10.1029/96JA01630</t>
  </si>
  <si>
    <t>WR367</t>
  </si>
  <si>
    <t>WOS:A1997WR36700027</t>
  </si>
  <si>
    <t>Stary, J; Block, W; Greenslade, P</t>
  </si>
  <si>
    <t>Oribatid mites (Acari: Oribatida) of sub-Antarctic Heard Island</t>
  </si>
  <si>
    <t>JOURNAL OF NATURAL HISTORY</t>
  </si>
  <si>
    <t>mites; Oribatida; sub-Antarctic; Heard Island; biogeography; faunistics</t>
  </si>
  <si>
    <t>SOUTH-ATLANTIC</t>
  </si>
  <si>
    <t>Nine species of oribatid mites were represented in heat-extracted samples of soil and plant material and from pitfall trapping in the five main terrestrial plant communities on Heard Isl. Three species, Austroppia crozetensis (Richters, 1908), Globoppia loxolineata (Wallwork, 1965) and Halozetes marionensis Engelbrecht, 1974, are recorded from Heard Isl. for the first time. The zoogeographical relationships of the Heard Isl. oribatid mite fauna with those of other sub-Antarctic islands and Antarctic zones are discussed. It is concluded that the low taxonomic diversity (with zero endemism) is partly a reflection of the small ice-free area on Heard Isl., and that its depauperate fauna is transitional between those of the maritime and sub-Antarctic zones.</t>
  </si>
  <si>
    <t>BRITISH ANTARCTIC SURVEY,NERC,CAMBRIDGE CB3 0ET,ENGLAND; ACAD SCI CZECH REPUBL,INST SOIL BIOL,CR-37005 CESKE BUDEJOVICE,CZECH REPUBLIC; CSIRO,DIV ENTOMOL,CANBERRA,ACT 2601,AUSTRALIA</t>
  </si>
  <si>
    <t>UK Research &amp; Innovation (UKRI); Natural Environment Research Council (NERC); NERC British Antarctic Survey; Czech Academy of Sciences; Biology Centre of the Czech Academy of Sciences; Commonwealth Scientific &amp; Industrial Research Organisation (CSIRO)</t>
  </si>
  <si>
    <t>Starý, Josef/G-2721-2014</t>
  </si>
  <si>
    <t>0022-2933</t>
  </si>
  <si>
    <t>J NAT HIST</t>
  </si>
  <si>
    <t>J. Nat. Hist.</t>
  </si>
  <si>
    <t>10.1080/00222939700770281</t>
  </si>
  <si>
    <t>Biodiversity Conservation; Ecology; Zoology</t>
  </si>
  <si>
    <t>Biodiversity &amp; Conservation; Environmental Sciences &amp; Ecology; Zoology</t>
  </si>
  <si>
    <t>WP378</t>
  </si>
  <si>
    <t>WOS:A1997WP37800003</t>
  </si>
  <si>
    <t>Kirchhoff, VWJH; Zamorano, F; Casiccia, C</t>
  </si>
  <si>
    <t>UV-B enhancements at Punta Arenas, Chile</t>
  </si>
  <si>
    <t>JOURNAL OF PHOTOCHEMISTRY AND PHOTOBIOLOGY B-BIOLOGY</t>
  </si>
  <si>
    <t>UV-B radiation; ozone; ozone hole</t>
  </si>
  <si>
    <t>ACTIVE ULTRAVIOLET-RADIATION; ANTARCTIC OZONE HOLE; DEPLETION; TRENDS</t>
  </si>
  <si>
    <t>One of the most significant environmental changes that occurs in our atmosphere, the ozone depletion in the stratosphere, produces increases in damaging UV-B radiation at the surface, especially in Antarctica. The largest populations nearest to the ozone hole region are Punta Arenas (53.0 degrees S, 70.9 degrees W, Chile) and Ushuaia (54.5 degrees S, 68.0 degrees W, Argentina) at the southern extreme of the South-American continent. The ozone trend near these locations is - 0.5% per year using the yearly averages, and - 1.2% per year using the October means. This is 2 to 5 times larger than the global average. UV-B radiation has been measured at Punta Arenas in small spectral bands, from 290 nm to 320 nm, during ''normal'' and ''perturbed'' conditions, It has been found that at Punta Arenas, during significant ozone column reductions, the largest UV-B increase occurs near 296-297 nm, which is the wavelength where the human skin has its highest sensitivity to UV-B. The relative factor of enhancement has been observed to vary between 10 and 38, depending on the values used for normalization. Ar longer wavelengths these enhancement factors are lower, until they equal unity at about 325 nm. The integrated biologically effective radiation on perturbed days is more than twice as large as the ''normal'' values.</t>
  </si>
  <si>
    <t>UNIV MAGALLANES, PUNTA ARENAS, CHILE</t>
  </si>
  <si>
    <t>Universidad de Magallanes</t>
  </si>
  <si>
    <t>Kirchhoff, VWJH (corresponding author), INST NACL PESQUISAS ESPACIAIS, CP 515, BR-12201970 SAO JOSE DOS CAMPOS, SP, BRAZIL.</t>
  </si>
  <si>
    <t>ELSEVIER SCIENCE SA</t>
  </si>
  <si>
    <t>LAUSANNE</t>
  </si>
  <si>
    <t>PO BOX 564, 1001 LAUSANNE, SWITZERLAND</t>
  </si>
  <si>
    <t>1011-1344</t>
  </si>
  <si>
    <t>J PHOTOCH PHOTOBIO B</t>
  </si>
  <si>
    <t>J. Photochem. Photobiol. B-Biol.</t>
  </si>
  <si>
    <t>10.1016/S1011-1344(96)07472-6</t>
  </si>
  <si>
    <t>XE030</t>
  </si>
  <si>
    <t>WOS:A1997XE03000013</t>
  </si>
  <si>
    <t>Tang, EPY; Tremblay, R; Vincent, WF</t>
  </si>
  <si>
    <t>Cyanobacterial dominance of polar freshwater ecosystems: Are high-latitude mat-formers adapted to low temperature?</t>
  </si>
  <si>
    <t>JOURNAL OF PHYCOLOGY</t>
  </si>
  <si>
    <t>Antarctic; Arctic; cyanobacteria; growth; low temperature; microbial mats</t>
  </si>
  <si>
    <t>BLUE-GREEN-ALGAE; PHYSIOLOGICAL-RESPONSES; STREAM ECOSYSTEMS; GROWTH-RATE; PHOTOSYNTHESIS; LIGHT; PHYTOPLANKTON; PHOTOINHIBITION; DESICCATION; MICROCYSTIS</t>
  </si>
  <si>
    <t>Although it is generally believed that cyanobacteria have high temperature optima for growth (&gt; 20 degrees C), mat-forming cyanobacteria are dominant in many types of lakes, streams, and ponds in the Arctic and Antarctic. We studied the effect of temperature on growth (mu) and relative pigment composition of 27 isolates of cyanobacteria (mat-forming Oscillatoriaceae) from the Arctic, subarctic, and Antarctic to investigate whether they are a) adapted to the low temperature (i.e. psychrophilic) or b) tolerant of the low temperature of the polar regions (i.e. psychotrophic). We also derived a parabolic function that describes both the rise and the decline of cyanobacterial growth rates with increasing temperature. The cyanobacteria were cultured at seven different temperatures (5 degrees-35 degrees C at 5 degrees C intervals), with continuous (illumination of 225 mu mol photons . m(-2). s-(1). The parabolic function fits the mu-temperature data with 90% confidence for 75% of the isolates. Among the 27 isolates of cyanobacteria studied the temperature optima (T-opt) for growth ranged from 15 degrees to 35 degrees C, with an average of 19.9 degrees C. These results imply that most polar cyanobacteria are psychrotrophs, not psychrophiles. The cyanobacteria grew over a wide temperature range (typically 20 degrees C) but growth rates were low even at T-opt (average mu(max) of 0.23 +/- 0.069 d(-1)). Extremely slow growth rates at low temperature and the high temperature for optimal growth imply that the cyanobacteria are not adapted genetically to cold temperatures, which characterize their ambient environment. Other competitive advantages such as tolerance to desiccation, freeze-thaw cycles, and bright, continuous solar radiation may contribute to their dominance in polar aquatic ecosystems.</t>
  </si>
  <si>
    <t>UNIV LAVAL, DEPT BIOL, Ste Foy, PQ G1K 7P4, CANADA.</t>
  </si>
  <si>
    <t>Vincent, Warwick/AAH-6152-2019; Vincent, Warwick F/C-9522-2009</t>
  </si>
  <si>
    <t>Vincent, Warwick/0000-0001-9055-1938;</t>
  </si>
  <si>
    <t>0022-3646</t>
  </si>
  <si>
    <t>1529-8817</t>
  </si>
  <si>
    <t>J PHYCOL</t>
  </si>
  <si>
    <t>J. Phycol.</t>
  </si>
  <si>
    <t>10.1111/j.0022-3646.1997.00171.x</t>
  </si>
  <si>
    <t>WV154</t>
  </si>
  <si>
    <t>WOS:A1997WV15400001</t>
  </si>
  <si>
    <t>Nilawati, J; Greenberg, BM; Smith, REH</t>
  </si>
  <si>
    <t>Influence of ultraviolet radiation on growth and photosynthesis of two cold ocean diatoms</t>
  </si>
  <si>
    <t>Bacillariophyceae; marine; microalgae; Nitzschia sp.; photosynthesis; photosystem II; polar; Pseudonitzschia seriata; UV-B; ultraviolet radiation</t>
  </si>
  <si>
    <t>UV-B RADIATION; ANTARCTIC MARINE DIATOMS; LIGHT-RESPONSE CURVES; PHOTOSYSTEM-II; OZONE DEPLETION; SEA ICE; PHYTOPLANKTON; INHIBITION; ALGAE; IRRADIANCE</t>
  </si>
  <si>
    <t>The influence of chronic exposure to UV-B and UV-A radiation on growth and photosynthesis of two polar marine diatoms (Pseudonitzschia seriata and Nitzschia sp.) was investigated in cultures exposed to moderate photon fluences for 3-7 days. Population growth rates were diminished 50% by UV-B. Fluorescence induction kinetics of photosystem II (PSII) revealed that UV-B caused lower F-v/F-m ratios and half-rise times, indicating damage to the reaction center of PSII and to related elements of the photosynthetic electron transport chain. Carbon assimilation rates per cell and per chlorophyll a were nonetheless highest for UV-B-exposed populations, which also had the highest chlorophyll a content per cell. The UV-B-exposed cells were, however, more vulnerable to visible light-induced photoinhibition. Exposure to UV-A in the absence of UV-B had little effect on growth, fluorescence induction of PSII, or chlorophyll a contents but did have some inhibitory effects on carbon assimilation per chlorophyll a and per cell. The increased photosynthetic capacity of UV-B-exposed cells suggested some ability to compensate for damage to the photosynthetic apparatus.</t>
  </si>
  <si>
    <t>UNIV WATERLOO,DEPT BIOL,WATERLOO,ON N2L 3G1,CANADA</t>
  </si>
  <si>
    <t>University of Waterloo</t>
  </si>
  <si>
    <t>Smith, Ralph E.H./F-3655-2010</t>
  </si>
  <si>
    <t>PHYCOLOGICAL SOC AMER INC</t>
  </si>
  <si>
    <t>810 EAST 10TH ST, LAWRENCE, KS 66044</t>
  </si>
  <si>
    <t>10.1111/j.0022-3646.1997.00215.x</t>
  </si>
  <si>
    <t>WOS:A1997WV15400006</t>
  </si>
  <si>
    <t>Peters, AF; vanOppen, MJH; Wiencke, C; Stam, WT; Olsen, JL</t>
  </si>
  <si>
    <t>Phylogeny and historical ecology of the Desmarestiaceae (Phaeophyceae) support a southern hemisphere origin</t>
  </si>
  <si>
    <t>Antarctica; Arthrocladia; Biogeography; Desmarestia; evolution; Himantothallus; ITS; rDNA; Phaeophyceae; Phaeurus; phylogeny; Southern Hemisphere; temperature tolerance</t>
  </si>
  <si>
    <t>RIBOSOMAL-RNA GENES; LIFE-HISTORY; NUCLEAR RDNA; BROWN-ALGAE; TEMPERATURE REQUIREMENTS; NUCLEOTIDE-SEQUENCES; SEXUAL REPRODUCTION; FIRMA PHAEOPHYCEAE; CHLOROPHYTA; EVOLUTION</t>
  </si>
  <si>
    <t>Phylogenetic relationships in the Desmarestiales (Phaeophyceae) were inferred among the monotypic Arthrocladia (Arthrocladiaceae) and 27 isolates from Desmarestiaceae, representing 17 taxa of Desmarestia and the monotypic Antarctic genera Himantothallus and Phaeurus. Phaeurus and Arthrocladia were used as outgroups. Parsimony analyses of nuclear ribosomal DNA internal transcribed spacer (ITS1 and ITS2) sequences, in which gaps were both included and excluded yielded well-resolved trees with a consistent general branching pattern. A parallel analysis of nine morphological and life-history characters and three ecological characters yielded a similar tree but provided little resolution in the terminal clades. The position of the monotypic Arthrocladia villosa within the Desmarestiales is consistent with monophyly for the order, but its position as the most primitive desmarestialean is not resolvable from the molecular data set. The basal position of Phaeurus, the Antarctic Desmarestia species, and Himantothallus is consistent with the hypothesis of a Southern Hemisphere origin for the family Desmarestiaceae. The more recent Northern Hemisphere ''aculeata'' clade evolved from an Antarctic ancestor. A ''D. aculeata-like'' species was ancestral to a lineage characterized by annual sporophytes with high sulfuric acid content, which radiated into many species, widely distributed in both hemispheres. Mapping of morphological and ecological characters onto the molecular tree confirm the informativeness of sulfuric acid-containing vacuoles and unilocular sporangial types. There is good congruence between phylogenetic tree topology and temperature imprints in relation to biogeographic distribution, supporting the theory that temperature tolerance is a conservative trait.</t>
  </si>
  <si>
    <t>UNIV E ANGLIA,SCH BIOL SCI,POPULAT BIOL SECTOR,NORWICH NR4 7TJ,NORFOLK,ENGLAND; ALFRED WEGENER INST POLAR &amp; MARINE RES,D-27515 BREMERHAVEN,GERMANY; UNIV GRONINGEN,DEPT MARINE BIOL,CTR BIOL,NL-9750 AA HAREN,NETHERLANDS</t>
  </si>
  <si>
    <t>University of East Anglia; Helmholtz Association; Alfred Wegener Institute, Helmholtz Centre for Polar &amp; Marine Research; University of Groningen</t>
  </si>
  <si>
    <t>Peters, AF (corresponding author), INST MEERESKUNDE,ABT MEERESBOT,DUSTERNBROOKER WEG 20,D-24105 KIEL,GERMANY.</t>
  </si>
  <si>
    <t>Olsen, Jeanine L/D-3213-2013; van Oppen, Madeleine JH/C-3261-2008</t>
  </si>
  <si>
    <t>van Oppen, Madeleine/0000-0003-4607-0744; Olsen, Jeanine L./0000-0003-3091-0163</t>
  </si>
  <si>
    <t>10.1111/j.0022-3646.1997.00294.x</t>
  </si>
  <si>
    <t>WOS:A1997WV15400015</t>
  </si>
  <si>
    <t>Pakhomov, EA; Perissinotto, R; Froneman, PW; Miller, DGM</t>
  </si>
  <si>
    <t>Energetics and feeding dynamics of Euphausia superba in the South Georgia region during the summer of 1994</t>
  </si>
  <si>
    <t>JOURNAL OF PLANKTON RESEARCH</t>
  </si>
  <si>
    <t>MARGINAL ICE-ZONE; DIEL VERTICAL MIGRATION; ANTARCTIC KRILL; WEDDELL-SEA; DIGESTIVE ACCLIMATION; BRANSFIELD STRAIT; CALANUS-PACIFICUS; FECAL PELLETS; GUT PIGMENT; FOOD WEB</t>
  </si>
  <si>
    <t>Measurements of adult Antarctic krill (Euphausia superba) gut contents, evacuation and egestion rates, as well as digestive efficiency, were carried out during February-March 1994 in the vicinity of South Georgia to estimate in situ daily ration. These were combined with acoustically derived biomass data to calculate the grazing impact of Antarctic krill and its contribution to the carbon flux in the region. Individual levels of gut pigment concentrations and evacuation rates ranged from 27 to 1831 ng chlorophyll a-eq. ind.(-1) and from 0.133 to 0.424 h(-1), respectively. Losses of pigment fluorescence during digestion were very high, ranging from 58 to 98% of the total pigment digested. Daily carbon consumption estimated using the gut fluorescence method varied from 0.234 to 0.931 mg C ind.(-1) day(-1) (or 0.4-1.7% of body carbon), compared to -2.73 mg C ind.(-1) day(-1) (or similar to 5% of body carbon) using the faecal pellet production data. The 3-fold higher daily ration estimated using egestion rate data may be explained by predation on micro- and mesozooplankton. Maximum krill grazing impact ranged from 0.4 to 1.9% of the total phytoplankton stock or from 10 to 59% of the total daily primary production. However, grazing impact on the microphytoplankton (&gt;20 mu m) was substantially higher, at times exceeding 100% of the daily microphytoplankton production. It is suggested that to meet its energetic demands, krill must consume a substantial proportion of heterotrophic carbon.</t>
  </si>
  <si>
    <t>SEA FISHERIES RES INST, ZA-8012 Cape Town, SOUTH AFRICA</t>
  </si>
  <si>
    <t>RHODES UNIV, DEPT ZOOL &amp; ENTOMOL, SO OCEAN GRP, POB 94, ZA-6140 GRAHAMSTOWN, SOUTH AFRICA.</t>
  </si>
  <si>
    <t>Froneman, William/C-9085-2012; Froneman, William/GLS-0460-2022</t>
  </si>
  <si>
    <t>Froneman, William/0000-0003-0615-1355</t>
  </si>
  <si>
    <t>0142-7873</t>
  </si>
  <si>
    <t>1464-3774</t>
  </si>
  <si>
    <t>J PLANKTON RES</t>
  </si>
  <si>
    <t>J. Plankton Res.</t>
  </si>
  <si>
    <t>10.1093/plankt/19.4.399</t>
  </si>
  <si>
    <t>Marine &amp; Freshwater Biology; Oceanography</t>
  </si>
  <si>
    <t>WT344</t>
  </si>
  <si>
    <t>WOS:A1997WT34400001</t>
  </si>
  <si>
    <t>Froneman, PW; Perissinotto, R; Pakhomov, EA</t>
  </si>
  <si>
    <t>Biogeographical structure of the microphytoplankton assemblages in the region of the Subtropical Convergence and across a warm-core eddy during austral winter</t>
  </si>
  <si>
    <t>SOUTHERN-OCEAN; PIGMENT CONCENTRATIONS; ATLANTIC SECTOR; PHYTOPLANKTON; RING; BIOMASS; AFRICA; SUMMER</t>
  </si>
  <si>
    <t>The distribution of microphytoplankton in the region of the Subtropical Convergence (STC) and across a warm-core eddy shed from the Agulhas Return Current was investigated along two transects in late austral winter (June-July) 1993, during the South African Antarctic Marine Ecosystem Study (SAAMES) III cruise. Sampling was undertaken for the analysis of nutrients, and for the enumeration and identification of microphytoplankton species. Along both transects, chlorophyll concentrations were highest at stations at the southern boundary of the STC and at the periphery of the warm-core eddy. Of the variance associated with chlorophyll concentration, temperature accounted for 65% of the total. Along both transects, a decrease in species richness from north to south was observed. The spatial distribution of the numerically dominant diatom species was similar in both transects. The microphytoplankton assemblage was dominated by the subtropical diatom species Chaetoceros constrictus north of the STC, and by Pseudoeunotia doliolus within the eddy and south of the STC. Using cluster and ordination analyses, three significantly different groupings of stations were identified along the combined transects. These coincided with stations located north and south of the STC and with the warm-core eddy proper, confirming that the STC represents a strong biogeographical boundary. The predominance of the warm-water species P.doliolus and Planktoniella sol in and around the warm-core eddy south of the STC suggests that eddies are important in the transfer of microphytoplankton across this strong biogeographical boundary.</t>
  </si>
  <si>
    <t>UNIV FORT HARE, DEPT ZOOL, ZA-5770 ALICE, SOUTH AFRICA</t>
  </si>
  <si>
    <t>University of Fort Hare</t>
  </si>
  <si>
    <t>10.1093/plankt/19.4.519</t>
  </si>
  <si>
    <t>WOS:A1997WT34400007</t>
  </si>
  <si>
    <t>Arnould, JPY; Duck, CD</t>
  </si>
  <si>
    <t>The cost and benefits of territorial tenure, and factors affecting mating success in male Antarctic fur seals</t>
  </si>
  <si>
    <t>JOURNAL OF ZOOLOGY</t>
  </si>
  <si>
    <t>SOUTHERN ELEPHANT SEALS; ARCTOCEPHALUS-GAZELLA; REPRODUCTIVE EFFORT; MIROUNGA-LEONINA; LIFE-HISTORY; BIRD ISLAND; POPULATION; BEHAVIOR; GEORGIA; GROWTH</t>
  </si>
  <si>
    <t>The timing, location and duration of territorial tenure, and the mating success and return rates of male Antarctic fur seals (Arctocephalus gazella) were measured over four consecutive breeding seasons (1984-87) on Bird Island (54 degrees 00'S, 38 degrees 02'W), South Georgia. Tenure duration (days) followed a heavily skewed, Poisson-like distribution (median 13.08 days, maximum 75 days) and was positively related to the number of years of tenure (r(s) = 0.52, P &lt; 0.0001). Mating success was also biased to a few individuals and was positively correlated to both duration of tenure (days) and the previous number of years in which tenure was achieved (P &lt; 0.0001 in both cases). The timing and location of territorial tenure had no measurable effect on mating success (P &gt; 0.05 in both cases). The probability of a male returning to hold a territory in the next year was not related to the number of years tenure that had been achieved (P &gt; 0.7) or to the level of mating success in the current year (P &gt; 0.15). It was, however, positively related to the duration of tenure in the current year (P &lt; 0.0001). The overall annual return rate was 43% which is not significantly different from the survival rate for the general male population and suggests that territorial tenure does not contribute to increased mortality in male Antarctic fur seals.</t>
  </si>
  <si>
    <t>0952-8369</t>
  </si>
  <si>
    <t>J ZOOL</t>
  </si>
  <si>
    <t>J. Zool.</t>
  </si>
  <si>
    <t>10.1111/j.1469-7998.1997.tb05739.x</t>
  </si>
  <si>
    <t>WU293</t>
  </si>
  <si>
    <t>WOS:A1997WU29300004</t>
  </si>
  <si>
    <t>Swadling, KM; Gibson, JAE; Ritz, DA; Nichols, PD; Hughes, DE</t>
  </si>
  <si>
    <t>Grazing of phytoplankton by copepods in eastern Antarctic coastal waters</t>
  </si>
  <si>
    <t>DIEL VERTICAL MIGRATION; CALANOIDES-ACUTUS; SOUTH-GEORGIA; WEDDELL-SEA; FEEDING SELECTIVITY; CALANUS-PROPINQUUS; AMMONIUM ANALOG; ACARTIA-TONSA; LIFE-CYCLE; ZOOPLANKTON</t>
  </si>
  <si>
    <t>Chlorophyll a, primary productivity and grazing by copepods on phytoplankton were measured in the upper water column during the summer of 1994/1995 at a coastal site near Davis Station, East Antarctica. Chlorophyll a was at a maximum in mid-December, then dropped markedly as the coastal fast ice melted and broke-out. Phytoplankton biomass increased again from mid- to late-February. Copepods accounted for at least 65% of zooplankton biomass in the water column before sea ice break-out, whereas larval polychaetes and ctenophores dominated after ice break-out. Oncaea curvata was the numerically dominant species throughout the study. The highest grazing rate (8.7 mg C m(-3) d(-1)) was recorded on 21 December when O. curvata accounted for 64% of the total. Grazing had decreased markedly by 28 December (0.9 mg C m(-3) d(-1)); again O. curvata accounted for over 50% of the total ingested. Copepod grazing increased after ice break-out until the last experiment on 20 February (similar or equal to 5 mg C m(-3) d(-1)). The main species responsible for grazing during this period were O. curvata, Oithona similis, Calanoides acutus and unidentified copepod nauplii. It was estimated that copepods removed between 1 and 5% of primary productivity.</t>
  </si>
  <si>
    <t>AUSTRALIAN ANTARCTIC DIV,KINGSTON,TAS 7050,AUSTRALIA; UNIV TASMANIA,ANTARCTIC CRC,HOBART,TAS 7001,AUSTRALIA; CSIRO,DIV OCEANOG,HOBART,TAS 7001,AUSTRALIA</t>
  </si>
  <si>
    <t>Australian Antarctic Division; University of Tasmania; Commonwealth Scientific &amp; Industrial Research Organisation (CSIRO)</t>
  </si>
  <si>
    <t>Swadling, KM (corresponding author), UNIV TASMANIA,DEPT ZOOL,GPO BOX 252C,HOBART,TAS 7001,AUSTRALIA.</t>
  </si>
  <si>
    <t>Nichols, Peter D/C-5128-2011</t>
  </si>
  <si>
    <t>Swadling, Kerrie/0000-0002-7620-841X</t>
  </si>
  <si>
    <t>10.1007/s002270050066</t>
  </si>
  <si>
    <t>WX325</t>
  </si>
  <si>
    <t>WOS:A1997WX32500005</t>
  </si>
  <si>
    <t>Mikhalev, YA</t>
  </si>
  <si>
    <t>Humpback whales Megaptera novaeangliae in the Arabian Sea</t>
  </si>
  <si>
    <t>MARINE ECOLOGY PROGRESS SERIES</t>
  </si>
  <si>
    <t>humpback whale; Arabian Sea; Indian Ocean; population biology; reproduction</t>
  </si>
  <si>
    <t>POPULATION-STRUCTURE</t>
  </si>
  <si>
    <t>The population identity of humpback whales Megaptera novaeangliae in the Arabian Sea has long been a matter of dispute. New information is presented from this region, based upon whaling and observations conducted by the Soviet Union, primarily in November 1966. In that month, a total of 238 humpbacks were killed off the coasts of Oman, Pakistan and northwestern India; 4 others were killed in 1965. Biological examination of these whales showed that they differed significantly from Antarctic humpbacks in terms of size, coloration, body scars and pathology. In addition, analysis of the length distribution of 38 foetuses indicates that the reproductive cycle of the Arabian Sea whales was unequivocally that of a northern hemisphere population. Mean lengths were 12.8 m for males (range: 9.5 to 14.9 m, n = 126) and 13.3 m for females (range: 9.5 to 15.2 m, n = 112). All whales 12.5 m or more in length were sexually mature. Among 97 females examined, 12 (12.4%) were immature. Of the 85 mature females, 39 (45.9%) were pregnant, 3 (3.5%) were lactating, and 43 (50.6%) were resting. A more plausible pregnancy rate, adjusted for underrepresentation of lactating females, was estimated at 39%. A majority of stomachs examined contained food, including euphausiids and fish. Overall, the data presented here argue strongly that Arabian Sea humpbacks constitute a discrete population which remains in tropical waters year-round, a situation which is unique for this species.</t>
  </si>
  <si>
    <t>S UKRANIAN PEDAG UNIV, UA-270020 ODESSA, UKRAINE</t>
  </si>
  <si>
    <t>Ministry of Education &amp; Science of Ukraine; South Ukrainian National Pedagogical University Named After K. D. Ushynsky</t>
  </si>
  <si>
    <t>INTER-RESEARCH</t>
  </si>
  <si>
    <t>OLDENDORF LUHE</t>
  </si>
  <si>
    <t>NORDBUNTE 23, D-21385 OLDENDORF LUHE, GERMANY</t>
  </si>
  <si>
    <t>0171-8630</t>
  </si>
  <si>
    <t>MAR ECOL PROG SER</t>
  </si>
  <si>
    <t>Mar. Ecol.-Prog. Ser.</t>
  </si>
  <si>
    <t>10.3354/meps149013</t>
  </si>
  <si>
    <t>Ecology; Marine &amp; Freshwater Biology; Oceanography</t>
  </si>
  <si>
    <t>Environmental Sciences &amp; Ecology; Marine &amp; Freshwater Biology; Oceanography</t>
  </si>
  <si>
    <t>XA146</t>
  </si>
  <si>
    <t>WOS:A1997XA14600002</t>
  </si>
  <si>
    <t>Froneman, PW; Pakhomov, EA; Perissinotto, R; Laubscher, RK; McQuaid, CD</t>
  </si>
  <si>
    <t>Dynamics of the plankton communities of the Lazarev Sea (Southern Ocean) during seasonal ice melt</t>
  </si>
  <si>
    <t>Southern Ocean; marginal ice zone; phytoplankton production; zooplankton grazing impact</t>
  </si>
  <si>
    <t>WESTERN WEDDELL SEA; ANTARCTIC PHYTOPLANKTON; ATLANTIC SECTOR; GRAZING IMPACT; PARTICLE-FLUX; EDGE ZONE; FOOD WEB; BIOMASS; ZOOPLANKTON; ABUNDANCE</t>
  </si>
  <si>
    <t>Size-fractioned primary production and zooplankton grazing impact were estimated along a repeat grid during seasonal ice melt in the Lazarev Sea aboard the MV 'SA Agulhas' (voyage 77) in austral summer (December/January) 1994 1995. During the survey, the phytoplankton size composition shifted from a community dominated by nano- and picophytoplankton (&lt;20 pm) during the first grid to one dominated by microphytoplankton (&gt;20 pm) during the second grid. Total areal production during the first grid was generally dominated by nanophytoplankton and ranged between 133 and 356 mg C m(-2) d(-1). During the second grid survey, total areal production was higher, ranging between 263 and 400 mg C m(-2) d(-1). Protozoan grazing removed between 0.5 and 31% of the initial phytoplankton stock or between 33 and 94% of the potential phytoplankton production per day during the first grid, and between 0.5 and 8% of the initial phytoplankton stock or between 9 and 25% of the potential phytoplankton production per day during the second grid. The grazing impact of meso- and macrozooplankton during the first grid corresponded to &lt;0.5% of chlorophyll stock or &lt;23% of the daily primary production. During the second grid, the grazing impact of meso- and macrozooplanklon was higher, removing on average 1.12% of integrated chlorophyll or 28.7% of daily production. These results suggest that the partitioning of carbon between the various size classes of zooplankton during seasonal ice retreat is largely determined by the size structure of the phytoplankton.</t>
  </si>
  <si>
    <t>Froneman, William/GLS-0460-2022; Froneman, William/C-9085-2012; McQuaid, Christopher/AAT-3725-2020</t>
  </si>
  <si>
    <t>Froneman, William/0000-0003-0615-1355; McQuaid, Christopher/0000-0002-3473-8308</t>
  </si>
  <si>
    <t>1616-1599</t>
  </si>
  <si>
    <t>10.3354/meps149201</t>
  </si>
  <si>
    <t>WOS:A1997XA14600018</t>
  </si>
  <si>
    <t>Hanelt, D; Melchersmann, B; Wiencke, C; Nultsch, W</t>
  </si>
  <si>
    <t>Effects of high light stress on photosynthesis of polar macroalgae in relation to depth distribution</t>
  </si>
  <si>
    <t>depth distribution; fluorescence; high light stress; macroalgae; oxygen production; photoinhibition; photosynthesis</t>
  </si>
  <si>
    <t>FLUCTUATING ANTARCTIC DAYLENGTHS; KING-GEORGE-ISLAND; LONG-TERM CULTURE; TEMPERATURE REQUIREMENTS; MARINE MACROALGAE; CARBON FIXATION; ULVA-ROTUNDATA; SOUTH-SHETLAND; B RADIATION; NORTH-SEA</t>
  </si>
  <si>
    <t>The capability of several polar macroalgal species to protect photosynthesis against excessive irradiation by dynamic photoinhibition was investigated and related to the specific depth distribution of the species. Photoinhibition of photosynthesis was induced by exposure of the algae to a photon fluence rate of 500 mu mol m(-2) s(-1) for 2 h. Changes in the oxygen production rate and in vivo chlorophyll fluorescence were recorded. For oxygen measurements gross P-max and the slope (alpha) of the fluence rate-response curve were determined before and after photoinhibitory treatment and after recovery of photosynthesis in dim light. In fluorescence measurements the kinetics of change of the variable fluorescence during the inhibitory time phase and the recovery phase were determined. Significant differences in the reactions during exposure and recovery were found in the different algal classes. Within each class a correlation between species depth distribution and the ability to cope with high light stress was found. Algae growing in nature close to the water surface or in the intertidal were generally not severely stressed. Algae growing in the middle and upper subtidal zone showed a decrease in photosynthetic activity during high light stress with full recovery of photosynthesis in subsequent dim light. Fluorescence measurements showed that the reaction kinetics of photoinhibition and recovery were slower than in algae growing close to the water surface or in the intertidal. Algae growing in the lower subtidal also showed a decrease in the photosynthetic parameters due to high light stress; however, photosynthesis recovered only slightly and very slowly during subsequent dim light conditions. In these algae the decrease in the photosynthetic activity was caused by photodamage rather than by dynamic photoinhibition. In conclusion these experiments indicate that algae already cultured for a long time in the laboratory, retain a certain genetic adaptation to the natural light environment. This is true not only for the lower light Limit, but also for the upper light limit.</t>
  </si>
  <si>
    <t>BIOL ANSTALT HELGOLAND, D-22067 HAMBURG, GERMANY</t>
  </si>
  <si>
    <t>Hanelt, D (corresponding author), ALFRED WEGENER INST POLAR &amp; MARINE RES, D-27515 BREMERHAVEN, GERMANY.</t>
  </si>
  <si>
    <t>Hanelt, Dieter/E-6659-2017</t>
  </si>
  <si>
    <t>10.3354/meps149255</t>
  </si>
  <si>
    <t>WOS:A1997XA14600022</t>
  </si>
  <si>
    <t>Slattery, M; McClintock, JB; Bowser, SS</t>
  </si>
  <si>
    <t>Deposit feeding: A novel mode of nutrition in the Antarctic colonial soft coral Gersemia antarctica</t>
  </si>
  <si>
    <t>deposit feeding; soft coral; Antarctica; benthic communities</t>
  </si>
  <si>
    <t>SCALLOP ADAMUSSIUM-COLBECKI; MCMURDO-SOUND; POPULATION-STRUCTURE; COMMUNITIES; CAPTURE; ENVIRONMENTS; OCTOCORAL; PATTERNS; BIOLOGY; RATES</t>
  </si>
  <si>
    <t>The colonial nephtheid soft coral Gersemia antarctica is a deposit feeder in the soft sediment communities of McMurdo Sound, Antarctica. This feeding strategy involves coordinated bending of the entire colony against the substrate and is previously undescribed among soft corals. Gut content analyses indicate a mixed diet that includes benthic diatoms, foraminiferans, and particulate organic matter. Soft coral colonies move periodically in an 'inch worm' fashion, presumably to exploit undisturbed sediments. In fact, when colonies encounter previously grazed sediment they contract from the substrate almost immediately. This feeding strategy has likely evolved to supplement the capture of planktonic prey and is of particular importance in the Antarctic, and potentially the deep sea, where water column productivity is seasonally constrained.</t>
  </si>
  <si>
    <t>UNIV MISSISSIPPI, PHARMACEUT SCI RES INST, NATL CTR DEV NAT PROD, SCH PHARM, UNIVERSITY, MS 38677 USA; UNIV ALABAMA, DEPT BIOL, BIRMINGHAM, AL 35294 USA; NEW YORK STATE DEPT HLTH, WADSWORTH CTR LABS &amp; RES, ALBANY, NY 12201 USA; SUNY ALBANY, DEPT BIOMED SCI, ALBANY, NY 12222 USA</t>
  </si>
  <si>
    <t>University of Mississippi; University of Alabama System; University of Alabama Birmingham; State University of New York (SUNY) System; Wadsworth Center; State University of New York (SUNY) System; State University of New York (SUNY) Albany</t>
  </si>
  <si>
    <t>UNIV MISSISSIPPI, DEPT PHARMACOGNOSY, UNIVERSITY, MS 38677 USA.</t>
  </si>
  <si>
    <t>10.3354/meps149299</t>
  </si>
  <si>
    <t>WOS:A1997XA14600027</t>
  </si>
  <si>
    <t>Howe, JA; Pudsey, CJ; Cunningham, AP</t>
  </si>
  <si>
    <t>Pliocene-Holocene contourite deposition under the Antarctic circumpolar current, western Falkland trough, south Atlantic Ocean</t>
  </si>
  <si>
    <t>glacial; interglacial; Antarctic Circumpolar Current; glaucony; contourites</t>
  </si>
  <si>
    <t>WEDDELL SEA; NORTH-ATLANTIC; SCOTIA-RIDGE; DEEP-WATER; BOTTOM; SEDIMENTS; STRATIGRAPHY; EXAMPLES; PASSAGE; RECORD</t>
  </si>
  <si>
    <t>The eastward-flowing Antarctic Circumpolar Current (ACC) has influenced sedimentation on the slope and floor of the western Falkland Trough, where the axis of the current is topographically constrained. Deep-water flow (below 3000 m) has produced a symmetrical sediment drift on the trough floor, with non-depositional margins indicating higher current velocities at the base of slope. To the southeast of the Falkland Islands there is a gap in the North Scotia Ridge, north of which the floor of the trough is swept clean of sediment by the ACC. Both echo character mapping and GLORIA side-scan data indicate that currents follow the bathymetric contours along the slope, redistributing sediment and locally eroding furrows. From six cores on the drift and on the northern slope, two styles of contourite deposition have been identified. On the drift, Holocene biogenic sandy contourites overlie Last Glacial Maximum muddy contourites and fine-grained diatomaceous hemipelagites. Sedimentation rates here average 3-4 cm ka(-1). The sandy contourites present in four of the cores from the sediment drift are sharply underlain by the finer-grained, diatomaceous hemipelagites. The lack of a coarsening upward sequence, commonly associated with an increase in current velocity may be indicative of high current activity eroding away the finer (negative) sequence. Pliocene and Mid-Pleistocene glaucony-rich sandy contourites containing radiolaria characterise the Falkland Plateau and the floor of the trough near the gap in the North Scotia Ridge. We suggest that the glaucony is derived from a combination of authigenic formation and erosion of locally outcropping Cretaceous and Tertiary strata; this is supported by dinoflagellate analysis. Sedimentation rates in these current-swept areas average &lt;1 cm ka(-1). (C) 1997 Elsevier Science B.V.</t>
  </si>
  <si>
    <t>Howe, JA (corresponding author), BRITISH ANTARCTIC SURVEY,HIGH CROSS,MADINGLEY RD,CAMBRIDGE CB3 0ET,ENGLAND.</t>
  </si>
  <si>
    <t>10.1016/S0025-3227(97)00005-4</t>
  </si>
  <si>
    <t>XJ245</t>
  </si>
  <si>
    <t>WOS:A1997XJ24500003</t>
  </si>
  <si>
    <t>Baraza, J; Ercilla, G; Farran, M; Casamor, JL; Sorribas, J; Flores, JA; Sierro, F; Wersteeg, W</t>
  </si>
  <si>
    <t>The equatorial Atlantic mid-ocean channel: An ultra high-resolution image of its burial history based on TOPAS profiles</t>
  </si>
  <si>
    <t>MARINE GEOPHYSICAL RESEARCHES</t>
  </si>
  <si>
    <t>mid-ocean channels; Equatorial Atlantic; parametric echosounder sedimentary infilling</t>
  </si>
  <si>
    <t>SEDIMENTS</t>
  </si>
  <si>
    <t>Multibeam bathymetric and ultra high-resolution seismic data reveal that the distal course of the Equatorial Atlantic Mid-Ocean Channel (EAMOC) extends further east and south than was previously known, and is controlled by the presence of morphologic highs related to the Fernando de Noronha Fracture Zone. The distal course of the EAMOC is buried by sediments, and does not have bathymetric expression on the seafloor. The channel fill consists of three seismic sequences, suggesting that the recent geological evolution of the channel is composed of successive phases of decreasing sedimentary activity that finally resulted in its complete burial. Tectonic and volcanic activity related to the Fernando de Noronha Fracture Zone and Ridge, together with the effect of strong pulses of the Antarctic bottom water current during the upper Pliocene are suggested to have contributed to the progressive burial and the final abandonment of the EAMOC.</t>
  </si>
  <si>
    <t>UNIV BARCELONA,GRP GEOCIENCIAS MARINAS,E-08007 BARCELONA,SPAIN; UNIV SALAMANCA,DEPT PALEONTOL,E-37008 SALAMANCA,SPAIN; STATE UNIV GHENT,RENARD CTR MARINE GEOL,B-9000 GHENT,BELGIUM</t>
  </si>
  <si>
    <t>University of Barcelona; University of Salamanca; Ghent University</t>
  </si>
  <si>
    <t>Baraza, J (corresponding author), CSIC,INST CIENCIAS MAR,PASEO JUAN BORBON S-N,E-08039 BARCELONA,SPAIN.</t>
  </si>
  <si>
    <t>Flores, José-Abel/D-4218-2009; Farran, Marcel.lí/G-8139-2015; Sierro, Francisco/A-4714-2008; Ercilla, Gemma/G-8180-2015; Casamor, Jose Luis/J-5719-2017</t>
  </si>
  <si>
    <t>Flores, José-Abel/0000-0003-1909-293X; Sierro, Francisco/0000-0002-8647-456X; Sorribas Cervantes, Jordi/0000-0003-2395-546X; Casamor, Jose Luis/0000-0001-9445-6997; Ercilla, Gemma/0000-0002-9709-2938</t>
  </si>
  <si>
    <t>0025-3235</t>
  </si>
  <si>
    <t>MAR GEOPHYS RES</t>
  </si>
  <si>
    <t>Mar. Geophys. Res.</t>
  </si>
  <si>
    <t>10.1023/A:1004273902719</t>
  </si>
  <si>
    <t>Geochemistry &amp; Geophysics; Oceanography</t>
  </si>
  <si>
    <t>XN354</t>
  </si>
  <si>
    <t>WOS:A1997XN35400002</t>
  </si>
  <si>
    <t>Bowman, JP; McCammon, SA; Skerratt, JH</t>
  </si>
  <si>
    <t>Methylosphaera hansonii gen nov, sp nov, a psychrophilic, group I methanotroph from Antarctic marine-salinity, meromictic lakes</t>
  </si>
  <si>
    <t>MICROBIOLOGY-UK</t>
  </si>
  <si>
    <t>methane; methanotrophic bacteria; psychrophilic bacteria; Antarctica; meromictic lakes</t>
  </si>
  <si>
    <t>FAMILY METHYLOCOCCACEAE; METHANE PRODUCTION; ACE LAKE; OXIDATION; POSITION; BACTERIA; HILLS; LAYER; OCEAN; DNA</t>
  </si>
  <si>
    <t>Methanotrophic bacteria were enumerated and isolated from the chemocline and surface sediments of marine-salinity Antarctic meromictic lakes located in the Vestfold Hills, Antarctica (68 degrees S 78 degrees E), Most probable number (MPN) analysis indicated that at the chemocline of Ace Lake the methanotroph population made up only a small proportion of the total microbial population and was sharply stratified, with higher populations detected in the surface sediments collected at the edge of Ace Lake and Burton Lake, Methanotrophs were not detected in Pendant Lake. Only a single phenotypic group of methanotrophs was successfully enriched, enumerated and isolated into pure culture from the lake samples. Strains of this group were non-motile, coccoidal in morphology, did not form resting cells, reproduced by constriction, and required seawater for growth. The strains were also psychrophilic, with optimal growth occurring at 10-13 degrees C and maximum growth temperatures of 16-21 degrees C. The ribulose monophosphate pathway but not the serine pathway for incorporation of C-1 compounds was detectable in the strains. The guanine plus cytosine (G+C) content of the genomic DNA was 43-46 mol%. Whole-cell fatty acid analysis indicated that 16:1 omega 8c (37-41 %), 16:1 omega 6c (17-19 %), 16:1 omega 7c (15-19 %) and 16:0 (14-15 %) were the major fatty acids in the strains. 16S rDNA sequence analysis revealed that the strains form a distinct line of descent in the family Methylococcaceae (group I methanotrophs), with the closest relative being the Louisiana Slope methanotrophic mytilid endosymbiont (91.8-92.3 % sequence similarity). On the basis of polyphasic taxonomic characteristics the Antarctic lake isolates represent a novel group I methanotrophic genus with the proposed name Methylosphaera hansonii (type strain ACAM 549).</t>
  </si>
  <si>
    <t>UNIV TASMANIA,DEPT AGR SCI,HOBART,TAS 7001,AUSTRALIA; CSIRO,DIV OCEANOG,MARINE LABS,HOBART,TAS 7001,AUSTRALIA</t>
  </si>
  <si>
    <t>University of Tasmania; Commonwealth Scientific &amp; Industrial Research Organisation (CSIRO)</t>
  </si>
  <si>
    <t>Bowman, JP (corresponding author), ANTARCTIC CRC,GPO BOX 252-80,HOBART,TAS 7001,AUSTRALIA.</t>
  </si>
  <si>
    <t>Skerratt, Jennifer/F-2010-2015; Bowman, John P/C-2414-2014; Bowman, John P./ABF-5108-2020; skerratt, jennifer/N-4313-2019</t>
  </si>
  <si>
    <t>Skerratt, Jennifer/0000-0001-9023-4692; Bowman, John P/0000-0002-4528-9333; Bowman, John P./0000-0002-4528-9333; skerratt, jennifer/0000-0001-9023-4692</t>
  </si>
  <si>
    <t>SOC GENERAL MICROBIOLOGY</t>
  </si>
  <si>
    <t>MARLBOROUGH HOUSE, BASINGSTOKE RD, SPENCERS WOODS, READING, BERKS, ENGLAND RG7 1AE</t>
  </si>
  <si>
    <t>1350-0872</t>
  </si>
  <si>
    <t>MICROBIOL-UK</t>
  </si>
  <si>
    <t>Microbiology-(UK)</t>
  </si>
  <si>
    <t>10.1099/00221287-143-4-1451</t>
  </si>
  <si>
    <t>WW498</t>
  </si>
  <si>
    <t>WOS:A1997WW49800045</t>
  </si>
  <si>
    <t>Valsecchi, E; Palsboll, P; Hale, P; GlocknerFerrari, D; Ferrari, M; Clapham, P; Larsen, F; Mattila, D; Sears, R; Sigurjonsson, J; Brown, M; Corkeron, P; Amos, B</t>
  </si>
  <si>
    <t>Microsatellite genetic distances between oceanic populations of the humpback whale (Megaptera novaeangliae)</t>
  </si>
  <si>
    <t>MOLECULAR BIOLOGY AND EVOLUTION</t>
  </si>
  <si>
    <t>humpback whale; microsatellite; population; genetic diversity; genetic distance; gene flow; cetaceans; STR</t>
  </si>
  <si>
    <t>STEPWISE MUTATION MODEL; ALLELE FREQUENCIES; MIGRATION; LOCI; HAPLOTYPES; ORIGIN; MTDNA</t>
  </si>
  <si>
    <t>Mitochondrial DNA haplotypes of humpback whales show strong segregation between oceanic populations and between feeding grounds within oceans, but this highly structured pattern does not exclude the possibility of extensive nuclear gene flow. Here we present allele frequency data for four microsatellite loci typed across samples from four major oceanic regions: the North Atlantic (two mitochondrially distinct populations), the North Pacific, and two widely separated Antarctic regions, East Australia and the Antarctic Peninsula. Allelic diversity is a little greater in the two Antarctic samples, probably indicating historically greater population sizes. Population subdivision was examined using a wide range of measures, including F-st, various alternative forms of Slatkin's R(st), Goldstein and colleagues' Delta mu, and a Monte Carlo approximation to Fisher's exact test. The exact test revealed significant heterogeneity in all but one of the pairwise comparisons between geographically adjacent populations, including the comparison between the two North Atlantic populations, suggesting that, gene flow between oceans is minimal and that dispersal patterns may sometimes be restricted even in the absence of obvious barriers, such as land masses, warm water belts, and antitropical migration behavior. The only comparison where heterogeneity was not detected was the one between the two Antarctic population samples. It is unclear whether failure to find a difference here reflects gene flow between the regions or merely lack of statistical power arising from the small size of the Antarctic Peninsula sample. Our comparison between measures of population subdivision revealed major discrepancies between methods, with little agreement about which populations were most and least separated. We suggest that unbiased R(st) (UR(st), see Goodman 1995) is currently the most reliable statistic, probably because, unlike the other methods, it allows for unequal sample sizes. However, in view of the fact that these alternative measures often contradict one another, we urge caution in the use of microsatellite data to quantify genetic distance.</t>
  </si>
  <si>
    <t>UNIV CAMBRIDGE,DEPT ZOOL,CAMBRIDGE CB2 3EJ,ENGLAND; UNIV COPENHAGEN,DEPT POPULAT BIOL,DK-1168 COPENHAGEN,DENMARK; UNIV QUEENSLAND,CTR CONSERVAT BIOL,BRISBANE,QLD,AUSTRALIA; CTR WHALE STUDY,MAUI,HI; CTR COASTAL STUDIES,CETACEAN RES PROGRAM,PROVINCETOWN,MA; GREENLAND FISHERIES RES INST,COPENHAGEN,DENMARK; MINGAN ISL CETACEAN STUDY INC,QUEBEC CITY,PQ,CANADA; MARINE RES INST,IS-121 REYKJAVIK,ICELAND</t>
  </si>
  <si>
    <t>University of Cambridge; University of Copenhagen; University of Queensland; Marine &amp; Freshwater Research Institute (MFRI)</t>
  </si>
  <si>
    <t>Palsbøll, Per J/L-3494-2013; Corkeron, Peter/I-1170-2019; Palsboll, Per Jakob/G-6988-2011</t>
  </si>
  <si>
    <t>Corkeron, Peter/0000-0003-1553-1253; Palsboll, Per Jakob/0000-0002-4198-7599; Larsen, Finn/0000-0001-6498-9012</t>
  </si>
  <si>
    <t>SOC MOLECULAR BIOLOGY EVOLUTION</t>
  </si>
  <si>
    <t>PO BOX 1897, LAWRENCE, KS 66044-8897</t>
  </si>
  <si>
    <t>0737-4038</t>
  </si>
  <si>
    <t>MOL BIOL EVOL</t>
  </si>
  <si>
    <t>Mol. Biol. Evol.</t>
  </si>
  <si>
    <t>10.1093/oxfordjournals.molbev.a025771</t>
  </si>
  <si>
    <t>Biochemistry &amp; Molecular Biology; Evolutionary Biology; Genetics &amp; Heredity</t>
  </si>
  <si>
    <t>WR494</t>
  </si>
  <si>
    <t>WOS:A1997WR49400001</t>
  </si>
  <si>
    <t>Zielinski, U; Gersonde, R</t>
  </si>
  <si>
    <t>Diatom distribution in Southern Ocean surface sediments (Atlantic sector): Implications for paleoenvironmental reconstructions</t>
  </si>
  <si>
    <t>Antarctic Ocean; diatoms; biogeography; marine sediments; paleoenvironment; transfer functions</t>
  </si>
  <si>
    <t>GENUS THALASSIOSIRA BACILLARIOPHYCEAE; DISPLACED ANTARCTIC DIATOMS; LATE PLEISTOCENE; BIOGENIC SILICA; SEA-ICE; DISSOLUTION; AFRICA; ACCUMULATION; ASSEMBLAGES; HOLOCENE</t>
  </si>
  <si>
    <t>A study of 230 surface sediment samples collected in the Atlantic sector of the Southern Ocean between the southernmost Weddell Sea and the Subtropical Zone documents the modern distribution of diatoms revealing patterns of paleoenvironmental significance. Estimations of diatom valves per gram dry sediment display numbers of (50-200) x 10(6) in the zone of high opal burial located between the mean position of the winter sea ice edge and the Polar Front and maximum valuer of greater than 200 x 10(6) in the near-shore sedimentary basins off the Antarctic Peninsula. Lowest diatom concentrations and assemblages strongly affected by dissolution were encountered in the Weddell Basin. Despite alteration of the diatom assemblages prior to their incorporation into the sediment record, the biogeographic distribution and the abundance pattern of most of the 35 studied diatom species shows a close relationship with the surface hydrography (water temperature). These relationships can be used to estimate past surface water temperatures based on statistical treatments of the assemblages or on simple relations of species occurrences in the geological record. Another close link occurs between the distribution of sea ice and sea ice related diatoms. (C) Elsevier Science B.V.</t>
  </si>
  <si>
    <t>10.1016/S0031-0182(96)00130-7</t>
  </si>
  <si>
    <t>XB802</t>
  </si>
  <si>
    <t>WOS:A1997XB80200002</t>
  </si>
  <si>
    <t>Manabe, S; Stouffer, RJ</t>
  </si>
  <si>
    <t>Coupled ocean-atmosphere model response to freshwater input: Comparison to Younger Dryas event</t>
  </si>
  <si>
    <t>ATLANTIC THERMOHALINE CIRCULATION; ABRUPT CLIMATE-CHANGE; TRANSIENT RESPONSES; LAST DEGLACIATION; DEEP CIRCULATION; GRADUAL CHANGES; NEW-ZEALAND; CO2; TEMPERATURE; INCREASE</t>
  </si>
  <si>
    <t>This study explores the responses of a coupled ocean-atmosphere model to the discharge of freshwater into the North Atlantic Ocean. In the first numerical experiment in which freshwater is discharged into high North Atlantic latitudes over a period of 500 years, the thermohaline circulation (THC) in the Atlantic Ocean weakens, reducing surface air temperature over the northern North Atlantic Ocean and Greenland and, to a lesser degree, over the Arctic Ocean, the Scandinavian peninsula, and the Circumpolar Ocean and the Antarctic continent of the southern hemisphere. Upon the termination of the water discharge at the 500th year, the THC begins to intensify, regaining its original intensity in a few hundred years. With the exception of the Pacific sector of the Circumpolar Ocean of the southern hemisphere, where the surface air temperature recovery is delayed, the climate of the northern North Atlantic and surrounding regions rapidly resumes its original distribution. The evolution of the ocean-atmosphere system described above resembles the Younger Dryas event as inferred from the comprehensive analysis of ice cores and deep-sea and lake sediments. In the second experiment, in which the same amount of freshwater is discharged into the subtropical North Atlantic again over a period of 500 years, the THC and climate evolve in a manner qualitatively similar to the first experiment. However, the magnitude of the THC response is 4-5 times smaller. It appears that freshwater is much less effective in weakening the THC if it were discharged outside high North Atlantic latitudes.</t>
  </si>
  <si>
    <t>Manabe, S (corresponding author), PRINCETON UNIV,NOAA,GEOPHYS FLUID DYNAM LAB,POB 308,PRINCETON,NJ 08542, USA.</t>
  </si>
  <si>
    <t>10.1029/96PA03932</t>
  </si>
  <si>
    <t>WQ646</t>
  </si>
  <si>
    <t>WOS:A1997WQ64600012</t>
  </si>
  <si>
    <t>Watanuki, Y; Kato, A; Naito, Y; Robertson, G; Robinson, S</t>
  </si>
  <si>
    <t>Diving and foraging behaviour of Adelie penguins in areas with and without fast sea ice</t>
  </si>
  <si>
    <t>CHICK REARING PERIOD; PYGOSCELIS-ADELIAE; EUPHAUSIA-SUPERBA; DEPTH; PERFORMANCE; ANTARCTICA; GENTOO; PUMP; BAY</t>
  </si>
  <si>
    <t>The diving and foraging behaviours of Adelie penguins, Pygoscelis adeliae, rearing chicks at Hukuro Cove. Lutzow-Holm Bay, where the fast sea-ice remained throughout summer, were compared to those of penguins at Magnetic Island, Prydz Bay, where the fast sea-ice disappeared in early January. Parent penguins at Hukuro Cove made shallower (7.1-11.3 m) but longer (90-111 s) dives than those at Magnetic Island (22.9 m and 62 s). Dive duration correlated with dive depth at both colonies (r(2) = 0.01 similar to 0.90), but the penguins at Hukuro Cove made longer dives for a given depth. Parents at Hukuro Cove made shorter foraging trips (8.1-14.4 h) with proportionally longer walking/swimming (diving &lt;1 m) travel time (27-40% of trip duration) and returned with smaller meals (253-293 g) than those at Magnetic Island, which foraged on average for 57.2 h, spent 2% of time walking/swimming &lt;1 m) travel, and with meals averaging 525 g. Trip duration at both colonies correlated to the total time spent diving. Trip duration at Hukuro Covet but not at Magnetic Island, increased as walking/swimming &lt;1 m) travel time increased. These differences in foraging behaviour between colonies probably reflected differences in sea-ice cover and the availability of foraging sites.</t>
  </si>
  <si>
    <t>NATL INST POLAR RES,ITABASHI KU,TOKYO 173,JAPAN; AUSTRALIAN ANTARCTIC DIV,KINGSTON,TAS 7050,AUSTRALIA</t>
  </si>
  <si>
    <t>Research Organization of Information &amp; Systems (ROIS); National Institute of Polar Research (NIPR) - Japan; Australian Antarctic Division</t>
  </si>
  <si>
    <t>Kato, Akiko/W-2447-2019</t>
  </si>
  <si>
    <t>Kato, Akiko/0000-0002-8947-3634</t>
  </si>
  <si>
    <t>10.1007/PL00013371</t>
  </si>
  <si>
    <t>WN680</t>
  </si>
  <si>
    <t>WOS:A1997WN68000002</t>
  </si>
  <si>
    <t>Opalinski, KW; Maciejewska, K; Georgieva, LV</t>
  </si>
  <si>
    <t>Notes on food selection in the Antarctic krill, Euphausia superba</t>
  </si>
  <si>
    <t>DANA; ICE; SEA</t>
  </si>
  <si>
    <t>Analysis of the gut contents of Euphausia superba and of the phytoplankton composition in the area of the animals catchment served as a basis for answering the question whether or not E. superba is capable of food selection. It was found that the diatom Thalassiosira is preferred by E. superba as a food item and small pennate diatoms, Nitzschia. and Navicula are only tolerated as food. Other algae taxa, such as Tropidoneis, Dactyliosolen, Chaetoceros, and Gyrodinium, are clearly avoided. With respect to phytoplankton cell size, E. superba prefers cells with a length of 20-40 mu m and cells larger than 70 mu m are rejected, Trophic conditions only slightly affect the food selection of E. superba.</t>
  </si>
  <si>
    <t>MARINE FISHERY INST, PL-81332 GDYNIA, POLAND; UKRAINIAN ACAD SCI, INST BIOL SO SEAS, UA-335011 SEVASTOPOL, CRIMEA, UKRAINE</t>
  </si>
  <si>
    <t>National Academy of Sciences Ukraine; Russian Academy of Sciences; AO Kovalevsky Institute of Biology of the Southern Seas of RAS (IBSS)</t>
  </si>
  <si>
    <t>Opalinski, KW (corresponding author), POLISH ACAD SCI, INST ECOL, PL-05092 LOMIANKI, POLAND.</t>
  </si>
  <si>
    <t>10.1007/PL00013376</t>
  </si>
  <si>
    <t>WOS:A1997WN68000007</t>
  </si>
  <si>
    <t>Masini, MA; Sturla, M; Uva, B</t>
  </si>
  <si>
    <t>Key enzymes of the kallikrein-kinin system in Antarctic teleosts</t>
  </si>
  <si>
    <t>I-CONVERTING ENZYME; ANGIOTENSIN; PURIFICATION; PITUITARY; PLASMA; RENIN; FISH</t>
  </si>
  <si>
    <t>In this study some of the mammalian kallikrein-kinin system (KKS)-like components were identified in two species of Antarctic notothenioid [Chiorzodraco hamatus (Channichthydae) and Trematomus bernacchii (Nothothenidae)]. The kidney and heart were assayed for kallikrein-like activity using the synthetic substrate D-Val-Leu-Arg-paranitroanilide. Values expressed as nmol p-nitroanilide!mg proteins, were in C. hamatus 15.5 +/- 1.5 and 15.2 +/- 1.4 in kidney and heart, respectively, and 15.8 +/- 2.2 and 15.9 +/- 1 in kidney and heart of T. bernacchii. Kallikrein-like activity was inhibited by aprotinin and phenylmethylsulfonyl fluoride (PMSF). The assay was stable at 20 degrees C. Kininase II-like activity was performed on kidney, gills and heart using the substrate hippuryl-L-histldy-L-leucine. The activity was inhibited by captopril, and in kidney and gills by high temperatures (20 degrees C and 37 degrees C); in the heart the enzymatic activity was measurable also at 20 degrees C. Bradykinin-like immunoreactive cells were localized by immunohistochemistry in the nephron, in the gills, and in the arterial walls of the heart. These results show that Antarctic teleosts possess elements comparable to those of the KKS, including kallikrein-like, and kininase II-like activities, and the end product of the enzymatic cascade, bradykinin. The enzymatic cascade appears to be fully active only at low temperatures.</t>
  </si>
  <si>
    <t>UNIV GENOA, INST ANAT COMPARATA, 5 VIALE BENEDETTO 15, I-16132 GENOA, ITALY.</t>
  </si>
  <si>
    <t>10.1007/PL00013377</t>
  </si>
  <si>
    <t>WOS:A1997WN68000008</t>
  </si>
  <si>
    <t>Zampi, M; Benocci, S; Focardi, S</t>
  </si>
  <si>
    <t>Epibiont foraminifera of Sertella frigida (Waters) (Bryozoa, Cheilostomata) from Terranova Bay, Ross Sea, Antarctica</t>
  </si>
  <si>
    <t>ADAMUSSIUM-COLBECKI; CURRENTS; BEHAVIOR</t>
  </si>
  <si>
    <t>Several arenaceous and calcareous foraminifera epibionts of Sertella frigida (Waters) (Bryozoa, Cheilostomata), collected in Terranova Bay during the 1989-90 Italian Antarctic expedition, were studied. Arenaceous species, such as Psammosphaera fusca Schulze f. adhaerescens Rhumbler, Haplophragmoides canariensis d'Orbigny, Portatrochammina antarctica (Parr), and Trochammina arctica Hedley, Hurdle and Burdett, are a conspicuous component of the epifaunal community. The calcareous foraminifers encrusting S. frigida are mostly represented by Cibicides refulgens Montfort and Rosalina globularis d'Orbigny. Foraminifera were found only in the basal part of the bryozoan colonies. The presence of many juveniles provided evidence that foraminifers were reproducing at the time of sampling. Psammosphaera fusca f. adhaerescens was found exclusively inside the zooids of S. frigida. The large number of individuals associated with the bryozoan suggest that P. fusca f. adhaerescens finds optimum conditions (shelter, food, and grains for shell building) for growth inside the zooids of S. frigida. The other species occurred most commonly adhered to the trabeculae or to the zooid orifices of S. frigida. An elevated position offers a better chance to catch food particles from the overlying water column. Foraminifers could benefit also from bryozoan feeding currents. The availability of resuspended organic material could provide a more consistent source of food in a highly seasonal oligotrophic environment.</t>
  </si>
  <si>
    <t>Zampi, M (corresponding author), UNIV SIENA,DIPARTIMENTO BIOL AMBIENTALE,VIA CERCHIA 3,I-53100 SIENA,ITALY.</t>
  </si>
  <si>
    <t>10.1007/PL00013378</t>
  </si>
  <si>
    <t>WOS:A1997WN68000009</t>
  </si>
  <si>
    <t>Mascetti, P; delaReguera, RF; Albornoz, L; Oyarzun, S; Gorny, M; Wehrtmann, I</t>
  </si>
  <si>
    <t>Gonopore development and sex change in the Antarctic shrimp Chorismus antarcticus (Caridea: Hippolytidae)</t>
  </si>
  <si>
    <t>EASTERN WEDDELL SEA; DECAPODA; NATANTIA; GROWTH; WATER</t>
  </si>
  <si>
    <t>Chorismus antarcticus is the only protandrous hermaphrodite decapod species found on the Antarctic continental shelves. The morphological structures of the male and female gonopores were described and used to determine sex and to fix the size range at which the transition from male to female takes place. The parallel occurrence of male and female gonopores was found in all specimens. The presence of open gonopore flaps at both the third and fifth pair of pereiopods in individuals between 9 and 12 mm of carapace length (CL) is discussed as the morphological indicator of sex change. Few females occurred from 9 mm CL onwards, whereas all shrimps larger than 13 mm CL only had open female gonopores. This size corresponds exactly with the CL at which onset of oocyte development and female gonad production starts. Secondary sexual characters, the gonopore structures, seem to allow an accurate prediction of the size range at which hermaphrodite caridean decapods change sex.</t>
  </si>
  <si>
    <t>UNIV AUSTRAL CHILE,INST ZOOL ERNST F KILLIAN,VALDIVIA,CHILE; UNIV MAGALLANES,INST PATAGONIA,PUNTA ARENAS 01890,CHILE</t>
  </si>
  <si>
    <t>Universidad Austral de Chile; Universidad de Magallanes</t>
  </si>
  <si>
    <t>Wehrtmann, Ingo/AIB-9968-2022</t>
  </si>
  <si>
    <t>Wehrtmann, Ingo/0000-0002-6826-7938</t>
  </si>
  <si>
    <t>10.1007/PL00013380</t>
  </si>
  <si>
    <t>WOS:A1997WN68000011</t>
  </si>
  <si>
    <t>Sidell, BD; Vayda, ME; Small, DJ; Moylan, TJ; Londraville, RL; Yuan, ML; Rodnick, KJ; Eppley, ZA; Costello, L</t>
  </si>
  <si>
    <t>Variable expression of myoglobin among the hemoglobinless Antarctic icefishes</t>
  </si>
  <si>
    <t>Channichthyidae; oxygen transport; phylogenetics</t>
  </si>
  <si>
    <t>SKELETAL-MUSCLE; CHAENOCEPHALUS-ACERATUS; NOTOTHENIOID FISHES; OXYGEN; MITOCHONDRIAL; DIFFUSION; EVOLUTION; GENES</t>
  </si>
  <si>
    <t>The important intracellular oxygen-binding protein, myoglobin (Mb), is thought to be absent from oxidative muscle tissues of the family of hemoglobinless Antarctic icefishes, Channichthyidac. Within this family of fishes, which is endemic to the Southern Ocean surrounding Antarctica, there exist 15 known species and II genera, To date, we have examined eight species of icefish (representing seven genera) using immunoblot analyses. Results indicate that Mb is present in heart ventricles from five of these species of icefish, Mb is absent from heart auricle and oxidative skeletal muscle of all species, We have identified a 0.9-kb mRNA in Mb-expressing species that hybridizes with a Mb cDNA probe from the closely related red-blooded Antarctic nototheniid fish, Notothenia coriiceps. in confirmation that the 0.9-kb mRNA encodes Mb, we report the full-length Mb cDNA sequence of the ocellated icefish, Chionodraco rastrospinosus. Of the eight icefish species examined, three lack Mb polypeptide in heart ventricle, although one of these expresses the Mb mRNA, All species of icefish retain the Mb gene in their genomic DNA, Based on phylogeny of the icefishes, loss of Mb expression has occurred independently at least three times and by at least two distinct molecular mechanisms during speciation of the family.</t>
  </si>
  <si>
    <t>UNIV MAINE,DEPT ZOOL,ORONO,ME 04469; UNIV MAINE,DEPT BIOCHEM MICROBIOL &amp; MOL BIOL,ORONO,ME 04469</t>
  </si>
  <si>
    <t>University of Maine System; University of Maine Orono; University of Maine System; University of Maine Orono</t>
  </si>
  <si>
    <t>Sidell, BD (corresponding author), UNIV MAINE,SCH MARINE SCI,ORONO,ME 04469, USA.</t>
  </si>
  <si>
    <t>Londraville, Richard/0000-0002-9438-7976</t>
  </si>
  <si>
    <t>10.1073/pnas.94.7.3420</t>
  </si>
  <si>
    <t>WR930</t>
  </si>
  <si>
    <t>WOS:A1997WR93000121</t>
  </si>
  <si>
    <t>Edwards, NR; Mobbs, SD</t>
  </si>
  <si>
    <t>Observations of isolated wave-turbulence interactions in the stable atmospheric boundary layer</t>
  </si>
  <si>
    <t>Antarctic boundary layer; second-order closure; solitary waves; turbulence measurements</t>
  </si>
  <si>
    <t>INTERNAL GRAVITY-WAVE</t>
  </si>
  <si>
    <t>Turbulence measurements of the stable atmospheric boundary layer made at Halley station in Antarctica are presented. The interaction between small-scale turbulence and larger solitary wave disturbances is investigated. Spectral methods are used to separate the wave and turbulence parts of the now, and the appropriateness of this approach is discussed. Both individual wave events and an average of 18 wave events are studied. The transport of wave-induced velocity by wave-induced turbulence is found to be mostly upwards, whilst a strong downward turbulent heat flux accompanies each wave. Waves are often found to be associated with a burst of low-level turbulence which occurs later than the perturbation in the mean shear. The effect of the turbulence on the wave is shown to be small, whilst the instantaneous local effect of the wave on the turbulence appears to be approximately linear in the wave amplitude. Comparisons are made between the observations and numerical predictions. These tend to confirm the need for at least second-order closure schemes for the turbulence modelling.</t>
  </si>
  <si>
    <t>UNIV EXETER,EXETER EX4 4QJ,DEVON,ENGLAND; UNIV LEEDS,LEEDS LS2 9JT,W YORKSHIRE,ENGLAND</t>
  </si>
  <si>
    <t>University of Exeter; University of Leeds</t>
  </si>
  <si>
    <t>A</t>
  </si>
  <si>
    <t>10.1256/smsqj.53902</t>
  </si>
  <si>
    <t>WT663</t>
  </si>
  <si>
    <t>WOS:A1997WT66300002</t>
  </si>
  <si>
    <t>Stevens, DP; Ivchenko, VO</t>
  </si>
  <si>
    <t>The zonal momentum balance in an eddy-resolving general-circulation model of the Southern Ocean</t>
  </si>
  <si>
    <t>ANTARCTIC CIRCUMPOLAR CURRENT; BETA-PLANE CHANNEL; WIND-DRIVEN; BUDGET; FLOW</t>
  </si>
  <si>
    <t>The momentum balance in the zonally unbounded region of the Southern Ocean is examined using an eddy-resolving ocean general-circulation model (namely FRAM). Momentum, which is input at the surface and accelerates the Antarctic Circumpolar Current, is transferred down the water column and removed by topographic form stress. Bottom friction and lateral eddy viscosity are found to be negligible. The poleward flux of eastward momentum has a small effect in redistributing momentum. In spite of this, below the wind-driven surface layer and above the level of topography, the poleward momentum-flux divergence provides the main balance along with the ageostrophic nux of planetary vorticity (although the magnitude of these terms is an order of magnitude smaller than the wind stress). Below the Ekman layer, standing eddies produce a drag on the now whilst transient eddies accelerate the flow. However, the impact of transient eddies is smaller. The downward transfer of momentum is achieved by interfacial form stress. This can be understood in terms of a poleward density (heat) nux. The main contribution comes from standing eddies, with a smaller contribution from transient eddies. Both contributions assist the transfer. The flux of density (heat) from the neighbouring oceans (to the north and south of the Drake Passage latitudes) influences the depth penetration of zonal momentum, particularly in the upper 1000 m. The Johnson-Bryden theory is generalized to give an additional term which is proportional to the stream function for the residual circulation associated with Eliassen-Palm cross-sections.</t>
  </si>
  <si>
    <t>UNIV SOUTHAMPTON, SOUTHAMPTON, HANTS, ENGLAND</t>
  </si>
  <si>
    <t>University of Southampton</t>
  </si>
  <si>
    <t>UNIV E ANGLIA, SCH MATH, NORWICH NR4 7TJ, NORFOLK, ENGLAND.</t>
  </si>
  <si>
    <t>Stevens, David/F-2509-2010</t>
  </si>
  <si>
    <t>Stevens, David/0000-0002-7283-4405</t>
  </si>
  <si>
    <t>1477-870X</t>
  </si>
  <si>
    <t>XB534</t>
  </si>
  <si>
    <t>WOS:A1997XB53400007</t>
  </si>
  <si>
    <t>Gao, Y; Arimoto, R; Duce, RA; Zhang, XY; Zhang, GY; An, ZS; Chen, LQ; Zhou, MY; Gu, DY</t>
  </si>
  <si>
    <t>Temporal and spatial distributions of dust and its deposition to the China Sea</t>
  </si>
  <si>
    <t>TELLUS SERIES B-CHEMICAL AND PHYSICAL METEOROLOGY</t>
  </si>
  <si>
    <t>NORTH PACIFIC-OCEAN; ATMOSPHERIC TRACE-ELEMENTS; DRY DEPOSITION; LOESS PLATEAU; TRANSPORT; ASIA; MINERALOGY; PARTICLES; AEROSOLS; STORMS</t>
  </si>
  <si>
    <t>Atmospheric concentrations of aluminum, an indicator of dust substances, have been determined in a set of high-volume aerosol particle samples collected at different locations over continental China and over the China Sea. High concentrations of dust were observed in northern continental China, and at certain locations such as Beijing dust may include an anthropogenic fraction. The mass particle-size distributions of dust varied depending on its distance from source regions, with the mass median diameter for Al of similar to 1.6-5.9 mu m at Beijing in northern China and similar to 1.9 mu m over off-shore areas of the East China Sea. Model-predicted mean dry deposition velocities of dust particles are from 1.4 to 4.8 cm s(-1) over northern continental China and from 1.4 to 2.1 cm s(-1) over the China Sea. Atmospheric deposition models have been applied to estimate the atmospheric fluxes and deposition of dust at different locations. The estimated atmospheric flux of dust at Xi'an of the Loess Plateau is 25 (4.9 to 44) g m(-2) mo(-1) which is the highest among the regions we studied. The estimated present-day dust flux is comparable to the late quaternary records of eolian dust accumulation at this site. The total atmospheric deposition of dust to the China Sea is 67 Tg yr(-1), accounting for 14% of the total atmospheric deposition of dust to the entire North Pacific. With such a high deposition rate, Asian dust may play an important role in biogeochemical cycles of trace substances in the Asia/North Pacific region.</t>
  </si>
  <si>
    <t>UNIV RHODE ISL, GRAD SCH OCEANOG, NARRAGANSETT, RI 02882 USA; TEXAS A&amp;M UNIV, DEPT OCEANOG, COLLEGE STN, TX 77845 USA; TEXAS A&amp;M UNIV, DEPT METEOROL, COLLEGE STN, TX 77845 USA; CHINESE ACAD SCI, XIAN LAB LOESS &amp; QUATERNARY GEOL, XIAN, PEOPLES R CHINA; CHINESE ANTARCTIC ADM, BEIJING, PEOPLES R CHINA; NATL RES CTR MARINE ENVIRONM FORECASTS, BEIJING, PEOPLES R CHINA; STATE OCEAN ADM, INST OCEANOG 3, XIAMEN, PEOPLES R CHINA</t>
  </si>
  <si>
    <t>University of Rhode Island; Texas A&amp;M University System; Texas A&amp;M University College Station; Texas A&amp;M University System; Texas A&amp;M University College Station; Chinese Academy of Sciences; Third Institute of Oceanography, Ministry of Natural Resources</t>
  </si>
  <si>
    <t>Duce, Robert A/A-9917-2010; AN, Zhisheng/F-8834-2012; ZHANG, Xiao-Ye/C-8707-2012</t>
  </si>
  <si>
    <t>ZHANG, Xiao-Ye/0000-0003-1802-3385; An, Zhisheng/0000-0002-9538-9826</t>
  </si>
  <si>
    <t>MALDEN</t>
  </si>
  <si>
    <t>COMMERCE PLACE, 350 MAIN ST, MALDEN 02148, MA USA</t>
  </si>
  <si>
    <t>0280-6509</t>
  </si>
  <si>
    <t>TELLUS B</t>
  </si>
  <si>
    <t>Tellus Ser. B-Chem. Phys. Meteorol.</t>
  </si>
  <si>
    <t>10.1034/j.1600-0889.49.issue2.5.x</t>
  </si>
  <si>
    <t>WZ858</t>
  </si>
  <si>
    <t>WOS:A1997WZ85800005</t>
  </si>
  <si>
    <t>Ward, BB; Priscu, JC</t>
  </si>
  <si>
    <t>Detection and characterization of denitrifying bacteria from a permanently ice-covered Antarctic lake</t>
  </si>
  <si>
    <t>HYDROBIOLOGIA</t>
  </si>
  <si>
    <t>denitrifying bacteria; Antarctic bacteria; immunofluorescence</t>
  </si>
  <si>
    <t>OXIDIZING BACTERIA; DIVERSITY; IMMUNOFLUORESCENCE; DYNAMICS; CULTURE; GROWTH; BONNEY</t>
  </si>
  <si>
    <t>Denitrifying bacterial strains were isolated from Lake Bonney, a permanently ice-covered and chemically stratified lake in the McMurdo dry valley region of Antarctica, using complex media at 4 degrees C. Three strains, identified as denitrifiers by their ability to produce nitrous oxide using nitrate or nitrite as a respiratory substrate, were characterized as to their temperature and salinity optima for aerobic growth in batch culture; all three were psychrophilic and moderately halophilic. Maximum growth rates of near 0.024 h(-1) were measured for all three strains. Growth rates projected to occur at in situ temperature and salinity imply generation times on the order of 100 h. Species specific polyclonal antisera were prepared against two of the strains, ELB 17 (from the east lobe of the lake at 17 m) and WLB20 (from the west lobe at 20 m). Both strains were subsequently detected and enumerated in the lake using the antisera. ELB 17 was present in both lobes below the chemocline, while WLB20 was present in the west lobe below the chemocline but only in surface waters of the east lobe. These distributions are related to the observed chemical distributions which imply the occurrence of denitrification in the west lobe of the lake and not in the east lobe.</t>
  </si>
  <si>
    <t>MONTANA STATE UNIV,DEPT BIOL,BOZEMAN,MT 59717</t>
  </si>
  <si>
    <t>Montana State University System; Montana State University Bozeman</t>
  </si>
  <si>
    <t>Ward, BB (corresponding author), UNIV CALIF SANTA CRUZ,INST MARINE SCI,SANTA CRUZ,CA 95064, USA.</t>
  </si>
  <si>
    <t>0018-8158</t>
  </si>
  <si>
    <t>Hydrobiologia</t>
  </si>
  <si>
    <t>MAR 28</t>
  </si>
  <si>
    <t>10.1023/A:1003087532137</t>
  </si>
  <si>
    <t>XV450</t>
  </si>
  <si>
    <t>WOS:A1997XV45000006</t>
  </si>
  <si>
    <t>Paparella, F; Babiano, A; Basdevant, C; Provenzale, A; Tanga, P</t>
  </si>
  <si>
    <t>A Lagrangian study of the Antarctic polar vortex</t>
  </si>
  <si>
    <t>2-DIMENSIONAL TURBULENCE; POTENTIAL VORTICITY; DYNAMICS; STRATOSPHERE; DISPERSION; MODELS</t>
  </si>
  <si>
    <t>We study the dynamics of passively advected tracers in the Antarctic polar vortex, using the wind fields provided by the European Centre for Medium-Range Weather Forecasts' (ECMWF) analysis from August to October 1993. Advection on both isopycnal (0.0938 kg/m(3)) and isentropic surfaces (470 degrees K) is considered. A new definition of the vortex edge, identified as the maximum of kinetic energy, is compared with the definition based on the maximum gradient of Ertel potential vorticity. Using the kinetic energy criterion, we study the permeability of the polar vortex in the framework of the launch strategy of the Stratospheric Eole (Strateole) polar ozone experiment. We compare the dynamics of balloons launched from the latitudes corresponding to three different possible launching sites for the Strateole experiment, and we provide a quantitative estimate of the probability that a passive tracer may cross the vortex edge, confirming the strong impermeability of the polar vortex to inward and outward particle motions.</t>
  </si>
  <si>
    <t>CNRS, METEOROL DYNAM LAB, F-75231 PARIS 05, FRANCE</t>
  </si>
  <si>
    <t>Paparella, F (corresponding author), CNR, IST COSMOGEOFIS, CORSO FIUME 4, I-10133 TURIN, ITALY.</t>
  </si>
  <si>
    <t>Tanga, Paolo/I-4377-2012; Tanga, Paolo/N-8851-2019</t>
  </si>
  <si>
    <t>Tanga, Paolo/0000-0002-2718-997X; Paparella, Francesco/0000-0003-1526-970X</t>
  </si>
  <si>
    <t>MAR 27</t>
  </si>
  <si>
    <t>D6</t>
  </si>
  <si>
    <t>10.1029/96JD03377</t>
  </si>
  <si>
    <t>WR433</t>
  </si>
  <si>
    <t>WOS:A1997WR43300010</t>
  </si>
  <si>
    <t>Yamanouchi, T; Charlock, TP</t>
  </si>
  <si>
    <t>Effects of clouds, ice sheet, and sea ice on the Earth radiation budget in the Antarctic</t>
  </si>
  <si>
    <t>SCENE IDENTIFICATION; CLIMATE-RESEARCH; MODEL; ALBEDO; SATELLITE; SURFACE; REGIME; SNOW; ERBE; WIND</t>
  </si>
  <si>
    <t>The effects of clouds, the continental ice sheet, and sea ice on the radiation budget in the Antarctic are examined by using Earth Radiation Budget Experiment, International Satellite Cloud Climatology Project, and special sensor microwave/imager data in 1987/1988. The continental ice sheet affects not only the albedo but also the surface temperature because of elevation and hence the outgoing longwave radiation (OLR). The high elevation of the Antarctic continent makes the radiation budget in both polar regions asymmetric. At elevations below 2 km the OLR is reduced at the rate of 5-10 W/m(2)/km; above 2 km the rate is about 20 W/m(2)/km. Sea ice. which is a critical climate feedback factor, appears to have less impact on radiation than do clouds. Between 60 degrees and 65 degrees S in October, sea ice increases the top of the atmosphere albedo by about 0.2 and reduces the OLR by 7-10 W/m(2); this seems smaller than the formal cloud forcing, which increases the albedo by 0.3 and reduces the OLR by 30-40 W/m(2). However, these numbers do not fully differentiate the independent effects of sea ice and cloudiness. A more detailed analysis shows that the independent effect of sea ice is as large as clouds, with clouds masking the radiative effect of sea ice by more than one half.</t>
  </si>
  <si>
    <t>NASA, LANGLEY RES CTR, HAMPTON, VA 23665 USA</t>
  </si>
  <si>
    <t>Yamanouchi, T (corresponding author), NATL INST POLAR RES, TOKYO 173, JAPAN.</t>
  </si>
  <si>
    <t>Yamanouchi, Takashi/P-2041-2015</t>
  </si>
  <si>
    <t>10.1029/96JD02866</t>
  </si>
  <si>
    <t>WOS:A1997WR43300021</t>
  </si>
  <si>
    <t>Hindmarsh, RCA</t>
  </si>
  <si>
    <t>Normal modes of an ice sheet</t>
  </si>
  <si>
    <t>JOURNAL OF FLUID MECHANICS</t>
  </si>
  <si>
    <t>A linearized perturbation about the Vialov-Nye fixed-span solution for a steady-state ice sheet yields a Sturm-Liouville problem. The numerical eigenvalue problem is solved and the resulting normal modes are used to compute Green's and influence functions for perturbations to the accumulation rate, the rate factor and for long-wavelength basal topography. The eigenvalue for the slowest mode is approximately the same as that predicted by the zero-dimensional theory. It is found that the sensitivity of the steady profile to accumulation is greatest in the central area of the ice sheet, while the sensitivity to rate factor is greatest near the margin. The antisymmetric perturbation provides information about the relaxation time for divide motion and spatial variation in the sensitivity of divide deviation from the ice-sheet centre to accumulation rate variations. The use of the method for model initialization is considered. Forcing deviations of 30% give relative errors in the perturbation of about 10%.</t>
  </si>
  <si>
    <t>Hindmarsh, RCA (corresponding author), BRITISH ANTARCTIC SURVEY,NERC,HIGH CROSS,MADINGLEY RD,CAMBRIDGE CB3 0ET,ENGLAND.</t>
  </si>
  <si>
    <t>Hindmarsh, Richard/N-1195-2019</t>
  </si>
  <si>
    <t>Hindmarsh, Richard/0000-0003-1633-2416</t>
  </si>
  <si>
    <t>0022-1120</t>
  </si>
  <si>
    <t>J FLUID MECH</t>
  </si>
  <si>
    <t>J. Fluid Mech.</t>
  </si>
  <si>
    <t>MAR 25</t>
  </si>
  <si>
    <t>10.1017/S0022112096004612</t>
  </si>
  <si>
    <t>Mechanics; Physics, Fluids &amp; Plasmas</t>
  </si>
  <si>
    <t>Mechanics; Physics</t>
  </si>
  <si>
    <t>WW063</t>
  </si>
  <si>
    <t>WOS:A1997WW06300015</t>
  </si>
  <si>
    <t>Mervis, J</t>
  </si>
  <si>
    <t>South Pole - US Antarctic panel makes case for replacement station</t>
  </si>
  <si>
    <t>MAR 21</t>
  </si>
  <si>
    <t>10.1126/science.275.5307.1732</t>
  </si>
  <si>
    <t>WP056</t>
  </si>
  <si>
    <t>WOS:A1997WP05600014</t>
  </si>
  <si>
    <t>Shriver, JF; Hurlburt, HE</t>
  </si>
  <si>
    <t>The contribution of the global thermohaline circulation to the Pacific to Indian Ocean throughflow via Indonesia</t>
  </si>
  <si>
    <t>VERTICAL RESOLUTION; NORTH PACIFIC; WORLD OCEAN; MODEL; WATER; THERMOCLINE; SIMULATION; ALTIMETER; ORIGINATE; ISLAND</t>
  </si>
  <si>
    <t>World ocean simulations are used to investigate the pathways feeding the Indonesian throughflow as a function of depth, including the role of the global thermohaline (''conveyor belt'') circulation. The simulations use a horizontal resolution of 1/2 degrees for each variable and the vertical resolution ranges from 1.5-layer reduced gravity to six layers with realistic bottom topography. They are forced by the Hellerman and Rosenstein [1983] monthly wind stress climatology. Contrary to the classical theory of Stommel and Arons [1960], the Naval Research Laboratory model shows the Antarctic Circumpolar Current (ACC) region as the main region of abyssal to upper ocean water upwelling which compensates for the deep water formation in the far North Atlantic, a result corroborated by recent observational evidence [Toggweiler and Samuels, 1993]. We examine the contribution of the global conveyor belt circulation to the throughflow by systematically varying the model dynamics (e.g., by disabling the far North Atlantic ports which parameterize deep water formation in that region). The model simulations show a global conveyor belt circulation contribution of 5.7 Sv to the throughflow, a contribution provided mainly by wind-driven upwelling in the Indo-Pacific ACC region. This is due to a cooperative interaction between the thermohaline and wind-driven circulations. The thermohaline circulation makes the throughflow more surface trapped and less subject to topographic blocking in the Indonesian passageways, while the wind-driven circulation provides the Indonesian throughflow pathway for the thermohaline flow upwelled in the ACC region. Mean layer transport fields, cross-layer mass transfer fields, and Lagrangian tracers are used to identify pathways feeding the Pacific to Indian Ocean throughflow via Indonesia. Starting from the ACC, Sverdrup flow shows a circuitous route that is northward in the eastern South, Pacific, then westward in the South Equatorial Current (SEC). The SEC retroflects into the North Equatorial Countercurrent (NECC) followed by cyclonic flow around the Northern Tropical Gyre and into the North Equatorial Current (NEC), then into the Mindanao Current, the Sulawesi Sea, the Makassar Strait, and the Indian Ocean. The depth-integrated pathways from nonlinear simulations show the retroflection from the SEC into the NECC as a secondary route and retroflection into the Equatorial Undercurrent (EUC) as the primary route. The EUC connects with the NECC by westward and then northward flow on the northside of the EUC. The pathways as a function of depth can be presented in three layers: a surface layer, the layer containing the EUC, and layers below the EUC. In the top layer the EUC to NECC connection is via upwelling from the EUC in the central and east-central equatorial Pacific. Some of this upwelled water is returned to the EUC layer via downwelling at midlatitudes where it feeds into the NEC or SEC. Very little Water in the South Pacific EUC layer passes into the Indian Ocean without upwelling into the surface layer first. While the pathways in the top two layers are complex and strongly coupled and enter the Indonesian Archipelago from the northern hemisphere, below the EUC layer a very direct Pacific to Indian Ocean route is found: SEC--&gt;Sulawesi Sea--&gt;Makassar Strait.</t>
  </si>
  <si>
    <t>Shriver, JF (corresponding author), USN,RES LAB,CODE 7323,BAY ST LOUIS,MS 39529, USA.</t>
  </si>
  <si>
    <t>Shriver, Jay/0000-0001-7154-4257</t>
  </si>
  <si>
    <t>MAR 15</t>
  </si>
  <si>
    <t>C3</t>
  </si>
  <si>
    <t>10.1029/96JC03602</t>
  </si>
  <si>
    <t>WN409</t>
  </si>
  <si>
    <t>WOS:A1997WN40900001</t>
  </si>
  <si>
    <t>Stramma, L; Lutjeharms, JRE</t>
  </si>
  <si>
    <t>The flow field of the subtropical gyre of the South Indian Ocean</t>
  </si>
  <si>
    <t>ANTARCTIC CIRCUMPOLAR CURRENT; AGULHAS CURRENT SYSTEM; ATLANTIC-OCEAN; HYDROGRAPHIC SECTION; THERMOCLINE WATER; NORTHEAST MONSOON; FRONTAL STRUCTURE; CIRCULATION; RETROFLECTION; MADAGASCAR</t>
  </si>
  <si>
    <t>The mean state of the transport field of the subtropical gyre of the South Indian Ocean has been derived for the upper 1000 m from selected historical hydrographic data. The subtropical gyre in the southwestern Indian Ocean is stronger than the flow in the other two oceans of the southern hemisphere. Most of the water in the South Indian gyre recirculates in the western and central parts of the basin. In the upper 1000 m the eastward transport of the South Indian Ocean Current starts with 60 Sv in the region southeast of South Africa. Between the longitudes of 40 degrees and 50 degrees E about 20 Sv of the 60 Sv recirculates in a southwest Indian subgyre. Another major diversion northward occurs between 60 degrees and 70 degrees E. At 90 degrees E the remaining 20 Sv of the eastward flow splits up, 10 Sv going north to join the westward flow and only 10 Sv continuing in a northeastward direction to move northward near Australia. Near Australia, there is indication of the poleward flowing Leeuwin Current with a transport of 5 Sv. In the central tropical Indian Ocean between 10 degrees S and 20 degrees S, about 15 Sv flows to the west. The western boundary current of this subtropical gyre consists of the Agulhas Current along the east coast of southern Africa. Its mean flow is composed of 25 Sv from east of Madagascar and 35 Sv from recirculation in the southwest Indian subgyre south of Madagascar, with only 5 Sv being contributed from the Mozambique Channel. A net southward transport of 10 Sv results for the upper 1000 m of the South Indian Ocean. In contrast to the triangular shape of the subtropical gyre in the South Atlantic, probably caused by the cross-equatorial flow into the North Atlantic, the area influenced by the subtropical gyre in the South Indian Ocean is more rectangular.</t>
  </si>
  <si>
    <t>CHRISTIAN ALBRECHTS UNIV KIEL, INST MEERESKUNDE, DUSTERNBROOKER WEG 20, D-24105 KIEL, GERMANY.</t>
  </si>
  <si>
    <t>Stramma, Lothar/0000-0003-1391-4808</t>
  </si>
  <si>
    <t>10.1029/96JC03455</t>
  </si>
  <si>
    <t>WOS:A1997WN40900002</t>
  </si>
  <si>
    <t>Oppliger, R; Allanic, A; Rossi, MJ</t>
  </si>
  <si>
    <t>Real-time kinetics of the uptake of ClONO2 on ice and in the presence of HCl in the temperature range 160K&lt;=T&lt;=200K</t>
  </si>
  <si>
    <t>JOURNAL OF PHYSICAL CHEMISTRY A</t>
  </si>
  <si>
    <t>POLAR STRATOSPHERIC CLOUDS; HETEROGENEOUS REACTIONS; CHLORINE NITRATE; NITRIC-ACID; ANTARCTIC OZONE; VAPOR-PRESSURE; SULFURIC-ACID; WATER; HNO3; HOCL+HCL-&gt;CL2+H2O</t>
  </si>
  <si>
    <t>Pulsed dosing and steady state experiments of CIONO2 on ice at 180 and 200 K studied in a low pressure flow reactor reveal a temperature-independent reactive uptake coefficient gamma of 0.2 +/- 0.05 at Limiting doses and low flow rates of 10(14) molecules per pulse and 10(14) molecules s(-1), respectively. The reaction involves the formation of a precursor in a slow process releasing HOCl. This precursor does not interact with HCl. The reaction of CIONO2 with HCl was studied under pulsed, concurrent, and sequential flow conditions and was found to follow a direct mechanism. The formation of Cl-2 occurs promptly on the time scale of several tens of milliseconds. The reactive uptake coefficient at equivalent flow rates of CIONO2 and HCl was measured to be 0.14 +/- 0.05 and 0.26 +/- 0.05 at 200 and 180 K, respectively. At a 3-fold excess of HCL gamma increases to 0.24 +/- 0.05 and 0.34 +/- 0.05 at 200 and 180 K, respectively. HOCl is found to interact with ice at T &gt; 173 K and pressures of approximately 10(-6) Torr only up to the extent of 5% of a monolayer beyond which it saturates. Arguments are put forward in favor of an ionic displacement mechanism in both reactions. The difference between the precursor mechanism of CIONO2 interaction on ice and the direct interaction of CIONO2 with HCl on ice may have ramifications for atmospheric chemistry which are briefly discussed.</t>
  </si>
  <si>
    <t>ECOLE POLYTECH FED LAUSANNE,DEPT GENIE RURAL,LAB POLLUT ATMOSPHER &amp; SOL,CH-1015 LAUSANNE,SWITZERLAND</t>
  </si>
  <si>
    <t>Swiss Federal Institutes of Technology Domain; Ecole Polytechnique Federale de Lausanne</t>
  </si>
  <si>
    <t>ROSSI, Michel J./C-7878-2013</t>
  </si>
  <si>
    <t>ROSSI, Michel J./0000-0003-3504-695X</t>
  </si>
  <si>
    <t>1089-5639</t>
  </si>
  <si>
    <t>J PHYS CHEM A</t>
  </si>
  <si>
    <t>J. Phys. Chem. A</t>
  </si>
  <si>
    <t>MAR 6</t>
  </si>
  <si>
    <t>10.1021/jp963065q</t>
  </si>
  <si>
    <t>Chemistry, Physical; Physics, Atomic, Molecular &amp; Chemical</t>
  </si>
  <si>
    <t>Chemistry; Physics</t>
  </si>
  <si>
    <t>WL769</t>
  </si>
  <si>
    <t>WOS:A1997WL76900018</t>
  </si>
  <si>
    <t>Galli, E; Quartieri, S; Vezzalini, G; Alberti, A; Franzini, M</t>
  </si>
  <si>
    <t>Terranovaite from Antarctica: A new 'pentasil' zeolite</t>
  </si>
  <si>
    <t>AMERICAN MINERALOGIST</t>
  </si>
  <si>
    <t>TSCHERNICHITE; BOGGSITE</t>
  </si>
  <si>
    <t>A new high-silica zeolite, terranovaite, was recently found in cavities of Ferrar dolerites at Mt. Adamson (Northern Victoria Land, Antarctica). The mineral [(Na4.2K0.2Mg0.2Ca3.7)(Sigma 8.3)(Al12.3Si67.7 )(Sigma 80.0)O-160. &gt;29H(2)O] occurs as globular masses that flake off in transparent lamellae; it has a vitreous luster, white streak, {010} perfect cleavage, and {001} distinct parting. The observed density is 2.13+/-0.02 g/cm(3). Optically, it is biaxial positive, with 2V=65 degrees, alpha=1.476, beta=1.478, gamma=1.483 (all+/-0.002). The orientation is X=c, Y=a, and Z=b. Terranovaite is orthorhombic with a=9.747(1), b=23.880(2), c=20.068(2) Angstrom and topological symmetry Cmcm. The strongest powder X-ray diffraction lines are (d (Angstrom), I, hkl): 11.94,40,020; 10.16,65,021,002; 9.04,33,110; 3.79,100,025,240; 3.61,40,153. Terranovaite topology, hitherto unknown in either natural or synthetic zeolites, is characterized by the presence of pentasil chains and of a two-dimensional ten-membered ring channel system. The mineral was named terranovaite after the Italian Antarctic Station at Terranova Bay, Antarctica.</t>
  </si>
  <si>
    <t>UNIV FERRARA,IST MINERAL,I-44100 FERRARA,ITALY; UNIV PISA,DIPARTIMENTO SCI TERRA,I-56100 PISA,ITALY</t>
  </si>
  <si>
    <t>University of Ferrara; University of Pisa</t>
  </si>
  <si>
    <t>Galli, E (corresponding author), UNIV MODENA,DIPARTIMENTO SCI TERRA,VIA S EUFEMIA 19,I-41100 MODENA,ITALY.</t>
  </si>
  <si>
    <t>Franzini, Maria/L-5650-2013; Vezzalini, Giovanna/L-4077-2015</t>
  </si>
  <si>
    <t>Quartieri, Simona/0000-0001-5646-8057; Vezzalini, Giovanna/0000-0002-4050-7311</t>
  </si>
  <si>
    <t>MINERALOGICAL SOC AMER</t>
  </si>
  <si>
    <t>1130 17TH ST NW SUITE 330, WASHINGTON, DC 20036</t>
  </si>
  <si>
    <t>0003-004X</t>
  </si>
  <si>
    <t>AM MINERAL</t>
  </si>
  <si>
    <t>Am. Miner.</t>
  </si>
  <si>
    <t>MAR-APR</t>
  </si>
  <si>
    <t>WX761</t>
  </si>
  <si>
    <t>WOS:A1997WX76100020</t>
  </si>
  <si>
    <t>Lewis, RV; Freeman, MP; Rodger, AS; Reeves, GD; Milling, DK</t>
  </si>
  <si>
    <t>The electric field response to the growth phase and expansion phase onset of a small isolated substorm</t>
  </si>
  <si>
    <t>TWO-DIMENSIONAL OBSERVATIONS; WESTWARD TRAVELING SURGE; AURORAL-ZONE CURRENTS; MAGNETOSPHERIC SUBSTORMS; PRECIPITATION; CONVECTION; PLASMA; RADAR; OVAL</t>
  </si>
  <si>
    <t>We capitalise on the very large held of view of the Halley HF radar to provide a comprehensive description of the electric field response to the substorm growth phase and expansion phase onset of a relatively simple isolated substorm (\AL\ &lt; 250 nT) which occurred on 13 June 1988. The substorm phases are identified by their standard ground magnetic and spacecraft energetic particle signatures, which provide a framework for the radar measurements. The substorm is preceded by a prolonged period (&gt;12 h) of magnetic quiescence, such that prior to the start of the growth phase, the apparent latitudinal motion of the radar backscatter returns is consistent with the variation in latitude of the quiet-time auroral oval with magnetic local time. The growth phase is characterised by an increasing, superimposed equatorward motion of the equatorward edge of the radar backscatter as the auroral oval expands. Within this backscatter region, there is a poleward gradient in the Doppler spectral width, which we believe to correspond to latitudinal structure in auroral emissions and magnetospheric precipitation. During the growth phase the ionospheric convection is dominated by a relatively smooth large-scale flow pattern consistent with the expanding DP2 (convection) auroral electrojets. Immediately prior to substorm onset the ionospheric convection observed by the radar in the midnight sector has a predominantly equatorward flow component. At substorm onset a dramatic change occurs and a poleward flow component prevails. The timing and location are quite remarkable. The timing of the flow change is within one minute of the dispersionless injection observed at geostationary orbit and the Pi2 magnetic signature on the ground. The location shows that this sudden change in flow is due to the effect of the upward held aligned current of the substorm current wedge imposed directly within the Halley radar field of view.</t>
  </si>
  <si>
    <t>LOS ALAMOS NATL LAB,MS D436,NIS2,LOS ALAMOS,NM 87545; UNIV YORK,DEPT PHYS,YORK YO1 5DD,N YORKSHIRE,ENGLAND</t>
  </si>
  <si>
    <t>United States Department of Energy (DOE); Los Alamos National Laboratory; University of York - UK</t>
  </si>
  <si>
    <t>Lewis, RV (corresponding author), BRITISH ANTARCTIC SURVEY,NERC,HIGH CROSS,MADINGLEY RD,CAMBRIDGE CB3 0ET,ENGLAND.</t>
  </si>
  <si>
    <t>Reeves, Geoffrey/E-8101-2011; Freeman, Mervyn/E-5687-2019</t>
  </si>
  <si>
    <t>Reeves, Geoffrey/0000-0002-7985-8098; Freeman, Mervyn/0000-0002-8653-8279</t>
  </si>
  <si>
    <t>MAR</t>
  </si>
  <si>
    <t>10.1007/s005850050443</t>
  </si>
  <si>
    <t>WM891</t>
  </si>
  <si>
    <t>gold, Green Submitted, Green Accepted</t>
  </si>
  <si>
    <t>WOS:A1997WM89100002</t>
  </si>
  <si>
    <t>Wells, GD; Rodger, AS; Moffett, RJ; Bailey, GJ; FullerRowell, TJ</t>
  </si>
  <si>
    <t>The effects of nitric oxide cooling and the photodissociation of molecular oxygen on the thermosphere/ionosphere system over the Argentine Islands</t>
  </si>
  <si>
    <t>MODEL; IONOSPHERE; SPECTRUM</t>
  </si>
  <si>
    <t>In the past the global, fully coupled, time-dependent mathematical model of the Earth's thermosphere/ionosphere/plasmasphere (CTIP) has been unable to reproduce accurately observed values of the maximum plasma frequency, foF2, at extreme geophysical locations such as the Argentine Islands during the summer solstice where the ionosphere remains in sunlight throughout the day. This probably because the This seasonal dependence of thermospheric cooling by 5.3 mu m nitric oxide has been neglected and the photodissociation of O-2 and heating rate calculations have been over-simplified. Now we have included an up-to-date calculation of the solar EUV and UV thermospheric heating rate, coupled with a new calculation of a photodissociation rate, in the model. Seasonally dependent 5.3 Irm nitric oxide cooling is also included. With these important improvements, it is found that model values of foF2 are in substantially better agreement with observation. The height of the F2-peak is reduced throughout the day, but remains within acceptable limits of values derived from observation, except at around 0600 h LT. We also carry out two studies of the sensitivity of the upper atmosphere to changes in the magnitude of nitric oxide cooling and photodissociation rates. We find that hmF2 increases with increased heating, whilst foF2 falls. The converse is true for an increase in the cooling rate. Similarly increasing the photodissociation rate increases both hmF2 and foF2. These changes are explained in terms of changes in the neutral temperature, composition and neutral wind.</t>
  </si>
  <si>
    <t>BRITISH ANTARCTIC SURVEY, CAMBRIDGE CB3 0ET, ENGLAND; UNIV COLORADO, NOAA, COOPERAT INST RES ENVIRONM SCI, SPACE ENVIRONM LAB, BOULDER, CO 80303 USA</t>
  </si>
  <si>
    <t>UK Research &amp; Innovation (UKRI); Natural Environment Research Council (NERC); NERC British Antarctic Survey; National Oceanic Atmospheric Admin (NOAA) - USA; University of Colorado System; University of Colorado Boulder</t>
  </si>
  <si>
    <t>Wells, GD (corresponding author), UNIV SHEFFIELD, SCH MATH &amp; STAT, HICKS BLDG, SHEFFIELD S3 7RH, S YORKSHIRE, ENGLAND.</t>
  </si>
  <si>
    <t>10.1007/s005850050449</t>
  </si>
  <si>
    <t>WOS:A1997WM89100008</t>
  </si>
  <si>
    <t>Thomson, MRA</t>
  </si>
  <si>
    <t>Give a dog a bad name</t>
  </si>
  <si>
    <t>WM780</t>
  </si>
  <si>
    <t>WOS:A1997WM78000001</t>
  </si>
  <si>
    <t>Caulkett, AP; EllisEvans, JC</t>
  </si>
  <si>
    <t>Chemistry of streams of Signy Island, maritime Antarctic: Sources of major ions</t>
  </si>
  <si>
    <t>geochemistry; maritime Antarctic; streams</t>
  </si>
  <si>
    <t>SCOTTISH HIGHLANDS; NITROGEN DYNAMICS; VICTORIA LAND; LAKE VANDA; GEOCHEMISTRY; ECOSYSTEMS; RIVER</t>
  </si>
  <si>
    <t>A general study of the streams of Signy Island, South Orkney Islands, was undertaken to identify the effects of catchment, distance from source, and time on concentrations of dissolved ions. In the majority of cases catchment did not affect the chemistry of streams, although marine-derived ions were affected by distance from the sea. Na+, K+, Mg2+, Ca2+, Cl . and NH4+ were derived from the thawing of the winter snowpack. NO3- was derived from areas of permanent ice. SiO44-, Ca2+, Mg2+ and CO32- were derived from crustal weathering. Although PO43- was also derived from crustal weathering, it was released as a pulse related to the thawing of the soil.</t>
  </si>
  <si>
    <t>Caulkett, AP (corresponding author), BRITISH ANTARCTIC SURVEY, NERC, HIGH CROSS, MADINGLEY RD, CAMBRIDGE CB3 0ET, ENGLAND.</t>
  </si>
  <si>
    <t>10.1017/S0954102097000023</t>
  </si>
  <si>
    <t>WOS:A1997WM78000002</t>
  </si>
  <si>
    <t>Convey, P; Smith, RIL</t>
  </si>
  <si>
    <t>The terrestrial arthropod fauna and its habitats in northern Marguerite Bay and Alexander Island, maritime Antarctic</t>
  </si>
  <si>
    <t>Acari; Alexander Island; Collembola; diversity; Marguerite Bay; maritime Antarctic</t>
  </si>
  <si>
    <t>ACARI; PENINSULA; SOUTH; AREA; PROSTIGMATA; HISTORY; MITES</t>
  </si>
  <si>
    <t>Field surveys of free-living terrestrial microarthropods were made during the 1994-95 summer at four sites in northern Marguerite Bay (Anchorage Island, Lagoon Island, Leonie Island, Rothera Point; c. 68 degrees S, 68 degrees W) and three on southern Alexander Island (Two Step Cliffs, Fossil Bluff, Ablation Valley; c. 71-72 degrees S, 68 degrees W). Detailed site descriptions are presented, as little previous information exists. Twenty species (four Collembola, 16 Acari) were recorded from the Marguerite Bay sites, with a maximum of 17 species at one site. A further four species (one Collembola, two Acari, one Diptera) have been recorded from the same area by other authors. Species diversity at these sites, in particular Leonie Island, is as great as at ally known site elsewhere in the maritime Antarctic, although the total area of terrestrial habitat available is small. Individual species and total population densities are also similar to, if not greater than, published studies from the South Shetland and South Orkney Islands. None of the species is new to the maritime Antarctic, although the distributions of several are extended southwards. Only nine species (maximum seven at one site) were found on Alexander Island, concurrent with decreases in population densities to levels similar to those found in many continental Antarctic studies. This still represents a high species diversity for such a high latitude site. The richness of two sites, Ablation Valley and Mars Oasis (Two Step Cliffs), is unlikely to be repeated elsewhere on Alexander Island. The Alexander Island fauna is clearly related to that of the maritime Antarctic, as ail except one species occur at more northerly sites elsewhere on the Antarctic Peninsula, and none in the continental Antarctic. One species, Friesia topo (Collembola), is known only from Alexander Island.</t>
  </si>
  <si>
    <t>Convey, P (corresponding author), BRITISH ANTARCTIC SURVEY,NERC,HIGH CROSS,MADINGLEY RD,CAMBRIDGE CB3 0ET,ENGLAND.</t>
  </si>
  <si>
    <t>Convey, Peter/AAV-5728-2020</t>
  </si>
  <si>
    <t>Convey, Peter/0000-0001-8497-9903</t>
  </si>
  <si>
    <t>10.1017/S0954102097000035</t>
  </si>
  <si>
    <t>WOS:A1997WM78000003</t>
  </si>
  <si>
    <t>Eastman, JT; Devries, AL</t>
  </si>
  <si>
    <t>Biology and phenotypic plasticity of the Antarctic nototheniid fish Trematomus newnesi in McMurdo Sound</t>
  </si>
  <si>
    <t>Antarctic; diet; large mouth morph; McMurdo Sound; Nototheniidae; phenotypic plasticity</t>
  </si>
  <si>
    <t>CHARR SALVELINUS-ALPINUS; PUMPKINSEED SUNFISH; BLUEGILL SUNFISH; CICHLID FISHES; WEDDELL SEA; POLYMORPHISM; THINGVALLAVATN; MORPHOLOGY; ONTOGENY; ECOLOGY</t>
  </si>
  <si>
    <t>Trematomus newnesi inhabited inshore (&lt;20 m) subzero waters in McMurdo Sound where it fed in the water column on Euphausia crystallorophias and fishes. This sample included the largest reported specimens of this species. The length-weight relationship was Weight = 3.17 x 10(-6)(Standard Length)(3.34), n = 67, r(2) = 0.95. The population was phenotypically plastic, with two distinct morphs easily separated by visual inspection - the typical morph and a large mouth/broad headed morph comprising 28% of the sample. The large mouth morph had a wider and blunter head, longer upper jaw, wider gape, more heavily ossified jaws and darker colouration. To document this morphology, four views of the head are illustrated. Inference from morphology and measurements suggested that the large mouth morph was more benthic than the typical semipelagic morph. Museum specimens from Cape Adare confirmed the presence of the large mouth morph 700 km north of McMurdo Sound. This is the first clear example of phenotypic plasticity in any species of marine fish and its discovery extends the bounds of the nototheniid adaptive radiation to the population level. This finding suggests ecological and evolutionary parallels between the inshore waters of the high Antarctic shelf and the low diversity ichthyofaunas of Arctic, boreal and some temperate lakes. Although there is no data on genetic diversification, an alternate interpretation of the phenotypic plasticity is that the large mouth morph is a cryptic or sibling species.</t>
  </si>
  <si>
    <t>Eastman, JT (corresponding author), OHIO UNIV,DEPT BIOL SCI,ATHENS,OH 45701, USA.</t>
  </si>
  <si>
    <t>Eastman, Joseph T/A-9786-2008; Eastman, Joseph T./O-6150-2019</t>
  </si>
  <si>
    <t>Eastman, Joseph T./0000-0003-3868-261X</t>
  </si>
  <si>
    <t>10.1017/S0954102097000047</t>
  </si>
  <si>
    <t>WOS:A1997WM78000004</t>
  </si>
  <si>
    <t>Huiskes, AHL; Gremmen, NJM; Francke, JW</t>
  </si>
  <si>
    <t>Morphological effects on the water balance of Antarctic foliose and fruticose lichens</t>
  </si>
  <si>
    <t>air humidity; lichens; morphology; rain; water loss; water uptake</t>
  </si>
  <si>
    <t>UMBILICARIA-ANTARCTICA; RAMALINA-MACIFORMIS; NET PHOTOSYNTHESIS; DOMINATED SYSTEMS; DARK RESPIRATION; MOISTURE-CONTENT; CO2 EXCHANGE; TEMPERATURE; VEGETATION; ECOLOGY</t>
  </si>
  <si>
    <t>Uptake and loss of water by six lichen species from the Argentine Islands, Antarctic Peninsula, were studied in their natural habitat and in laboratory studies. Under field conditions, during a period of rain, uptake of moisture ranged from 15% d w h(-1) for Usnea antarctica to almost 90% for Mastodia tesselata, Loss rates after the rain ceased were lower than the uptake rates and ranged from 8.5% d w h(-1) in Umbilicaria decussata to 38.8% in M. tesselata. A comparison of thalli of M. tesselata from the shoreline with thalli collected further inland showed significant differences in maximum water content and in rates of water loss and uptake between thalli from these sites, which could be ascribed to the presence of salt in the thalli of M. tesselata from the shore. Thallus samples of Usnea antarctica collected from an exposed site showed lower uptake rates and higher loss rates of water than samples collected from a more sheltered site. Under laboratory conditions the maximum moisture content ranged from 67% in Usnea antarctica to 391% in M. tesselata. Exposed to an atmosphere of c. 40% relative humidity and c. 15 degrees C, lichen thalli lost their water during the first hour of the experiment at rates ranging from 34% of the maximum moisture content in Umbilicaria propagulifera to 70% in U. decussata. Rates of water loss diminished with time, and after 4-6 hours equilibrium was reached, with water contents of 14-16% of thallus dry weight The microclimate is the driving force for the thallus water regime. Specific differences in rates of water loss and water uptake depend on the morphology and anatomy of the lichen thalli. The results of the laboratory experiments agree with those from the field study. However, local differences in microclimatic or other environmental factors can be responsible for significant differences in the water regime of thalli of the same species, a result which can only be obtained from field studies.</t>
  </si>
  <si>
    <t>BUR DATA ANAL ECOL,NL-6641 VS BEUNINGEN,NETHERLANDS</t>
  </si>
  <si>
    <t>Huiskes, AHL (corresponding author), NETHERLANDS INST ECOL,CTR ESTUARINE &amp; COASTAL ECOL,VIERSTR 28,NL-4401 EA YERSEKE,NETHERLANDS.</t>
  </si>
  <si>
    <t>Huiskes, Ad/C-3252-2011</t>
  </si>
  <si>
    <t>10.1017/S0954102097000059</t>
  </si>
  <si>
    <t>WOS:A1997WM78000005</t>
  </si>
  <si>
    <t>Wand, U; Schwarz, G; Bruggemann, E; Brauer, K</t>
  </si>
  <si>
    <t>Evidence for physical and chemical stratification in Lake Untersee (central Dronning Maud Land, East Antarctica)</t>
  </si>
  <si>
    <t>chemistry; East Antarctica; lakes; limnology; stratification; water</t>
  </si>
  <si>
    <t>METHANE; WATER</t>
  </si>
  <si>
    <t>Lake Untersee is the largest freshwater lake in the interior of East Antarctica. It is a perennially ice-covered, max. 169 m deep, ultra-oligotrophic lake. In contrast to earlier studies, we found clear evidence for physical and chemical stratification in the summer of 1991-92. However, the stratification was restricted to a trough, c. 500 m wide and up to 105 m deep, in the south-western part of the lake. There, the water body was distinctly stratified as indicated by sharp vertical gradients of temperature, pH, dissolved oxygen, and electrical conductivity. The water column was anoxic below 80 m. The chemical stratification is also indicated by changes of ionic ratios. Moreover, there was some evidence for methanogenesis and bacterial sulphate reduction in Lake Untersee.</t>
  </si>
  <si>
    <t>INST TROPOSPHER RES,D-04303 LEIPZIG,GERMANY; UNIV LEIPZIG,INST GEOL &amp; GEOPHYS,DEPT GEOCHEM,D-04303 LEIPZIG,GERMANY</t>
  </si>
  <si>
    <t>Leibniz Institut fur Tropospharenforschung (TROPOS); Leipzig University</t>
  </si>
  <si>
    <t>Wand, U (corresponding author), ALFRED WEGENER INST POLAR &amp; MARINE RES,RES DEPT,TELEGRAFENBERG A43,D-14473 POTSDAM,GERMANY.</t>
  </si>
  <si>
    <t>10.1017/S0954102097000060</t>
  </si>
  <si>
    <t>WOS:A1997WM78000006</t>
  </si>
  <si>
    <t>deMora, SJ; Wylie, DJ; Dick, AL</t>
  </si>
  <si>
    <t>Methanesulphonate and non-sea salt sulphate in aerosol, snow, and ice on the East Antarctic plateau</t>
  </si>
  <si>
    <t>aerosol; Antarctica; ice core; methanesulphonate; non-sea salt sulphate; snow</t>
  </si>
  <si>
    <t>MARINE BOUNDARY-LAYER; METHANESULFONIC-ACID; CHEMICAL-COMPOSITION; TEMPORAL VARIATIONS; ATMOSPHERIC SULFUR; BIOGENIC SULFUR; PACIFIC-OCEAN; SULFATE; MAWSON; AIR</t>
  </si>
  <si>
    <t>This investigation reports the first simultaneous measurement of methanesulphonate (MSA) and non-sea salt sulphate (NSSS) in aerosols, surface snow, and ice core samples for a continental site in Antarctica (78 degrees S, 139 degrees E, elevation 2849 m). Aerosol MSA concentrations ranged from 0.09-0.43 nmol m(-3) STP (median 0.14 nmol m(-3)) and were generally lower than those observed at coastal Antarctic sites. NSSS concentrations varied from 0.66-1.32 nmol m(-3) stp (median 0.88 nmol m(-3)), comparable to those reported for other continental Antarctic locations. Whereas the MSA:NSSS molar ratio in aerosol samples was in the range 12.7-32.5% (median 17.0%), the ratio down a snow pit and ice profile varied from 1.14-55.6% (median 3.50%), reflecting the variability to be expected over a period of a decade. The chemical composition and low MSA content suggests an origin of aerosols consistent with long range transport from mid-latitudes.</t>
  </si>
  <si>
    <t>UNIV AUCKLAND,DEPT CHEM,AUCKLAND,NEW ZEALAND</t>
  </si>
  <si>
    <t>University of Auckland</t>
  </si>
  <si>
    <t>10.1017/S0954102097000072</t>
  </si>
  <si>
    <t>WOS:A1997WM78000007</t>
  </si>
  <si>
    <t>Feldmann, RM; Quilty, PG</t>
  </si>
  <si>
    <t>First Pliocene decapod crustacean (Malacostraca: Palinuridae) from the Antarctic</t>
  </si>
  <si>
    <t>Antarctica; Linuparus; Decapoda; Palinuroidea; Pliocene; serpulid</t>
  </si>
  <si>
    <t>MARINE-SEDIMENTS; EAST ANTARCTICA; COASTLINE; CLIMATE</t>
  </si>
  <si>
    <t>A single specimen of palinurid lobster, possibly Linuparus, from Pliocene rocks on Marine Plain, Princess Elizabeth Land, documents the only post-Miocene occurrence of decapod crustaceans in the Antarctic. The badly crushed, partial remains, probably an exuvia, are encrusted with the serpulid worm, Spirorbis Daudin.</t>
  </si>
  <si>
    <t>AUSTRALIAN ANTARCTIC DIV,DEPT ENVIRONM SPORT &amp; TERR,KINGSTON,TAS 7050,AUSTRALIA</t>
  </si>
  <si>
    <t>Feldmann, RM (corresponding author), KENT STATE UNIV,DEPT GEOL,KENT,OH 44242, USA.</t>
  </si>
  <si>
    <t>10.1017/S0954102097000084</t>
  </si>
  <si>
    <t>WOS:A1997WM78000008</t>
  </si>
  <si>
    <t>Frezzotti, M</t>
  </si>
  <si>
    <t>Ice front fluctuation, iceberg calving flux and mass balance of Victoria Land glaciers</t>
  </si>
  <si>
    <t>ice front; iceberg calving; floating glacier; mass balance; 20th century; Victoria Land</t>
  </si>
  <si>
    <t>ANTARCTICA; SHELF; TONGUE</t>
  </si>
  <si>
    <t>The coast of Victoria Land extends from Williamson Head (69 degrees 11'S, 158 degrees E) to McMurdo Sound (77 degrees S, 163 degrees E). A comparison of various documents and images spanning several decades has allowed the ice front fluctuation and the iceberg calving flux during this century to be estimated. During the periods from 1956-65 to 1972-73 the floating glaciers underwent a reduction of 978 km(2) with an iceberg calving flux of about 134 km(2) yr(-1). After this, during the periods from 1972-73 to 1989-91, the floating glaciers underwent an advance of 272 km(2) with an iceberg calving flux of about 53 km(2) yr(-1). Glacier tongues with bottom accretion calve less often than those with bottom melting. Most floating glaciers have shown cyclic behaviour without a strong trend. Exceptions to this general style are Hells Gate ice shelf, McMurdo Ice Shelf and floating glaciers of Cape Adare which have undergone a significant retreat since the beginning of the 20th century. The different behaviour of these floating glaciers has been hypothesized as being due to: increased energy available for meltwater production of marine ice that progressively warmed these thin ice shelves and then increased iceberg calving (Hells Gate and McMurdo), or to increased melting at the ice-ocean interface related to a major intrusion of Circumpolar Deep Water from the nearby continental slope (Cape Adare). An estimate of the mass balance of East Antarctica from which these glaciers are fed shows a positive value, that is significant despite all the uncertainties of balance measurements.</t>
  </si>
  <si>
    <t>ENEA, POB 2400, I-00100 ROME, AD, ITALY.</t>
  </si>
  <si>
    <t>FREZZOTTI, Massimo/AAK-7275-2020</t>
  </si>
  <si>
    <t>FREZZOTTI, Massimo/0000-0002-2461-2883</t>
  </si>
  <si>
    <t>10.1017/S0954102097000096</t>
  </si>
  <si>
    <t>WOS:A1997WM78000009</t>
  </si>
  <si>
    <t>Harley, SL; Black, LP</t>
  </si>
  <si>
    <t>A revised Archaean chronology for the Napier Complex, Enderby Land, from SHRIMP ion-microprobe studies</t>
  </si>
  <si>
    <t>Antarctica; granulite; Napier Complex; SHRIMP; zircon</t>
  </si>
  <si>
    <t>SAPPHIRINE-QUARTZ GRANULITES; SOUTHERN WEST GREENLAND; EAST ANTARCTICA; FYFE-HILLS; SM-ND; ISOTOPIC SYSTEMATICS; ARCHEAN ROCKS; ZIRCON AGES; RB-SR; U-PB</t>
  </si>
  <si>
    <t>The long and complex Archaean evolution of the Napier Complex of Enderby Land, characterized by high-grade metamorphism and several strong deformations, is reassessed in the light of new SHRIMP U-Pb zircon dating results bearing on the ages of protoliths and possible regional extents of distinct Archaean tectonothermal events. Initial felsic igneous activity occurred over a significant time intervalc. 3800 Ma ago. An age of 2980+/-9 Ma for the emplacement of charnockite at Proclamation Island might date the oldest tectonothermal event to be recognized in the Napier Complex. An ensuing, very-high grade, previously imprecisely dated tectonothermal event occurred at 2837+/-15 Ma, U-Pb zircon ages ranging from 2456+8/-5 Ma to 2481+/-4 Ma date a subsequent, protracted high-grade tectonothermal event. Whereas the similar to 2840 Ma event is of regional importance in the Amundsen Bay-Casey Bay area, it is possible that the similar to 2980 Ma event was of only moderate grade, minor importance, or even absent, in that part of the Complex. If so, the apparent trend to very-high temperature metamorphism in the Tula and Scott mountains compared with the Napier Mountains may reflect two distinct metamorphic events rather than a simple baric and thermal gradient. The oldest crustal component in the Napier Complex appears to have been of igneous derivation. Zircon populations in paragneisses at Mount Sones are similar to those in the nearby orthogneisses, which therefore may have been basement. Another paragneiss, in the Casey Bay area, yields no zircons older than 2840 Ma, probably indicating that pre-3000 Ma crust, which is now located nearby, was not exposed at the time of sedimentation there. The isotopic data are quite complex, particularly in rocks that experienced postcrystallization metamorphic temperatures of 1000 degrees C or more. It is postulated that this complexity, which was largely the product of migration of radiogenic Pb within the zircon grains in ancient times, and produced local excesses of this element with respect to its parent U, was caused by volume diffusion at these abnormally high regional crustal temperatures.</t>
  </si>
  <si>
    <t>AUSTRALIAN GEOL SURVEY ORG, DIV REG GEOL &amp; MINERALS, CANBERRA, ACT 26001, AUSTRALIA</t>
  </si>
  <si>
    <t>Geoscience Australia</t>
  </si>
  <si>
    <t>Harley, SL (corresponding author), UNIV EDINBURGH, GRANT INST GEOL, DEPT GEOL &amp; GEOPHYS, W MAINS RD, EDINBURGH EH9 3JW, MIDLOTHIAN, SCOTLAND.</t>
  </si>
  <si>
    <t>Harley, Simon/0000-0002-1903-939X</t>
  </si>
  <si>
    <t>10.1017/S0954102097000102</t>
  </si>
  <si>
    <t>WOS:A1997WM78000010</t>
  </si>
  <si>
    <t>Marion, GM</t>
  </si>
  <si>
    <t>A theoretical evaluation of mineral stability in Don Juan Pond, Wright Valley, Victoria Land</t>
  </si>
  <si>
    <t>chemical thermodynamics; FREZCHEM model; mineral equilibria</t>
  </si>
  <si>
    <t>CHEMICAL-EQUILIBRIUM; ANTARCTICA; WATERS; LAKES</t>
  </si>
  <si>
    <t>Don Juan Pond, located in the Wright Valley, Victoria Land, is unique for several reasons. It is the most saline of the Antarctic lakes, being a near-saturated CaCl2 solution. As a consequence of this high salinity, Don Juan Pond generally remains unfrozen in winter, even at temperatures below -50 degrees C. Don Juan Pond is the site where antarcticite (CaCl2 . 6H(2)O) was first identified forming naturally. The objective of this paper is to demonstrate the utility of a chemical thermodynamic model (FREZCHEM) by developing theoretical stability diagrams for ice, halite (NaCl), hydrohalite (NaCl . 2H(2)O), and antarcticite in Don Juan Pond, using experimental data collected on 34 days between 1961 and 1983. The composition of Don Juan Pond at the calculated eutectic temperature (-51.8 degrees C) was CaCl2 = 3.72 mol kg(-1) and NaCl = 0.50 mol kg(-1), which is similar but not identical to a pure NaCl-CaCl2-H2O system. The low eutectic temperature and high CaCl2 concentrations of Don Juan Pond account for lack of freezing during winter. The model is compatible with the experimental data, and predicts the formation of ice during rare high water periods, halite, and antarcticite. These solid phases have all been reported from Don Juan Pond. The model also predicts the formation of hydrohalite at subzero temperatures; hydrohalite has never been observed at Don Juan Pond, but this may simply reflect that most sampling was done during the summer when halite is thermodynamically more stable than hydrohalite. The FREZCHEM model may prove useful in elucidating the physicochemical behaviour, the origin of salinity, and the evolution of Antarctic lakes.</t>
  </si>
  <si>
    <t>Marion, GM (corresponding author), USA,COLD REG RES &amp; ENGN LAB,72 LYME RD,HANOVER,NH 03755, USA.</t>
  </si>
  <si>
    <t>10.1017/S0954102097000114</t>
  </si>
  <si>
    <t>WOS:A1997WM78000011</t>
  </si>
  <si>
    <t>Leonard, S; Turner, J; Milton, S</t>
  </si>
  <si>
    <t>An assessment of UK Meteorological Office numerical weather prediction analyses and forecasts for the Antarctic</t>
  </si>
  <si>
    <t>Antarctic weather forecast accuracy; numerical weather prediction; UK Meteorological Office</t>
  </si>
  <si>
    <t>GENERAL-CIRCULATION MODEL; CLIMATE MODEL; ASSIMILATION; PERFORMANCE; SIMULATION; SCHEME</t>
  </si>
  <si>
    <t>The performance of the UK Meteorological Office operational numerical weather prediction system in the Antarctic is examined. The analysis/forecast model currently has a reasonable representation of the atmospheric circulation, although there are some problems. During the first three days of the forecasts the katabatic winds in the coastal region become too strong compared to those in the initial fields, which results in coastal easterly winds that are too strong. However, the pattern of katabatic winds across the continent is broadly correct, suggesting that there are no major errors in the model orography used. The forecast tropospheric temperatures are generally too cold, although positive errors are found inland of the coast in the region of descent associated with the katabatic wind circulation. The mean forecast low pressure centres within the circumpolar trough are in approximately the correct locations, although the depth of the centres is too deep. During January there is good agreement between the model total cloud amount over the Antarctic and the estimates of total cloud cover from in situ observations. However, in July the model has too much cloud. There is no significant change in the amount of cloud during the first three days of the forecasts. The model has a good representation of the broadscale field of snow accumulation across the Antarctic. A comparison of various 6 hour forecast model fields against observations confirms the errors noted in the three-day forecasts when compared against analyses.</t>
  </si>
  <si>
    <t>METEOROL OFF,BRACKNELL RG12 2SZ,BERKS,ENGLAND</t>
  </si>
  <si>
    <t>Met Office - UK</t>
  </si>
  <si>
    <t>Leonard, S (corresponding author), BRITISH ANTARCTIC SURVEY,NERC,HIGH CROSS,MADINGLEY RD,CAMBRIDGE CB3 0ET,ENGLAND.</t>
  </si>
  <si>
    <t>Milton, Sean F/J-8866-2012</t>
  </si>
  <si>
    <t>Milton, Sean/0000-0002-2109-9770</t>
  </si>
  <si>
    <t>10.1017/S0954102097000126</t>
  </si>
  <si>
    <t>WOS:A1997WM78000012</t>
  </si>
  <si>
    <t>Boyd, IL; McCafferty, DJ; Walker, TR</t>
  </si>
  <si>
    <t>Variation in foraging effort by lactating Antarctic fur seals: Response to simulated increased foraging costs</t>
  </si>
  <si>
    <t>foraging; costs; fur seal; Antarctic</t>
  </si>
  <si>
    <t>PARENTAL EFFORT; FLIGHT SPEEDS; TIME; ALLOCATION; EFFICIENCY; ENERGETICS; BEHAVIOR; PENGUINS; SEABIRD; ENERGY</t>
  </si>
  <si>
    <t>Seasonally breeding predators, which are limited in the time available for provisioning young at a central location, and by the fasting abilities of the young, are likely to maximize energy delivery to the young by maximizing the rate of energy delivery averaged over the whole period of investment. Reduction in food availability or increased foraging costs will alter the optimal behavior of individuals. This study examined the behavioral adaptations of a diving predator, the Antarctic fur seal, to increased foraging costs during lactation. One group of mothers (n = 5, treatment) was fitted with additional drag to increase the cost of transport in comparison with a control group (n = 8). At the scales of the individual dives, the treatment group made more shorter, shallower (&lt; 30 m) dives. Compensation for slower swimming speeds was achieved by diving at a steeper angle. Overall, diving behavior conformed to several specific theoretical predictions but there were also departures from theory, particularly concerning swimming speed during diving. Diving behavior appears to be adjusted to maximize the proportion of time spent at the bottom of dives. At the scale of diving bouts, no difference was observed between the treatment and control groups in terms of the frequency and duration of bouts and there was also no difference between the two groups in terms of the proportion of time spent diving. At the scale of complete foraging cycles, time taken to return to the pup was significantly longer in the treatment group but there was no difference in the rate of delivery of energy (measured from pup growth rate) to the pups in each group. Since mothers in pr the treatment group did not use significantly more body reserves, we conclude that behavioral adjustments at the scale of individual dives allowed mothers in the treatment group to compensate for the additional foraging costs. Pup growth rate appears to be less sensitive to the foraging conditions experienced by mothers than foraging trip duration.</t>
  </si>
  <si>
    <t>BRITISH ANTARCTIC SURVEY, NERC, MADINGLEY RD, CAMBRIDGE CB3 0ET, ENGLAND.</t>
  </si>
  <si>
    <t>Walker BSc, MPhil, PhD, Tony R./ABA-4581-2020</t>
  </si>
  <si>
    <t>Walker BSc, MPhil, PhD, Tony R./0000-0001-9008-0697; McCafferty, Dominic/0000-0002-3079-3326</t>
  </si>
  <si>
    <t>10.1007/s002650050326</t>
  </si>
  <si>
    <t>WU111</t>
  </si>
  <si>
    <t>WOS:A1997WU11100001</t>
  </si>
  <si>
    <t>Burckle, LH; Kellogg, DE; Kellogg, TB; Fastook, JL</t>
  </si>
  <si>
    <t>A mechanism for emplacement and concentration of diatoms in glacigenic deposits</t>
  </si>
  <si>
    <t>BOREAS</t>
  </si>
  <si>
    <t>ANTARCTIC ICE-SHEET; STREAM-B; BENEATH; SEDIMENTATION; HISTORY; SHELF</t>
  </si>
  <si>
    <t>The occurrence of diatoms (both marine and freshwater) in sediments beneath the West Antarctic Ice Sheet (WAIS) is suggestive of past ice-sheet collapse. However, it is not the only model explaining such occurrences. We propose another mechanism for introducing diatoms beneath ice sheets by considering the fate of a diatom placed (by eolian processes) on top of an ice sheet. Mathematical modeling indicates that the route the diatom will take through the ice sheet is dictated by the basal melting rate. If no basal melting takes place, flowlines will crop out at the ice-sheet margin. However, if basal melting is as low as 0.01 m/yr the trajectories of all flowlines except for those nearest the margin will intersect the bed, with those diatoms deposited near the dome reaching the bed about halfway down the flowband. Larger values of basal melting lead to the diatoms reaching the bed even faster and closer to the point of origin. Tn light of these results, the presence of diatoms in sediments beneath the WAIS does not lead to a unique solution; it is not necessary to invoke past ice-sheet collapse to account for their presence.</t>
  </si>
  <si>
    <t>UNIV MAINE,INST QUATERNARY STUDIES,ORONO,ME 04469; UNIV MAINE,DEPT GEOL SCI,ORONO,ME 04469; UNIV MAINE,DEPT COMP SCI,ORONO,ME 04469</t>
  </si>
  <si>
    <t>University of Maine System; University of Maine Orono; University of Maine System; University of Maine Orono; University of Maine System; University of Maine Orono</t>
  </si>
  <si>
    <t>Burckle, LH (corresponding author), COLUMBIA UNIV,LAMONT DOHERTY EARTH OBSERV,PALISADES,NY 10964, USA.</t>
  </si>
  <si>
    <t>Fastook, James/0000-0003-3900-671X</t>
  </si>
  <si>
    <t>SCANDINAVIAN UNIVERSITY PRESS</t>
  </si>
  <si>
    <t>OSLO</t>
  </si>
  <si>
    <t>PO BOX 2959 TOYEN, JOURNAL DIVISION CUSTOMER SERVICE, N-0608 OSLO, NORWAY</t>
  </si>
  <si>
    <t>0300-9483</t>
  </si>
  <si>
    <t>Boreas</t>
  </si>
  <si>
    <t>WX214</t>
  </si>
  <si>
    <t>WOS:A1997WX21400004</t>
  </si>
  <si>
    <t>Scheltema, RS; Blake, JA; Williams, IP</t>
  </si>
  <si>
    <t>Planktonic larvae of spionid and chaetopterid polychaetes from off the west coast of the Antarctic Peninsula</t>
  </si>
  <si>
    <t>BULLETIN OF MARINE SCIENCE</t>
  </si>
  <si>
    <t>5th International Polychaete Conference</t>
  </si>
  <si>
    <t>JUL 01-07, 1995</t>
  </si>
  <si>
    <t>QINGDAO, PEOPLES R CHINA</t>
  </si>
  <si>
    <t>BENTHIC INVERTEBRATES</t>
  </si>
  <si>
    <t>Thirty-five plankton samples were taken during the austral spring, between mid-October and early November, in the region west of the Antarctic Peninsula, including the area southwest of Brabant Island, (ca. 65.5 degrees S, 63.5 degrees W), northwest of the South Shetland Islands, off Elephant Island (ca. 61 degrees S, 56 degrees W), and in the northwest portion of Bransfield Strait. Somewhat more than half the samples (51%) contain planktonic polychaete larvae, specifically the nectochaetes of the Spionid, Scolelepis eltaninae Blake 1983 or the mesotrocha of the chaetopterid Phyllochaetopterus monroi Hartman 1967. Both species are endemic to Antarctic waters, apparently a consequence of the circumpolar current which acts as a barrier to northward larval dispersal.</t>
  </si>
  <si>
    <t>ENSR CONSULTING &amp; ENGN,WOODS HOLE,MA 02543</t>
  </si>
  <si>
    <t>Scheltema, RS (corresponding author), WOODS HOLE OCEANOG INST,WOODS HOLE,MA 02543, USA.</t>
  </si>
  <si>
    <t>ROSENSTIEL SCH MAR ATMOS SCI</t>
  </si>
  <si>
    <t>MIAMI</t>
  </si>
  <si>
    <t>4600 RICKENBACKER CAUSEWAY, MIAMI, FL 33149</t>
  </si>
  <si>
    <t>0007-4977</t>
  </si>
  <si>
    <t>B MAR SCI</t>
  </si>
  <si>
    <t>Bull. Mar. Sci.</t>
  </si>
  <si>
    <t>XF385</t>
  </si>
  <si>
    <t>WOS:A1997XF38500020</t>
  </si>
  <si>
    <t>Ferris, FG; Lowson, EA</t>
  </si>
  <si>
    <t>Ultrastructure and geochemistry of endolithic microorganisms in limestone of the Niagara Escarpment</t>
  </si>
  <si>
    <t>CANADIAN JOURNAL OF MICROBIOLOGY</t>
  </si>
  <si>
    <t>limestone; endolith; biofilm; cyanobacteria; geochemistry</t>
  </si>
  <si>
    <t>ANTARCTIC COLD DESERT; CRYPTOENDOLITHIC MICROBIAL COMMUNITIES; ALGAE; ENVIRONMENT; BIOMASS; EARTH; HOT</t>
  </si>
  <si>
    <t>Endolithic microbial communities dominated by photosynthetic cyanobacteria occur at a depth of 0.5-3.0 mm inside dolomitic limestone that forms the vertical cliffs of the Niagara Escarpment in Ontario, Canada. Coccoid Gloeocapsa was the most prominent cyanobacterial species in colonized rock samples examined by differential interference contrast and episcopic fluorescent microscopy. Filamentous varieties of cyanobacteria were less common than coccoid forms but could be easily distinguished in all slide mount preparations. Scanning electron microscopy showed that the endoliths occurred in communal populations situated within the open pore spaces of the limestone. Heterotrophic bacteria were also observed growing as epiphytes on dead and living cyanobacteria, and in epilithic biofilms on pore space walls. In thin-sectioned specimens examined by transmission electron microscopy, these adherent bacteria commonly exhibited extensive accumulations of fibrous extracellular polymeric materials external to their cell walls. Biomass concentrations, estimated from the organic phosphorus content of the samples, generally paralleled rock porosity and ranged from 3.3 to 17.1% dry weight. Carbon isotope (C-14) measurements indicated that atmospheric carbon dioxide is used by the endolithic cyanobacteria, rather than dissolved inorganic carbon from the weathering of carbonate minerals in the limestone host rock. In addition, whole rock multielement analyses revealed an enrichment of some elements (e.g., phosphorus, barium, lead, and zinc) in the endolith zone over the host rock, while other elements (e.g., magnesium, calcium, iron, and copper) were depleted. The implication is that the endolithic microorganisms play an active role in the biogeochemical cycling of nutrient and trace elements in cliff face ecosystems of the Niagara Escarpment.</t>
  </si>
  <si>
    <t>UNIV TORONTO, DEPT GEOL, 22 RUSSELL ST, TORONTO, ON M5S 3B1, CANADA.</t>
  </si>
  <si>
    <t>0008-4166</t>
  </si>
  <si>
    <t>1480-3275</t>
  </si>
  <si>
    <t>CAN J MICROBIOL</t>
  </si>
  <si>
    <t>Can. J. Microbiol.</t>
  </si>
  <si>
    <t>10.1139/m97-029</t>
  </si>
  <si>
    <t>Biochemistry &amp; Molecular Biology; Biotechnology &amp; Applied Microbiology; Immunology; Microbiology</t>
  </si>
  <si>
    <t>XB724</t>
  </si>
  <si>
    <t>WOS:A1997XB72400001</t>
  </si>
  <si>
    <t>Schreer, JF; Kovacs, KM</t>
  </si>
  <si>
    <t>Allometry of diving capacity in air-breathing vertebrates</t>
  </si>
  <si>
    <t>TURTLES DERMOCHELYS-CORIACEA; SEALS HALICHOERUS-GRYPUS; ANTARCTIC FUR SEALS; CRAB-EATER SEALS; FORAGING BEHAVIOR; WEDDELL SEALS; SPHENISCUS-DEMERSUS; METABOLIC RATES; ADELIE PENGUINS; ELEPHANT SEALS</t>
  </si>
  <si>
    <t>Maximum diving depths and durations were examined in relation to body mass for birds, marine mammals, and marine turtles. There were strong allometric relationships between these parameters (log(10) transformed) among air-breathing: vertebrates (r = 0.71, n = 111 for depth; r = 0.84, n = 121 for duration), although there was considerable scatter around the regression lines. Many of the smaller taxonomic groups also had a strong allometric relationship between diving capacity (maximum depth and duration) and body mass. Notable exceptions were mysticete cetaceans and diving/flying birds, which displayed no relationship between maximum diving depth and body mass, and otariid seals, which showed no relationship between maximum diving depth or duration and body mass. Within the diving/flying bird group, only alcids showed a significant relationship (r = 0.81, n = 9 for depth). The diving capacities of penguins had the highest correlations with body mass (r = 0.81, n = 11 for depth; r = 0.93, n = 9 for duration), followed by those of odontocete cetaceans (r = 0.75, n = 21 for depth; r = 0.84, n = 22 for duration) and phocid seals (r = 0.70, n = 15 for depth; r = 0.59, n = 16 for duration). Mysticete cetaceans showed a strong relationship between maximum duration and body mass (r = 0.84, n = 9). Comparisons across the various groups indicated that alcids, penguins, and phocids are all exceptional divers relative to their masses and that mysticete cetaceans dive to shallower depths and for shorter periods than would be predicted from their size. Differences among groups, as well as the lack of relationships within some groups, could often be explained by factors such as the various ecological feeding niches these groups exploit, or by variations in the methods used to record their behavior.</t>
  </si>
  <si>
    <t>UNIV WATERLOO, DEPT BIOL, WATERLOO, ON N2L 3G1, CANADA.</t>
  </si>
  <si>
    <t>10.1139/z97-044</t>
  </si>
  <si>
    <t>XB776</t>
  </si>
  <si>
    <t>WOS:A1997XB77600001</t>
  </si>
  <si>
    <t>Taylor, JRE; Place, AR; Roby, DD</t>
  </si>
  <si>
    <t>Stomach oil and reproductive energetics in Antarctic prions, Pachyptila desolata</t>
  </si>
  <si>
    <t>LEACHS STORM-PETREL; DIVING PETRELS; MEAL SIZE; PELECANOIDES-GEORGICUS; FEEDING FREQUENCY; URINATRIX-EXSUL; VARIABILITY; ISLAND; BIRDS; RATES</t>
  </si>
  <si>
    <t>We studied energy-provisioning rates and energy requirements of nestlings, as well as energy-expenditure rates of adults in Antarctic prions (Pachyptila desolata) on sub-Antarctic Bird Island, South Georgia. Special emphasis was placed on investigating the role of stomach oil as an energy source for nestlings. Nestlings were periodically weighed overnight (n = 91 nestling-nights, 5 nights), and the mass of food consumed by nestlings was estimated from the sum of positive mass increments recorded over 3-h intervals. Prion nestlings consumed, on average, 36.6 g food per day at the age of peak body mass. The probability of each parent feeding its nestling overnight was 0.57, but feeding frequency varied significantly among nights. The median volume of stomach oil in proventriculi of nestlings was 0.9 mL (n = 44), and was negatively correlated with nestling age. Prion nestlings had a relatively high conversion efficiency of food mass to body mass (0.615), indicating a high energy density of nestling meals. Nestling energy budgets revealed that nestling energy requirements could not be met unless a portion of the food mass delivered by the parents consisted of stomach oil. We conclude that Antarctic prions represent an intermediate position in the spectrum of procellariiform dependency on stomach oil during nestling rearing, with diving petrels (which do not produce stomach oil) at one extreme and storm-petrels at the other. Field metabolic rates of adults feeding nestlings, measured by means of the doubly labeled water technique, averaged 4.16 mt CO2/(g.h), or 391 kJ/day. We suggest that this relatively low metabolic rate while foraging at sea is important for stomach oil formation, as it permits adults to allocate a greater proportion of energy from ingested food to their young.</t>
  </si>
  <si>
    <t>UNIV MARYLAND, INST BIOTECHNOL, CTR MARINE BIOTECHNOL, BALTIMORE, MD 21202 USA; UNIV ALASKA, ALASKA COOPERAT FISH &amp; WILDLIFE RES UNIT, NATL BIOL SERV, FAIRBANKS, AK 99775 USA</t>
  </si>
  <si>
    <t>University System of Maryland; University of Maryland Baltimore; University of Alaska System; University of Alaska Fairbanks</t>
  </si>
  <si>
    <t>Place, Allen R/F-9267-2013</t>
  </si>
  <si>
    <t>Taylor, Jan R. E./0000-0002-7085-0049</t>
  </si>
  <si>
    <t>10.1139/z97-060</t>
  </si>
  <si>
    <t>WOS:A1997XB77600017</t>
  </si>
  <si>
    <t>Wharton, DA; Block, W</t>
  </si>
  <si>
    <t>Differential scanning calorimetry studies on an Antarctic nematode (Panagrolaimus davidi) which survives intracellular freezing</t>
  </si>
  <si>
    <t>CRYOBIOLOGY</t>
  </si>
  <si>
    <t>ICE FORMATION; COLD-TOLERANCE; EUROSTA-SOLIDAGINIS; GALL FLY; INSECT; CRYOPROTECTION; MECHANISMS</t>
  </si>
  <si>
    <t>Differential scanning calorimetry was used to characterize thermal events associated with freezing and melting of suspensions and extracts of Panagrolaimus davidi, an Antarctic nematode which can survive intracellular freezing. Nematode suspensions produced a single freezing exotherm with a shoulder on the peak representing the freezing of the nematodes. A shoulder on the peak of melting endotherms indicates the melting of the nematodes and of the water surrounding them. Exotherms were also detected from individual nematodes mounted in liquid paraffin. The freezing of nematodes was very rapid and in marked contrast to that of freezing-tolerant insects and vertebrates, which take hours or days to freeze. Eighty-two percent of the nematodes' body wafer froze. High levels of survival were obtained in nematodes exposed to temperatures down to -40 degrees C. No additional thermal events were observed after the freezing event and before the melting of samples cooled to -40 degrees C, indicating no changes in the proportion of body water frozen. Ice nucleating activity is present in nematode suspensions but not in supernatants from nematode extracts. No thermal hysteresis activity was detected in nematode extracts. (C) 1997 Academic Press.</t>
  </si>
  <si>
    <t>Wharton, DA (corresponding author), UNIV OTAGO,DEPT ZOOL,POB 56,DUNEDIN,NEW ZEALAND.</t>
  </si>
  <si>
    <t>Wharton, David/0000-0001-6369-4984</t>
  </si>
  <si>
    <t>ACADEMIC PRESS INC JNL-COMP SUBSCRIPTIONS</t>
  </si>
  <si>
    <t>SAN DIEGO</t>
  </si>
  <si>
    <t>525 B ST, STE 1900, SAN DIEGO, CA 92101-4495</t>
  </si>
  <si>
    <t>0011-2240</t>
  </si>
  <si>
    <t>Cryobiology</t>
  </si>
  <si>
    <t>10.1006/cryo.1996.1989</t>
  </si>
  <si>
    <t>Biology; Physiology</t>
  </si>
  <si>
    <t>Life Sciences &amp; Biomedicine - Other Topics; Physiology</t>
  </si>
  <si>
    <t>WU978</t>
  </si>
  <si>
    <t>WOS:A1997WU97800003</t>
  </si>
  <si>
    <t>Bryan, FO</t>
  </si>
  <si>
    <t>The axial angular momentum balance of a global ocean general circulation model</t>
  </si>
  <si>
    <t>DYNAMICS OF ATMOSPHERES AND OCEANS</t>
  </si>
  <si>
    <t>ANTARCTIC CIRCUMPOLAR CURRENT; POLAR MOTION; EARTH; SENSITIVITY; TRANSPORT; EXCHANGE; TORQUES; BUDGET; STRESS</t>
  </si>
  <si>
    <t>In this study we examine the axial angular momentum balance of a non-eddy-resolving global ocean general circulation model, from the perspective of the geographical and seasonal variability of angular momentum and from the perspective of the torques acting on the ocean through its surfaces. Our purpose is to provide an estimate of the magnitude of the seasonal storage of angular momentum in the ocean and hence the oceanic excitation of variability in length of day, and to elucidate the role of the ocean in transferring angular momentum between the atmosphere and the Earth's crust. We provide an assessment of the reliability of the model results by examining the sensitivity of the angular momentum and torque distributions to several model parameters. Although the Southern Ocean region containing the Antarctic Circumpolar Current (ACC) makes the largest contribution to both the annual mean oceanic angular momentum and its seasonal variability, inclusion of the rest of the world ocean reduces both of these quantities to about two-thirds of the value of the Southern Ocean alone. The annual, global mean angular momentum is found to be insensitive to most model choices except for the isopycnal diffusivity. The seasonal variability, on the other hand, is insensitive to the isopycnal diffusivity, but sensitive to the smoothness of the representation of topography and moderately sensitive to horizontal and vertical friction parameterizations. The torque balance at all latitudes, including within the Antarctic circumpolar belt, is between wind stress and bottom pressure torques. Horizontal friction torques are small but non-negligible. Bottom friction and storage of angular momentum are negligible in angular momentum budgets on seasonal time scales. Two commonly used wind stress climatologies, one based on historical marine meteorological observations and the other based on operational weather analyses, differ in the sign of the globally integrated wind stress torque.</t>
  </si>
  <si>
    <t>NATL CTR ATMOSPHER RES, POB 3000, BOULDER, CO 80307 USA.</t>
  </si>
  <si>
    <t>Bryan, Frank/I-1309-2016</t>
  </si>
  <si>
    <t>Bryan, Frank/0000-0003-1672-8330</t>
  </si>
  <si>
    <t>0377-0265</t>
  </si>
  <si>
    <t>1872-6879</t>
  </si>
  <si>
    <t>DYNAM ATMOS OCEANS</t>
  </si>
  <si>
    <t>Dyn. Atmos. Oceans</t>
  </si>
  <si>
    <t>10.1016/S0377-0265(96)00477-0</t>
  </si>
  <si>
    <t>Geochemistry &amp; Geophysics; Meteorology &amp; Atmospheric Sciences; Oceanography</t>
  </si>
  <si>
    <t>WD282</t>
  </si>
  <si>
    <t>WOS:A1997WD28200003</t>
  </si>
  <si>
    <t>Bruno, LA; Baur, H; Graf, T; Schluchter, C; Signer, P; Wieler, R</t>
  </si>
  <si>
    <t>Dating of Sirius Group tillites in the Antarctic Dry Valleys with cosmogenic He-3 and Ne-21</t>
  </si>
  <si>
    <t>tillite; cosmogenic elements; exposure age; paleoclimatology; uplifts</t>
  </si>
  <si>
    <t>CENOZOIC GLACIAL HISTORY; RAY-PRODUCED NEON; TRANSANTARCTIC-MOUNTAINS; PRODUCTION-RATES; ROSS EMBAYMENT; EXPOSURE AGES; MCMURDO SOUND; QUARTZ; BE-10; PLIOCENE</t>
  </si>
  <si>
    <t>We measured in situ produced cosmogenic He-3 and Ne-21 in boulder and bedrock surface samples in and near Sirius Group tillites from two localities in Southern Victoria Land, Antarctica. Pyroxene quantitatively retains cosmogenic He-3 for millions of years, The deposit at Mt. Fleming has a minimum exposure age of similar to 6.5 Ma, while similar to 6 Ma is a probable minimum age for the Table Mountain tillite, These lower limits (not taking into account erosion of the sampled surfaces) are based on the samples with the highest concentrations of cosmogenic noble gases and currently accepted production rates. Since the plagioclase-bearing Mt. Fleming samples almost certainly lost part of their cosmogenic Ne, the minimum exposure age at this location is presumably even approximate to 50% higher than the stated value, The concentrations of cosmogenic Ne in our samples constrain uplift rates of the Transantarctic Mountains to &lt; 170 m/Ma. These data contradict the hypothesis of a collapse of the East Antarctic ice sheet in the Pliocene coupled with high uplift rates and support the model of a stable ice sheet since the middle Miocene.</t>
  </si>
  <si>
    <t>ETH ZURICH, INST ISOTOPENGEOL &amp; MINERAL ROHSTOFFE, CH-8092 ZURICH, SWITZERLAND; UNIV BERN, INST GEOL, CH-3012 BERN, SWITZERLAND</t>
  </si>
  <si>
    <t>Swiss Federal Institutes of Technology Domain; ETH Zurich; University of Bern</t>
  </si>
  <si>
    <t>Wieler, Rainer/A-1355-2010</t>
  </si>
  <si>
    <t>Wieler, Rainer/0000-0001-5666-7494</t>
  </si>
  <si>
    <t>1385-013X</t>
  </si>
  <si>
    <t>10.1016/S0012-821X(97)00003-4</t>
  </si>
  <si>
    <t>WR847</t>
  </si>
  <si>
    <t>WOS:A1997WR84700006</t>
  </si>
  <si>
    <t>Freckman, DW; Virginia, RA</t>
  </si>
  <si>
    <t>Low-diversity Antarctic soil nematode communities: Distribution and response to disturbance</t>
  </si>
  <si>
    <t>ECOLOGY</t>
  </si>
  <si>
    <t>Antarctic soil system, vulnerability to disturbance; disturbance and soil biodiversity; Dry Valley region, Antarctica; field experiment; food web, Antarctic; nematode biodiversity; nematodes and desert soil properties; soil biodiversity and disturbance; soil food web; soil invertebrates in deserts; species abundance vs. soil moisture, C, and N</t>
  </si>
  <si>
    <t>NITROGEN MINERALIZATION; BIODIVERSITY; ECOSYSTEMS; AGROECOSYSTEMS; ENERGETICS; STABILITY; FOREST; BIOTA; FUNGI; WATER</t>
  </si>
  <si>
    <t>We are studying the distribution, biodiversity, and abundance of nematodes in the most extreme terrestrial environment on earth, the Dry Valley region of Antarctica. Here we report that the nematode community structure of 1-3 species in two functional groups may be the simplest soil food web of any terrestrial ecosystem. Nematodes were widespread and not correlated with moisture, C, or N, factors that define soil biotic complexity elsewhere. In a field experiment, treatments increasing soil water, carbon, and temperature, alone or in combination, generally decreased the abundance of the single omnivore-predator species and increased the abundance of its microbivorous prey species. These low-diversity nematode communities, limited to less than or equal to 3 species, apparently lack species redundancy and appear sensitive to environmental change. Our findings suggest that Antarctic soil ecosystems are sensitive to anthropogenic disturbance.</t>
  </si>
  <si>
    <t>COLORADO STATE UNIV, DEPT RANGELAND ECOSYST SCI, FT COLLINS, CO 80523 USA; DARTMOUTH COLL, ENVIRONM STUDIES PROGRAM, HANOVER, NH 03755 USA</t>
  </si>
  <si>
    <t>Colorado State University; Dartmouth College</t>
  </si>
  <si>
    <t>COLORADO STATE UNIV, NAT RESOURCE ECOL LAB, FT COLLINS, CO 80523 USA.</t>
  </si>
  <si>
    <t>Wall, Diana H/F-5491-2011</t>
  </si>
  <si>
    <t>0012-9658</t>
  </si>
  <si>
    <t>1939-9170</t>
  </si>
  <si>
    <t>WN754</t>
  </si>
  <si>
    <t>WOS:A1997WN75400003</t>
  </si>
  <si>
    <t>Arnbom, T; Fedak, MA; Boyd, IL</t>
  </si>
  <si>
    <t>Factors affecting maternal expenditure in southern elephant seals during lactation</t>
  </si>
  <si>
    <t>birth mass; lactation; mass change and transfer; maternal expenditure; Mirounga leonina; parental investment; reproduction; southern elephant seal; weaning mass</t>
  </si>
  <si>
    <t>PARENT-OFFSPRING CONFLICT; ANTARCTIC FUR SEALS; MIROUNGA-LEONINA; SEX-RATIO; HALICHOERUS-GRYPUS; OVIS-CANADENSIS; BIGHORN SHEEP; PUP BEHAVIOR; LITTER SIZE; GRAY SEALS</t>
  </si>
  <si>
    <t>Southern elephant seals Mirounga leonina provide a unique opportunity for examination of parental investment because postpartum pup growth is fueled exclusively by energy from stored reserves in fasting mothers, and the seals are extremely sexually dimorphic as adults. We examined the influence of pup sex, maternal size, and other factors on the variation in postpartum maternal mass change and pup growth. Elephant seals (178 mothers and 445 pups) were weighed during four breeding periods at South Georgia Island. Maternal mass change during lactation increased markedly with the mass of the mother at parturition. Postpartum maternal mass accounted for 75% of the variation in mass loss and 62% of the variation of pup mass at weaning. Size of the pup at birth explained &lt;4% of this variation, and the sex of the pup explained virtually none (&lt;0.1%). The duration of lactation was positively correlated with the pstpartumo mass of mothers, but negatively correlated with the rate of maternal mass loss when corrected for the effect of maternal postpartum mass. Mothers giving birth late in the season had shorter lactation periods than those that gave birth early but seemed to compensate for this by increasing the rate of mass transfer. Average transfer efficiency (pup mass gain/maternal mass loss) was 46 +/- 0.5%. Mothers lost, on average, 35% of their postpartum mass during lactation and 40% during the whole breeding period. Females whose postpartum mass increased between seasons increased their expenditure on their pups; females whose postpartum mass decreased, decreased their expenditure. These data from mothers with single pups do not clarify whether differences in investment were controlled by mothers or their offspring. However on three occasions, study females raised two pups in a season. Despite the increased demand, these females did not increase their expenditure, suggesting that levels of investment are maternally controlled. These results show that levels of expenditure in southern elephant seals appear to be determined largely by a single variable: female mass at parturition.</t>
  </si>
  <si>
    <t>NERC,SEA MAMMAL RES UNIT,CAMBRIDGE CB3 0ET,ENGLAND; BRITISH ANTARCTIC SURVEY,NERC,CAMBRIDGE CB3 0ET,ENGLAND</t>
  </si>
  <si>
    <t>UK Research &amp; Innovation (UKRI); Natural Environment Research Council (NERC); NERC British Antarctic Survey; UK Research &amp; Innovation (UKRI); Natural Environment Research Council (NERC); NERC British Antarctic Survey</t>
  </si>
  <si>
    <t>Arnbom, T (corresponding author), UNIV STOCKHOLM,DEPT ZOOL,S-10691 STOCKHOLM,SWEDEN.</t>
  </si>
  <si>
    <t>Fedak, Michael/B-3987-2009</t>
  </si>
  <si>
    <t>Fedak, Michael/0000-0002-9569-1128</t>
  </si>
  <si>
    <t>ECOLOGICAL SOC AMER</t>
  </si>
  <si>
    <t>2010 MASSACHUSETTS AVE, NW, STE 400, WASHINGTON, DC 20036</t>
  </si>
  <si>
    <t>WOS:A1997WN75400013</t>
  </si>
  <si>
    <t>Green, K</t>
  </si>
  <si>
    <t>Biology of the Heard Island shag Phalacrocorax nivalis .1. Breeding behaviour</t>
  </si>
  <si>
    <t>The behaviour of Heard Island Shags Phalacrocorax nivalis was observed in the 1992-93 breeding season. Many of the typical signal patterns of the Pelecaniformes were observed. Despite the isolation of Heard Island Shags from their nearest relatives in the P. artriceps grouping the behaviour patterns were virtually identical.</t>
  </si>
  <si>
    <t>ANTARCTIC DIV,CHANNEL HIGHWAY,KINGSTON,TAS 7050,AUSTRALIA</t>
  </si>
  <si>
    <t>ROYAL AUSTRALASIAN ORNITHOL UN</t>
  </si>
  <si>
    <t>MOONEE PONDS</t>
  </si>
  <si>
    <t>21 GLADSTONE ST, MOONEE PONDS VICTORIA 3039, AUSTRALIA</t>
  </si>
  <si>
    <t>10.1071/MU97006</t>
  </si>
  <si>
    <t>XC178</t>
  </si>
  <si>
    <t>WOS:A1997XC17800006</t>
  </si>
  <si>
    <t>Green, K; Williams, R</t>
  </si>
  <si>
    <t>Biology of the Heard Island shag Phalacrocorax nivalis .3. Foraging, diet and diving behaviour</t>
  </si>
  <si>
    <t>BLUE-EYED SHAG; ATRICEPS</t>
  </si>
  <si>
    <t>The Heard Island Shag Phalacrocorax nivalis feeds mainly on scale worms and fish. The high incidence of scale worms in the diet is unusual for shags; they were taken by all birds in the non-breeding season but in the breeding season those feeding young changed to a diet of fish. The fish were generally small nototheniids that are easy to transfer from adult to young. Diving data for breeding and non-breeding birds did not reveal any differences that could account for the difference in diet. It appears that scale worms are a preferred food item and occur in a similar water depth to that at which the fish were taken. Food selection by adults for their young may be determined by ease of transfer (hence small fish) and energy value for volume (scale worms contain a high proportion of indigestible spines that would fill the nestling's stomach without providing nutrition). Comparisons with results found elsewhere suggest less diving effort by Heard Island Shags, possibly as a result of high food availability in shallow water.</t>
  </si>
  <si>
    <t>10.1071/MU97008</t>
  </si>
  <si>
    <t>WOS:A1997XC17800008</t>
  </si>
  <si>
    <t>Biology of the Heard Island shag Phalacrocorax nivalis .2. Breeding</t>
  </si>
  <si>
    <t>EMU-AUSTRAL ORNITHOLOGY</t>
  </si>
  <si>
    <t>BROOD REDUCTION; BIRDS</t>
  </si>
  <si>
    <t>The 1992-93 breeding season of the Heard Island Shag Phalacrocorax nivalis was followed through from egg laying to fledging, with measurements made of all eggs, and most chicks, on a five day basis. The start of egg laying of the Heard Island Shag varies widely with the earliest eggs being laid from about mid-September to mid-October. The value in such flexibility might come from the opportunity to take advantage of good weather or food availability. The number of chicks raised per pair varied from one to three, with an increase in foraging effort required for more than one chick. Chicks from clutches of three appeared not to be disadvantaged either in when they fledged or in their condition at fledging. There was no significant difference between the mass of C and A chicks at fledging but B chicks were significantly heavier than A chicks. From 140 eggs laid at Stephenson Roost in 1992-93, 82 chicks fledged; a failure rate of 41.4%. During 1992, two of the 1991-92 cohort were found dead; 133 of 135 survived from May to December. The high success rate in the two years contrasts with earlier poor breeding results and suggests that the population was increasing in this period.</t>
  </si>
  <si>
    <t>ANTARCTIC DIV, CHANNEL HIGHWAY, KINGSTON, TAS 7050, AUSTRALIA</t>
  </si>
  <si>
    <t>TAYLOR &amp; FRANCIS AUSTRALIA</t>
  </si>
  <si>
    <t>MELBOURNE</t>
  </si>
  <si>
    <t>LEVEL 2, 11 QUEENS RD, MELBOURNE, VIC 3004, AUSTRALIA</t>
  </si>
  <si>
    <t>1448-5540</t>
  </si>
  <si>
    <t>10.1071/MU97007</t>
  </si>
  <si>
    <t>WOS:A1997XC17800007</t>
  </si>
  <si>
    <t>Albarede, F; Goldstein, SL; Dautel, D</t>
  </si>
  <si>
    <t>The neodymium isotopic composition of manganese nodules from the Southern and Indian oceans, the global oceanic neodymium budget, and their bearing on deep ocean circulation</t>
  </si>
  <si>
    <t>RARE-EARTH ELEMENTS; PACIFIC FERROMANGANESE ENCRUSTATIONS; NORTH-ATLANTIC; MEDITERRANEAN OUTFLOW; OXIDE DEPOSITS; RIVER ESTUARY; DRAKE PASSAGE; WATER MASSES; GROWTH-RATES; ND ISOTOPES</t>
  </si>
  <si>
    <t>Manganese nodules from the Indian and Southern oceans have been analyzed for their Nd isotope composition. The nodules of hydrogenous origin with &gt;100 ppm Nd have epsilon(Nd) values in the range -11 to -6.5. The data show that the Nd isotope ratios form two geographical isotopic domains. The samples with the least radiogenic Nd (lower epsilon(Nd) values) are found around the southern tip of Africa where the influence of the North-Atlantic Deep Water (NADW) dominates. From the Macquarie Ridge south of Australia to the Drake Passage at South America, the Antarctic Circumpolar Current (ACC) seems to be isotopically well mixed with more radiogenic epsilon(Nd) values in the range -6.5 to -8. These values extend across the Drake Passage and the Argentine Basin, although diagenetic nodules with &lt;100 ppm in this region show a further increase of the epsilon(Nd) values to -4 to -6. The Indian Ocean data east of the Madagascar Ridge display a rather small variation with epsilon(Nd) values similar to the same sector of the ACC (-6.2 to -8.0) and confirm that Nd from deep Circum-Antarctic waters dominate the Indian Ocean. Despite the small variation, slightly higher Nd isotope ratios in the eastern relative to the western Indian Ocean indicate a component of Nd from deep Pacific waters flowing into the Indian Ocean. The isotopic composition of Nd in Mn nodules is usually similar to that of their ambient seawater, and the global patterns mimic the broad features of present-day deep ocean circulation. Because the Mn nodules as sampled reflect the average Nd in the deep water masses over periods of 10(5)-10(6) years, the consistency with present-day seawater indicates that the present-day patterns of deep ocean circulation predominated throughout the Pleistocene. An exception is in the Drake Passage and Argentine Basin, where more nodules are more radiogenic than the ambient seawater and reflect either a weakening of NADW during glacial stages or, alternatively, a local source which is clearly present in diagenetic Mn nodules from this region. The global Nd budget in the Southern Ocean is consistent with models of geostrophic transport: Nd in the ACC can be accounted for by a mixture of unradiogenic Nd from Atlantic and radiogenic Nd from Pacific sources. The radiogenic component released by volcanogenic particles in the nepheloid layer, erupted from of the peri-Pacific rim volcanoes, exerts a major influence on Pacific seawater. The residence time of Nd in the ACC is estimated to be 70 years. Mixing therefore requires more than one revolution around Antarctica. Copyright (C) 1997 Elsevier Science Ltd.</t>
  </si>
  <si>
    <t>CTR RECH PETROG &amp; GEOCHIM,F-54500 VANDOEUVRE NANCY,FRANCE; MAX PLANCK INST CHEM,D-55020 MAINZ,GERMANY</t>
  </si>
  <si>
    <t>Universite de Lorraine; Max Planck Society</t>
  </si>
  <si>
    <t>; Albarede, Francis/A-8871-2011</t>
  </si>
  <si>
    <t>Goldstein, Steven L/0000-0001-7252-8064; Albarede, Francis/0000-0003-1994-1428</t>
  </si>
  <si>
    <t>10.1016/S0016-7037(96)00404-8</t>
  </si>
  <si>
    <t>WP493</t>
  </si>
  <si>
    <t>WOS:A1997WP49300013</t>
  </si>
  <si>
    <t>Besprozvannaya, AS; Egorova, LV</t>
  </si>
  <si>
    <t>Temperature change in high-latitude troposphere and stratosphere associated with solar proton events during winter, 1988-1992</t>
  </si>
  <si>
    <t>Besprozvannaya, AS (corresponding author), ARCTIC &amp; ANTARCTIC RES INST,ST PETERSBURG 199226,RUSSIA.</t>
  </si>
  <si>
    <t>XC660</t>
  </si>
  <si>
    <t>WOS:A1997XC66000019</t>
  </si>
  <si>
    <t>Ray, RD; Egbert, GD</t>
  </si>
  <si>
    <t>The flux of tidal energy across latitude 60 degrees S</t>
  </si>
  <si>
    <t>OCEAN TIDES; TOPEX/POSEIDON; ALTIMETRY</t>
  </si>
  <si>
    <t>How and where the ocean tides dissipate their energy are longstanding questions with both oceanographic and astronomical implications. Two decades ago, Doake suggested that flexing of Antarctic ice shelves by the underlying ocean tide is an important energy sink, perhaps accounting for over half the global dissipation rate. Observational constraints on Antarctic dissipation have been scarce. Here two new and complementary ocean-tide models, both derived from Topex/Poseidon satellite altimeter measurements, are used to determine the flux of tidal energy across 60 degrees S toward the Antarctic coastline. Our results show relatively small fluxes and they therefore rule out Doake's suggestion: Antarctica is an insignificant sink in the global tidal energy budget.</t>
  </si>
  <si>
    <t>OREGON STATE UNIV,COLL OCEAN &amp; ATMOSPHER SCI,CORVALLIS,OR 97331</t>
  </si>
  <si>
    <t>Oregon State University</t>
  </si>
  <si>
    <t>Ray, RD (corresponding author), NASA,GODDARD SPACE FLIGHT CTR,HUGHES STX,CODE 926,GREENBELT,MD 20771, USA.</t>
  </si>
  <si>
    <t>Ray, Richard D/D-1034-2012</t>
  </si>
  <si>
    <t>Egbert, Gary/0000-0003-1276-8538</t>
  </si>
  <si>
    <t>MAR 1</t>
  </si>
  <si>
    <t>10.1029/97GL50316</t>
  </si>
  <si>
    <t>WL742</t>
  </si>
  <si>
    <t>WOS:A1997WL74200013</t>
  </si>
  <si>
    <t>Stolarski, RS; Labow, GJ; McPeters, RD</t>
  </si>
  <si>
    <t>Springtime Antarctic total ozone measurements in the early-1970s from the BUV instrument on Nimbus 4</t>
  </si>
  <si>
    <t>BACKSCATTER ULTRAVIOLET</t>
  </si>
  <si>
    <t>Data from the BUV instrument on the Nimbus 4 satellite have been used to construct maps of the measured total ozone field over the Antarctic region during the Austral springs of 1970 through 1973. These maps show an October mean ozone distribution similar to that measured in 1979 by the Nimbus 7 TOMS instrument. These ozone maps during the 1970s are very different from those measured during the late 1980s and early 1990s. The ozone distribution for each of the years during the early 1970s is characterized by a circumpolar, crescent-shaped maximum surrounding a shallow minimum centered near the pole. The total ozone amounts in the polar minimum region in the early 1970s average about 300 Dobson units, comparable to the amounts measured at that time over Halley Bay and Syowa by ground-based Dobson Spectrophotometers.</t>
  </si>
  <si>
    <t>HUGHES STX CORP,GREENBELT,MD 20770</t>
  </si>
  <si>
    <t>Stolarski, RS (corresponding author), NASA,GODDARD SPACE FLIGHT CTR,CODE 916,GREENBELT,MD 20771, USA.</t>
  </si>
  <si>
    <t>Stolarski, Richard S/B-8499-2013; McPeters, Richard/G-4955-2013</t>
  </si>
  <si>
    <t>10.1029/96GL04017</t>
  </si>
  <si>
    <t>WOS:A1997WL74200025</t>
  </si>
  <si>
    <t>Goodman, J; Verma, S; Pueschel, RF; Hamill, P; Ferry, GV; Webster, D</t>
  </si>
  <si>
    <t>New evidence of size and composition of polar stratospheric cloud particles</t>
  </si>
  <si>
    <t>ICE PARTICLES; NITRIC-ACID; ANTARCTIC OZONE; NITRATE; DENITRIFICATION; CONDENSATION; TEMPERATURE; CRYSTALS; CHLORIDE; AEROSOLS</t>
  </si>
  <si>
    <t>A NASA Ames ER-2 aircraft encountered polar stratospheric cloud particles on July 28 and July 30, 1994 during the ASHOE/MAESA deployment. Stratospheric particles were collected by impaction techniques on specially treated Substrates. For the first time, Nitron- nitrate reaction spots were detected on the ice crystal replicas, indicating the presence of NO3- ions on/in ice. Because the reaction spots were detected only on very small crystals (r&lt;1 mu m) and never on larger crystals, suggest that the amount of NO3- coating Sufficient to initiate reactions will accumulate during ice crystal evaporation in ice subsaturated air. This may slow down the evaporation rate and enable ice crystals to survive longer in subsaturated environment. That provides an explanation of why on both days ice crystals were replicated at temperatures avole the frost point, when their appearance and size suggest substantial evaporation.</t>
  </si>
  <si>
    <t>TMA NORCAL,RICHMOND,CA 94804; NASA,AMES RES CTR,MOFFETT FIELD,CA 94035; SAN JOSE STATE UNIV,DEPT PHYS,SAN JOSE,CA 95192</t>
  </si>
  <si>
    <t>National Aeronautics &amp; Space Administration (NASA); NASA Ames Research Center; California State University System; San Jose State University</t>
  </si>
  <si>
    <t>Goodman, J (corresponding author), SAN JOSE STATE UNIV,DEPT METEOROL,SAN JOSE,CA 95192, USA.</t>
  </si>
  <si>
    <t>10.1029/97GL00256</t>
  </si>
  <si>
    <t>WOS:A1997WL74200031</t>
  </si>
  <si>
    <t>Veevers, JJ; Walter, MR; Scheibner, E</t>
  </si>
  <si>
    <t>Neoproterozoic tectonics of Australia-Antarctica and Laurentia and the 560 Ma birth of the Pacific Ocean reflect the 400 my Pangean supercycle</t>
  </si>
  <si>
    <t>WESTERN NORTH-AMERICA; POLAR WANDER PATH; U-PB AGES; SOUTH-AUSTRALIA; SOUTHEASTERN AUSTRALIA; NORTHWESTERN CANADA; GLACIAL INTERVALS; BRITISH-COLUMBIA; EAST ANTARCTICA; SNOWBALL EARTH</t>
  </si>
  <si>
    <t>Unequivocal evidence for the Proterozoic reconstruction of Australia-Antarctica and Laurentia remains elusive, although various authors have interpreted sedimentary and igneous events in terms of initial (Neoproterozoic) rifting, and final (Neoproterozoic/Cambrian) drifting. The synchronous rifting and drifting reflect the tectonics of a late Neoproterozoic Pangea (East Gondwanaland and Laurentia) that amalgamated along the Mozambiquean belt similar to 720 Ma and broke up at 560 Ma by growth of the Paleo-Pacific and Iapetus oceans. In this paper these events are interpreted as part of a 400 m.y. supercycle comparable to the 320 Ma amalgamation of Pangea A and its 160 Ma breakup during Supercycle A (320 Ma to present). Events near the end of the Cambrian (500 Ma) in East Gondwanaland included epeirogenic uplift of cratons, shown by widespread K/Ar and apatite fission-track dates, and the inception of quartz turbidite fans, intense deformation and intrusion by granite of the Antarctic and south-eastern Australian margins, followed by a global sea-level maximum. These events are comparable to the mid-Cretaceous (100-90 Ma) epeirogenic uplift of Australia, intrusion by granite of the western USA and elsewhere, followed by a second global sea-level maximum. Both supercycles were driven by pulses of supercontinent-induced heat that caused global rifting by extension, subsidence, and filling of sedimentary basins, followed by continental drifting and seafloor spreading. Our detailed compilation of the tectonic effects of Supercycle B (720-320 Ma) suggests that Pangea-induced heat has punctuated earth history since at least 720 Ma. The previous Pangean amalgamation, indicated by the global 1100 Ma (Grenvillian) deformation, suggests a third supercycle that introduced the modem regime of plate tectonics.</t>
  </si>
  <si>
    <t>MACQUARIE UNIV,SCH EARTH SCI,KEY CTR,SYDNEY,NSW 2109,AUSTRALIA</t>
  </si>
  <si>
    <t>Macquarie University</t>
  </si>
  <si>
    <t>Veevers, JJ (corresponding author), MACQUARIE UNIV,SCH EARTH SCI,AUSTRALIAN PLATE RES GRP,SYDNEY,NSW 2109,AUSTRALIA.</t>
  </si>
  <si>
    <t>10.1086/515914</t>
  </si>
  <si>
    <t>WP005</t>
  </si>
  <si>
    <t>WOS:A1997WP00500006</t>
  </si>
  <si>
    <t>Clauer, CR; Ridley, AJ; Sitar, RJ; Singer, HJ; Rodger, AS; FriisChristensen, E; Papitashvili, VO</t>
  </si>
  <si>
    <t>Field line resonant pulsations associated with a strong dayside ionospheric shear convection flow reversal</t>
  </si>
  <si>
    <t>LATITUDE BOUNDARY-LAYER; ELF-VLF EMISSIONS; PLASMA SHEET; ULF WAVES; MAGNETOSPHERE; GENERATION; CURRENTS</t>
  </si>
  <si>
    <t>We discuss a set of coordinated observations from the arrays of Greenland ground magnetometers, Sondrestrom incoherent scatter radar, and the DMSP, GOES 7, and IMP 8 satellites during 1000-1400 UT on August 4, 1991. The work presented here follows work presented by Clauer and Ridley [1995]. In the previous work we show that this particular interval is characterized by a large positive interplanetary magnetic field (IMF) B-y and near-zero IMF B-z components. Associated with these conditions is a very strong ionospheric convection shear reversal boundary in the dayside noon and prenoon sector in the northern hemisphere. The convection reversal boundary is observed to be very dynamic, showing wave-like displacements of several degrees in invariant latitude with a tailward phase propagation. These variations are associated with magnetic pulsations with a period of about 34 min. We have suggested that these waves are produced by a Kelvin-Helmholtz instability at the shear convection reversal boundary. We present here a more detailed analysis of the magnetic variations from the Greenland arrays of magnetometers. Our new findings show that equatorward of the convection reversal boundary there is power in the pulsation spectra in bands with periods of about 34, 17, 12, and 8 min. Examination of the northward component of the pulsations along a meridional chain of stations ranging from 76.23 degrees to 66.86 degrees invariant latitude shows high coherence between stations and a change in relative phase of about 160 degrees over the observed latitude range for the 8-min. pulsations. These observations are consistent with the expected signature of a field line resonance. We suggest that the source of the resonance is the disturbance generated at the shear convection reversal boundary which then produces resonances on nearby equatorward closed field lines. In this case we suggest that the source is the Kelvin-Helmholtz wave established at the east-west convection shear which develops near local noon and prenoon regions during large IMF B-y positive conditions. This is possibly the first observation of the field line resonance associated with such a source.</t>
  </si>
  <si>
    <t>UNIV MICHIGAN,DEPT ATMOSPHER OCEAN &amp; SPACE SCI,ANN ARBOR,MI 48109; UNIV MICHIGAN,DEPT PHYS,ANN ARBOR,MI 48109; NOAA,SPACE ENVIRONM CTR,BOULDER,CO; BRITISH ANTARCTIC SURVEY,CAMBRIDGE,ENGLAND; DANISH INST FUNDAMENTAL METROL,COPENHAGEN,DENMARK</t>
  </si>
  <si>
    <t>University of Michigan System; University of Michigan; University of Michigan System; University of Michigan; National Oceanic Atmospheric Admin (NOAA) - USA; UK Research &amp; Innovation (UKRI); Natural Environment Research Council (NERC); NERC British Antarctic Survey; Danish Fundamental Metrology</t>
  </si>
  <si>
    <t>Clauer, CR (corresponding author), UNIV MICHIGAN,SPACE PHYS RES LAB,2455 HAYWARD STREEN,ANN ARBOR,MI 48109, USA.</t>
  </si>
  <si>
    <t>; Ridley, Aaron/F-3943-2011</t>
  </si>
  <si>
    <t>Papitashvili, Vladimir/0000-0001-6955-4894; Ridley, Aaron/0000-0001-6933-8534</t>
  </si>
  <si>
    <t>A3</t>
  </si>
  <si>
    <t>10.1029/96JA02929</t>
  </si>
  <si>
    <t>WL464</t>
  </si>
  <si>
    <t>WOS:A1997WL46400008</t>
  </si>
  <si>
    <t>Troshichev, OA; Kotikov, AL; Shishkina, EM; Papitashvili, VO; Clauer, CR; FriisChristensen, E</t>
  </si>
  <si>
    <t>DPY currents in the cusp/cleft region: A crucial role of southward interplanetary magnetic field</t>
  </si>
  <si>
    <t>ALIGNED CURRENTS; BIRKELAND CURRENTS; DAYSIDE CUSP; IONOSPHERIC CONVECTION; PLASMA CONVECTION; ELECTRIC-FIELDS; LOW-ALTITUDE; Y-COMPONENT; CLEFT; DISTURBANCES</t>
  </si>
  <si>
    <t>Geomagnetic variations observed at the meridional chain of stations in Greenland during 1982-1992 are utilized for the study of relationships between occurrence of azimuthal currents in the dayside cusp/cleft region and changes in the interplanetary magnetic field (IMF) B-y and B-z components. Events were selected for analysis if (1) the Greenland West Coast stations were located near magnetic noon similar to 1400 UT and (2) the absolute values of the IMF B-z were less than B-y Sixteen events were selected under these conditions. The analysis shows that intensive azimuthal currents develop in the cusp/cleft region in association with the southward IMF despite the fact that the IMF B-y component had the same orientation during the few previous hours. The direction of these currents (westward or eastward) is specified by the sign of the B-y component (negative or positive, respectively). If the IMF B-y is hot zero but B-z is mainly northward, no significant currents are observed in the cusp/cleft region at all. As a result, because magnetic substorms usually follow extended periods of southward B-z, the dayside cusp/cleft magnetic perturbations often precede substorm activity in the midnight sector of the auroral zone. This can simply be a connection between the dayside cusp/cleft and nighttime auroral electrojets and therefore could be used as the dayside substorm precursors.</t>
  </si>
  <si>
    <t>UNIV MICHIGAN,SPACE PHYS RES LAB,ANN ARBOR,MI 48109; DANISH METEOROL INST,COPENHAGEN,DENMARK</t>
  </si>
  <si>
    <t>University of Michigan System; University of Michigan; Danish Meteorological Institute DMI</t>
  </si>
  <si>
    <t>Troshichev, OA (corresponding author), ARCTIC &amp; ANTARCTIC RES INST,38 BERING ST,ST PETERSBURG 199397,RUSSIA.</t>
  </si>
  <si>
    <t>; Kotikov, Andrey/K-3339-2012</t>
  </si>
  <si>
    <t>Papitashvili, Vladimir/0000-0001-6955-4894; Kotikov, Andrey/0000-0002-5941-2216</t>
  </si>
  <si>
    <t>10.1029/96JA03758</t>
  </si>
  <si>
    <t>WOS:A1997WL46400026</t>
  </si>
  <si>
    <t>Cramp, JL; Duldig, ML; Humble, JE</t>
  </si>
  <si>
    <t>The effect of a distorted interplanetary magnetic field configuration on the December 7-8, 1982, ground level enhancement</t>
  </si>
  <si>
    <t>MODELS</t>
  </si>
  <si>
    <t>The cosmic ray ground level enhancement (GLE) of December 7-8, 1982, occurred when the interplanetary magnetic field (IMF) direction measured near Earth indicated significant distortion from the nominal form. We have modeled the ground level response to this event to derive rigidity spectra and pitch angle distributions centered on apparent arrival directions. A deficit region associated with a near-Earth magnetic cloud-like structure has been modeled during the initial phase of the GLE. Using this modified model, we find agreement between the derived particle arrival directions and the measured IMF directions. We find a significant contribution from pitch angles greater than 90 degrees throughout the event. This is probably due to scattering in the turbulent region behind the cloud-like structure.</t>
  </si>
  <si>
    <t>AUSTRALIAN ANTARCTIC DIV,KINGSTON,TAS 7050,AUSTRALIA</t>
  </si>
  <si>
    <t>Cramp, JL (corresponding author), UNIV TASMANIA,DEPT PHYS,GPO BOX 252-21,HOBART,TAS 7001,AUSTRALIA.</t>
  </si>
  <si>
    <t>Humble, John/0000-0002-4698-1671; Duldig, Marcus/0000-0001-7463-8267</t>
  </si>
  <si>
    <t>10.1029/96JA03698</t>
  </si>
  <si>
    <t>WOS:A1997WL46400036</t>
  </si>
  <si>
    <t>Marshall, D</t>
  </si>
  <si>
    <t>Subduction of water masses in an eddying ocean</t>
  </si>
  <si>
    <t>JOURNAL OF MARINE RESEARCH</t>
  </si>
  <si>
    <t>CIRCULATION MODELS; NORTH-ATLANTIC; RATES; FRONT</t>
  </si>
  <si>
    <t>Mesoscale eddies modify the rate at which a water mass transfers from the surface mixed layer of the ocean into the interior thermocline, in particular in regions of intense baroclinic instability such as the Antarctic Circumpolar Current, open-ocean convective chimneys, and ocean fronts. Here, the time-mean subduction of a water mass, evaluated following the meandering surface density outcrops, is found to incorporate a rectified contribution from eddies, arising from correlations between the area over which the water mass is outcropped at the sea surface and the local subduction rate. Alternatively, this eddy subduction can be interpreted in terms of an eddy-driven secondary circulation associated with baroclinic instability. The net subduction rate, incorporating both Eulerian-mean and eddy contributions, can be further related to buoyancy forcing of the surface mixed layer using a formula by Walin (1982). Solutions from an idealized two-dimensional ocean model are presented to illustrate the eddy contribution to subduction rates in the Southern Ocean and in an open-ocean convective chimney. In the Southern Ocean, the net subduction rate is the residual of the Eulerian-mean and eddy contributions, which cancel at leading order; given plausible patterns of surface buoyancy forcing, one can obtain subduction of Antarctic Intermediate Water and Antarctic Bottom Water, with entrainment of North Atlantic Deep Water in between. In a convective chimney, in contrast, the Eulerian-mean subduction rate is vanishingly small and the subduction is contributed entirely by mesoscale eddies.</t>
  </si>
  <si>
    <t>Marshall, D (corresponding author), UNIV READING,DEPT METEOROL,POB 243,READING RG6 6BB,BERKS,ENGLAND.</t>
  </si>
  <si>
    <t>Marshall, David Philip/B-6767-2009</t>
  </si>
  <si>
    <t>Marshall, David Philip/0000-0002-5199-6579</t>
  </si>
  <si>
    <t>KLINE GEOLOGY LABORATORY</t>
  </si>
  <si>
    <t>NEW HAVEN</t>
  </si>
  <si>
    <t>YALE UNIV, NEW HAVEN, CT 06520</t>
  </si>
  <si>
    <t>0022-2402</t>
  </si>
  <si>
    <t>J MAR RES</t>
  </si>
  <si>
    <t>J. Mar. Res.</t>
  </si>
  <si>
    <t>10.1357/0022240973224373</t>
  </si>
  <si>
    <t>WW586</t>
  </si>
  <si>
    <t>WOS:A1997WW58600002</t>
  </si>
  <si>
    <t>Cantero, ALP; Svoboda, A; Vervoort, W</t>
  </si>
  <si>
    <t>Species of Staurotheca Allman, 1888 (Cnidaria: Hydrozoa) from recent Antarctic expeditions with R V Polarstern, with the description of six new species</t>
  </si>
  <si>
    <t>Hydrozoa; systematics; ecology; Weddell Sea; Antarctica</t>
  </si>
  <si>
    <t>Thirteen species of the genus Staurotheca Allman, six of which are new to science, have been studied. The material originates from the Weddell Sea region and was collected by several antarctic expeditions with the R. V. Polarstern. Each species is described and figured and its systematic position among allied species discussed. Current data concerning autecology and geographical distribution of each species are discussed. Re-definitions of the genera Staurotheca Allman and Thuiaria Fleming are presented. The species formerly referred to the genus Selaginopsis Allman and found in the southern hemisphere are included in Staurotheca, while the northern ones are sunk in Thuiaria.</t>
  </si>
  <si>
    <t>RUHR UNIV BOCHUM,FAK BIOL,LEHRSTUHL SPEZIELLE ZOOL &amp; PARASITOL,D-4630 BOCHUM,GERMANY; NATL MUSEUM NAT HIST,LEIDEN,NETHERLANDS</t>
  </si>
  <si>
    <t>Ruhr University Bochum</t>
  </si>
  <si>
    <t>Cantero, ALP (corresponding author), UNIV VALENCIA,FAC CIENCIAS BIOL,DEPT BIOL ANIM,LAB INVETERBRADOS &amp; BIOL MARINA,E-46100 BURJASSOT,VALENCIA,SPAIN.</t>
  </si>
  <si>
    <t>WM591</t>
  </si>
  <si>
    <t>WOS:A1997WM59100002</t>
  </si>
  <si>
    <t>Cueto, M; Darias, J; SanMartin, A; Rovirosa, J</t>
  </si>
  <si>
    <t>New acetyl derivatives from Antarctic Delisea fimbriata</t>
  </si>
  <si>
    <t>MARINE</t>
  </si>
  <si>
    <t>Compounds with three characteristic skeletons of members of the family Bonnemaisoneaceae were found to coexist in the alga Delisea fimbriata. The two new acetates 1 and 2a were also isolated; this is the first isolation of acetates from this genus. The structures, chemical transformation, and biogenetic significance of 1 and 2a are described.</t>
  </si>
  <si>
    <t>CSIC,INST PROD NAT &amp; AGROBIOL CANARIAS,LA LAGUNA 38206,TENERIFE,SPAIN; UNIV CHILE,FAC CIENCIAS,DEPT QUIM,SANTIAGO,CHILE</t>
  </si>
  <si>
    <t>Consejo Superior de Investigaciones Cientificas (CSIC); CSIC - Instituto de Productos Naturales y Agrobiologia (IPNA); Universidad de Chile</t>
  </si>
  <si>
    <t>Darias, Jose/HMV-0531-2023; Cueto, Mercedes/L-3185-2014</t>
  </si>
  <si>
    <t>Cueto, Mercedes/0000-0002-9112-6877</t>
  </si>
  <si>
    <t>10.1021/np960175f</t>
  </si>
  <si>
    <t>WP603</t>
  </si>
  <si>
    <t>WOS:A1997WP60300018</t>
  </si>
  <si>
    <t>Vizcaino, SF; Bond, M; Reguero, MA; Pascual, R</t>
  </si>
  <si>
    <t>The youngest record of fossil land mammals from Antarctica; Its significance on the evolution of the terrestrial environment of the Antarctic Peninsula during the late Eocene.</t>
  </si>
  <si>
    <t>JOURNAL OF PALEONTOLOGY</t>
  </si>
  <si>
    <t>SEYMOUR-ISLAND</t>
  </si>
  <si>
    <t>Vizcaino, SF (corresponding author), CONSEJO NACL INVEST CIENT &amp; TECN, MUSEO LA PLATA, DEPT CIENT PALEONTOL VERTEBRADOS, RA-1900 LA PLATA, BUENOS AIRES, ARGENTINA.</t>
  </si>
  <si>
    <t>PALEONTOLOGICAL SOC INC</t>
  </si>
  <si>
    <t>810 EAST 10TH ST, LAWRENCE, KS 66044 USA</t>
  </si>
  <si>
    <t>0022-3360</t>
  </si>
  <si>
    <t>J PALEONTOL</t>
  </si>
  <si>
    <t>J. Paleontol.</t>
  </si>
  <si>
    <t>10.1017/S0022336000039263</t>
  </si>
  <si>
    <t>WU624</t>
  </si>
  <si>
    <t>WOS:A1997WU62400015</t>
  </si>
  <si>
    <t>Ribbe, J; Tomczak, M</t>
  </si>
  <si>
    <t>Effect of the missing Indonesian Throughflow in the Fine Resolution Antarctic Model</t>
  </si>
  <si>
    <t>JOURNAL OF PHYSICAL OCEANOGRAPHY</t>
  </si>
  <si>
    <t>SOUTHERN-OCEAN; THERMOHALINE CIRCULATION; INTERBASIN EXCHANGE; FRAM; RADIOCARBON; ATLANTIC; GEOSAT; WATER; HEAT</t>
  </si>
  <si>
    <t>South of Tasmania, the Fine Resolution Antarctic Model (FRAM) shows a narrow band of westward flow in the surface layer. The authors argue that this is caused by the closure of the Indonesian passage in FRAM. This is supported by numerical experiments carried out by Hirst and Godfrey and by recent radiocarbon observations in the Great Australian Eight (Ribbe et al.). The FRAM surface temperature and salinity distribution exhibits distinct anomalies in the southeast Indian Ocean, in good agreement with anomalies observed in the Hirst and Godfrey model. Indonesian Throughflow water advects heat into the Indian Ocean; its absence in FRAM results in a lack of thermal energy to warm the Indian Ocean in the model. The surface salinity anomaly is most likely caused by an overestimated Ekman transport. The weakened heat and salinity transport in FRAM restricts surface convection in the midlatitude region to approximately 350 m. The effect of the Indonesian Throughflow closure in FRAM is even more dramatic for the circulation around Australia and Tasmania. Hirst and Godfrey's results suggest that in the case of an open Indonesian passage, the flow in the surface layer is eastward,that is, from the Indian to the Pacific Ocean. Preliminary analysis of radiocarbon observations from the Great Australian Eight supports this, showing a better correlation with Ocean data than Pacific Ocean data. FRAM shows westward Row, inconsistent with these observations.</t>
  </si>
  <si>
    <t>Ribbe, J (corresponding author), FLINDERS UNIV S AUSTRALIA,SCH EARTH SCI,GPO BOX 2100,ADELAIDE,SA 5001,AUSTRALIA.</t>
  </si>
  <si>
    <t>Tomczak, Matthias/0000-0002-8416-5851; Ribbe, Joachim/0000-0001-6749-1228</t>
  </si>
  <si>
    <t>0022-3670</t>
  </si>
  <si>
    <t>J PHYS OCEANOGR</t>
  </si>
  <si>
    <t>J. Phys. Oceanogr.</t>
  </si>
  <si>
    <t>10.1175/1520-0485(1997)027&lt;0445:EOTMIT&gt;2.0.CO;2</t>
  </si>
  <si>
    <t>WN714</t>
  </si>
  <si>
    <t>WOS:A1997WN71400005</t>
  </si>
  <si>
    <t>Isbell, JL; Gelhar, GA; Seegers, GM</t>
  </si>
  <si>
    <t>Reconstruction of preglacial topography using a postglacial flooding surface: Upper Paleozoic deposits, central Transantarctic Mountains, Antarctica</t>
  </si>
  <si>
    <t>JOURNAL OF SEDIMENTARY RESEARCH</t>
  </si>
  <si>
    <t>BASIN</t>
  </si>
  <si>
    <t>Upper Paleozoic glacial deposits in the central Transantarctic Mountains are the basal deposits within a late Paleozoic to early Mesozoic basin that formed along the margin of the East Antarctic Craton. This basin was a foreland basin throughout much of its his tory, and was part of a larger-scale basin that stretched across the paleo-Pacific margin of Gondwanaland. Our reconstruction of the preglacial topography in the central Transantarctic Mountains suggests that deposition began within two topographic depressions located on top of eroded rocks of the lower Paleozoic Ross Orogenic Belt. Isopach, paleocurrent, and lithofacies data support such a hypothesis, This interpretation implies that tectonic activity was not a factor in the formation of the depositional basin, and that little or no tectonic activity was occurring along the adjacent continental margin during glacial deposition. Although glacial deposits are present all along the paleo-Pacific continental margin of Antarctica and Gondwanaland, our findings suggest that initial sedimentation began within a series of discontinuous depocenters. A flooding surface that separates upper Paleozoic glacial deposits from overlying postglacial black shales in the central Transantarctic Mountains is used as a datum for reconstructing the preglacial topography. The postglacial flooding surface resulted from flooding of the depositional basin following collapse of the Gondwanide ice sheet. Results using this approach aided us in reevaluating the factors that controlled the formation of the depositional basin in Antarctica and in determining the tectonic setting of the paleo-Pacific margin of Antarctica during deposition of the upper Paleozoic glacial rocks. The use of a flooding surface as a datum is a technique that may be useful for reconstructing paleotopography in other settings.</t>
  </si>
  <si>
    <t>Isbell, JL (corresponding author), UNIV WISCONSIN,DEPT GEOSCI,MILWAUKEE,WI 53201, USA.</t>
  </si>
  <si>
    <t>SEPM-SOC SEDIMENTARY GEOLOGY</t>
  </si>
  <si>
    <t>TULSA</t>
  </si>
  <si>
    <t>1731 E 71ST STREET, TULSA, OK 74136-5108</t>
  </si>
  <si>
    <t>1073-130X</t>
  </si>
  <si>
    <t>J SEDIMENT RES</t>
  </si>
  <si>
    <t>J. Sediment. Res.</t>
  </si>
  <si>
    <t>10.1306/D426854A-2B26-11D7-8648000102C1865D</t>
  </si>
  <si>
    <t>WM580</t>
  </si>
  <si>
    <t>WOS:A1997WM58000002</t>
  </si>
  <si>
    <t>Dingle, RV; McArthur, JM; Vroon, P</t>
  </si>
  <si>
    <t>Oligocene and Pliocene interglacial events in the Antarctic Peninsula dated using strontium isotope stratigraphy</t>
  </si>
  <si>
    <t>JOURNAL OF THE GEOLOGICAL SOCIETY</t>
  </si>
  <si>
    <t>Oligocene; Pliocene; Antarctic Peninsula; Sr-67/Sr-86; interglacial environments</t>
  </si>
  <si>
    <t>SEAWATER; EOCENE; SR-87/SR-86; ISLAND; CURVE; TIME</t>
  </si>
  <si>
    <t>Strontium isotope stratigraphy is used to date two interglacial-marine deposits in the Antarctic Peninsula region. On King George Island, interglacial pectinid-rich sediments in the Low Head Member of the Polonez Cove Formation give a strontium isotope stratigraphy age of 29.0(-0.6)(+0.7) to 29.8(-0.7)(+0.8) Ma (mid-Oligocene), which, in conjunction with previous K-Ar dating of volcanic rocks, indicates a glacial episode in the Antarctic Peninsula between middle Eocene (42.0+/-1.0 Ma) and mid-Oligocene time. In addition, an inter-glacial deposit (Pecten Conglomerate) from tectonically-elevated exposures on Cockburn Island is dated as Pliocene (3.5-5.3 Ma). Published data suggest these latter sediments were deposited under shallow marine conditions, which were warmer than those of present-day Antarctica.</t>
  </si>
  <si>
    <t>UNIV LONDON UNIV COLL, DEPT GEOL SCI, LONDON WC1E 6BT, ENGLAND; UNIV LONDON, ROYAL HOLLOWAY &amp; BEDFORD NEW COLL, DEPT GEOL, EGHAM TW20 0EX, SURREY, ENGLAND</t>
  </si>
  <si>
    <t>University of London; University College London; University of London; Royal Holloway University London</t>
  </si>
  <si>
    <t>Dingle, RV (corresponding author), BRITISH ANTARCTIC SURVEY, HIGH CROSS, MADINGLEY RD, CAMBRIDGE CB3 0ET, ENGLAND.</t>
  </si>
  <si>
    <t>McArthur, John/C-2705-2008; McArthur, John/AAL-6354-2020</t>
  </si>
  <si>
    <t>McArthur, John/0000-0003-1461-7805; McArthur, John/0000-0003-1461-7805</t>
  </si>
  <si>
    <t>GEOLOGICAL SOC PUBL HOUSE</t>
  </si>
  <si>
    <t>BATH</t>
  </si>
  <si>
    <t>UNIT 7, BRASSMILL ENTERPRISE CENTRE, BRASSMILL LANE, BATH BA1 3JN, AVON, ENGLAND</t>
  </si>
  <si>
    <t>0016-7649</t>
  </si>
  <si>
    <t>2041-479X</t>
  </si>
  <si>
    <t>J GEOL SOC LONDON</t>
  </si>
  <si>
    <t>J. Geol. Soc.</t>
  </si>
  <si>
    <t>10.1144/gsjgs.154.2.0257</t>
  </si>
  <si>
    <t>WQ249</t>
  </si>
  <si>
    <t>WOS:A1997WQ24900010</t>
  </si>
  <si>
    <t>DeMeis, R</t>
  </si>
  <si>
    <t>Automated Antarctic observatory begins trials</t>
  </si>
  <si>
    <t>LASER FOCUS WORLD</t>
  </si>
  <si>
    <t>PENNWELL PUBL CO</t>
  </si>
  <si>
    <t>NASHUA</t>
  </si>
  <si>
    <t>5TH FLOOR TEN TARA BOULEVARD, NASHUA, NH 03062-2801</t>
  </si>
  <si>
    <t>0740-2511</t>
  </si>
  <si>
    <t>Laser Focus World</t>
  </si>
  <si>
    <t>WN609</t>
  </si>
  <si>
    <t>WOS:A1997WN60900014</t>
  </si>
  <si>
    <t>Galloway, DJ</t>
  </si>
  <si>
    <t>Studies on the lichen genus Sticta (Schreber) Ach .4. New Zealand species</t>
  </si>
  <si>
    <t>LICHENOLOGIST</t>
  </si>
  <si>
    <t>ANTARCTIC LICHENS; DECOMPOSITION; ISLAND; FLORA</t>
  </si>
  <si>
    <t>Thirteen species of the lichen genus Sticta (Schreber) Ach., are recognized in the New Zealand flora viz.: S. babingtonii, S. caliginosa, S. colinii sp. nov., S. cinereoglauca, S. filix, S. fuliginosa, S. lacera, S. latifrons, S. limbara, S. martinii, S. squamata, S. subcaperata and S. sublimbata. A key to species, synonymy and typification, descriptions of all taxa, biogeographical affinities and distribution maps are presented. Sticta livida is excluded from the New Zealand flora. (C) 1997 The British Lichen Society.</t>
  </si>
  <si>
    <t>NAT HIST MUSEUM,DEPT BOT,LONDON SW7 5BD,ENGLAND</t>
  </si>
  <si>
    <t>Natural History Museum London</t>
  </si>
  <si>
    <t>ACADEMIC PRESS LTD</t>
  </si>
  <si>
    <t>24-28 OVAL RD, LONDON, ENGLAND NW1 7DX</t>
  </si>
  <si>
    <t>0024-2829</t>
  </si>
  <si>
    <t>Lichenologist</t>
  </si>
  <si>
    <t>Plant Sciences; Mycology</t>
  </si>
  <si>
    <t>WQ267</t>
  </si>
  <si>
    <t>WOS:A1997WQ26700001</t>
  </si>
  <si>
    <t>AzetsuScott, K; Tan, FC</t>
  </si>
  <si>
    <t>Oxygen isotope studies from Iceland to an East Greenland Fjord: Behaviour of glacial meltwater plume</t>
  </si>
  <si>
    <t>Special Symposium on Modern Chemical and Biological Oceanography: The Influence of Peter J Wangersky</t>
  </si>
  <si>
    <t>JUL 28-29, 1994</t>
  </si>
  <si>
    <t>HALIFAX, CANADA</t>
  </si>
  <si>
    <t>oxygen isotopes; glaciomarine environment; meltwater; fjord; Greenland</t>
  </si>
  <si>
    <t>NORTH-ATLANTIC; ARCTIC OCEAN; THERMOHALINE CIRCULATION; DEEP CIRCULATION; FRESH-WATER; ICE-SHEET; SEA-ICE; SEDIMENTATION; DISCHARGE; DRIVEN</t>
  </si>
  <si>
    <t>A detailed study of the oxygen isotope composition (delta(18)O) was carried out along a transect between Iceland and East Greenland, which includes the West Iceland Shelf, Denmark Strait, the Kangerdlugssuaq Trough on the East Greenland Shelf and the Kangerdlugssuaq Fjord, Vertical profiles of the oxygen isotope composition in a fjord with tidewater glaciers were studied for the first time. In this study, three distinct water masses are identified from oxygen isotope measurements: (1) North Atlantic Water of delta(18)O approximate to 0 parts per thousand occupies the Icelandic Shelf, Denmark Strait subsurface, and deep waters of the Kangerdlugssuaq Trough and Fjord; (2) the East Greenland Current of delta(18)O approximate to -2 parts per thousand occupies surface water at the western Denmark Strait and the Kangerdlugssuaq Trough; (3) glacial meltwater (delta(18)O ranges from -30 to -20 parts per thousand in source) flows at the surface of the Kangerdlugssuaq Fjord. Surface delta(18)O data distinctively identify the East Greenland Front between North Atlantic Water and the East Greenland Current in Denmark Strait. Vertical profiles of delta(18)O show the steady increase from surface to deep water at the stations west of the front with well mixed water at stations east of the front. We did not find any subsurface glacial meltwater intrusion in Kangerdlugssuaq fjord, unlike the reported 'cold tongue' in Antarctic fjords, Instead Arctic Intermediate Water (winter cooled North Atlantic Water) penetrates to the head of the fjord and fills the bottom part of the fjord. A linear relationship between salinity and delta(18)O shows that there was no significant contribution from the sea ice meltwater in this study site. The dominant source of freshwater in the Kangerdlugssuaq Fjord is glacial meltwater. A simple model using delta(18)O was developed to illustrate glacial meltwater dynamics in the fjord, and to estimate the length of the glacial meltwater plume. Model results agree well with the data within the fjord and near the fjord mouth and a plume length is estimated to be 250 km from the glacial face. However, a diversion of the model from the data is observed at about 70 km away from the mouth of the fjord because of the influence by the East Greenland Current and the Coriolis effect.</t>
  </si>
  <si>
    <t>GEOL SURVEY CANADA,BEDFORD INST OCEANOG,ATLANTIC GEOSCI CTR,DEPT NAT RESOURCES,DARTMOUTH,NS B2Y 4A2,CANADA</t>
  </si>
  <si>
    <t>Natural Resources Canada; Lands &amp; Minerals Sector - Natural Resources Canada; Geological Survey of Canada; Bedford Institute of Oceanography</t>
  </si>
  <si>
    <t>10.1016/S0304-4203(96)00078-3</t>
  </si>
  <si>
    <t>WQ300</t>
  </si>
  <si>
    <t>WOS:A1997WQ30000008</t>
  </si>
  <si>
    <t>Gomez, I; Weykam, G; Kloser, H; Wiencke, C</t>
  </si>
  <si>
    <t>Photosynthetic light requirements, metabolic carbon balance and zonation of sublittoral macroalgae from King George Island (Antarctica)</t>
  </si>
  <si>
    <t>Antarctic; depth; macroalgal zonation; photosynthesis; daily quantum irradiance; carbon balance</t>
  </si>
  <si>
    <t>LONG-TERM CULTURE; ECOLOGICAL SIGNIFICANCE; LAMINARIA-SOLIDUNGULA; CHROMATIC ADAPTATION; MARINE MACROALGAE; SOUTH-SHETLAND; SIGNY-ISLAND; WATER DEPTH; SEAWEEDS; ALGAE</t>
  </si>
  <si>
    <t>Photosynthesis, dark respiration, chlorophyll a contents and daily metabolic C balance were determined in 5 species of brown and red algae from Potter Cove (King George Island) during the Antarctic spring. In situ irradiance data were used to determine the light requirements of plants collected at 10, 20 and 30 m depth. Average daily maximum quantum irradiances measured in spring summer reached up to 23 mu mol photons m(-2) s(-1) at 30 m depth indicating that macroalgae can effectively be exposed to non-limiting quantum irradiances for photosynthesis. Net photosynthetic rates (P-max) were high in the brown alga Desmarestia anceps and the red algae Palmaria decipiens with values close to 33 and 36 mu mol O-2 g(-1) FW h(-1), respectively, at 20 m depth. With the exception of the brown alga Himantothallus grandifolius, all the species showed lower P-max in plants collected at 30 m than at 10 and 20 m depth. The photosynthetic efficiency (alpha) varied strongly among species, but no clear depth-dependent relations were found. Saturation (I-k) and compensation (I-c) points for photosynthesis were, in general, lower in plants growing at deep locations. In plants from 10 and 20 m, photosynthesis was saturated at significantly lower irradiances than in situ quantum irradiances. Values of I-k varied between 58 mu mol photons m(-2) s(-1) in D. anceps and 15 mu mol photons m(-2) s(-1) in the red alga Gigartina skottsbergii, while I-c ranged between 1 and 10 mu mol photons m(-2) s(-1) in most of the species. D. anceps exceptionally had I-c values close to 26 mu mol photons m(-2) s(-1) in plants from 10 m depth. Overall, photosynthetic performance in these species was comparable to rates measured in macroalgae from upper littoral zones and did not provide evidence for metabolic acclimation with depth. Apparently, the daily periods for which plants are exposed to saturation and compensation irradiances (H-sat and H-comp) and, consequently, the metabolic C balance account for the acclimation of macroalgae to deep sublittoral zones. At 10 m, H-sat for many species was between 12 and 14 h, while at 30 m these periods decreased to 7 h in D. anceps or 9 h in the red alga Kallymenia antarctica. The H-comp periods were longer, in the case of red algae up to 16 h. The daily carbon balance decreased with depth. At 30 m, algae exhibited C gains lower than 1 mg C g(-1) FW d(-1) and in D. anceps, due to its high respiration rates, carbon balance was negative at saturation and compensation irradiances. In general, greater C gains relative to losses were found in plants growing at 20 m depth. Although data on P-max, alpha, I-c and I-k indicate that Antarctic macroalgae are metabolically able to inhabit greater depths during spring-summer, the shortening of the daylengths for which algae are exposed to saturating or compensating irradiances impose a maximum depth limit at depths around 30 m.</t>
  </si>
  <si>
    <t>Gomez, Ivan/0000-0001-8381-3792</t>
  </si>
  <si>
    <t>10.3354/meps148281</t>
  </si>
  <si>
    <t>WW714</t>
  </si>
  <si>
    <t>WOS:A1997WW71400025</t>
  </si>
  <si>
    <t>Devey, CW; Hekinian, R; Ackermand, D; Binard, N; Franche, B; Hemond, C; Kapsimalis, V; Lorenc, S; Maia, M; Moller, H; Perrot, K; Pracht, J; Rogers, T; Stattegger, K; Steinke, S; Victor, P</t>
  </si>
  <si>
    <t>The Foundation Seamount Chain: A first survey and sampling</t>
  </si>
  <si>
    <t>hotspot; plume; Pacific; bathymetry; geochemistry; ridge</t>
  </si>
  <si>
    <t>EAST PACIFIC RISE; SOUTH-PACIFIC; EVOLUTION</t>
  </si>
  <si>
    <t>The Foundation Seamounts form a 1400 km-long chain on the Pacific plate from 32 degrees S, 127 degrees W to the Pacific-Antarctic spreading axis at 38 degrees S, 111 degrees W. Previously only known from sparse single-beam echosoundings and satellite altimetry, we present here the first multibeam bathymetric survey and geological sampling results. We confirm that the submarine topography correlates with the altimetry, and that the chain is volcanic rather than tectonic or microcontinental in origin. The chain can be divided up morphologically and geochemically into three section: (1) west of 125 degrees W large flat-topped volcanoes composed of incompatible-element depleted lavas (Nb/Zr-N approximate to 1) of a near-ridge origin with little or no plume influence, (2) between 125 and 115 degrees W true intraplate volcanoes with incompatible element enrichment (Nb/Zr-N&gt;1.9) generated over the Foundation plume, (3) east of 115 degrees W E-W-trending volcanic ridges with compositions (Nb/Zr-N 2.0-0.3) suggestive of interaction between the plume and the Pacific-Antarctic spreading axis. On the spreading axis moderate incompatible element enrichments (Nb/Zr-N approximate to 0.8, cf. approximate to 0.3 outside the Foundation area) also suggest plume influence. It appears that the activity of the Foundation plume in the last few million years has (1) significantly waned and (2) become wholly channeled towards the spreading axis. The Foundation plume may be in the process of ''dying''.</t>
  </si>
  <si>
    <t>IFREMER,CTR BREST,F-29280 PLOUZANE,FRANCE; CHRISTIAN ALBRECHTS UNIV KIEL,MINERAL PETROG INST,D-24118 KIEL,GERMANY; MUSEUM UNIV KIEL,D-24118 KIEL,GERMANY; UBO,DEPT SCI TERRE,F-29285 BREST,FRANCE; NATL CTR MARINE RES,ELLINIKON 14404,ATHENS,GREECE; ADAM MICKIEWICZ UNIV POZNAN,INST GEOL,PL-61606 POZNAN,POLAND; UNIV LONDON IMPERIAL COLL SCI TECHNOL &amp; MED,ROYAL SCH MINES,LONDON SW7 2BP,ENGLAND; UNIV MAINZ,INST GEOWISSENSCH,D-55099 MAINZ,GERMANY</t>
  </si>
  <si>
    <t>Ifremer; University of Kiel; University of Kiel; Universite de Bretagne Occidentale; Hellenic Centre for Marine Research; Adam Mickiewicz University; Imperial College London; Johannes Gutenberg University of Mainz</t>
  </si>
  <si>
    <t>Devey, CW (corresponding author), CHRISTIAN ALBRECHTS UNIV KIEL,INST GEOL PALAONTOL,OLSHAUSENSTR 40,D-24118 KIEL,GERMANY.</t>
  </si>
  <si>
    <t>Devey, Colin/0000-0002-0930-7274; Kapsimalis, Vasilios/0000-0003-0815-7451</t>
  </si>
  <si>
    <t>10.1016/S0025-3227(96)00104-1</t>
  </si>
  <si>
    <t>WT693</t>
  </si>
  <si>
    <t>WOS:A1997WT69300001</t>
  </si>
  <si>
    <t>Abelmann, A; Gowing, MM</t>
  </si>
  <si>
    <t>Spatial distribution pattern of living polycystine radiolarian taxa - Baseline study for paleoenvironmental reconstructions in the Southern Ocean (Atlantic sector)</t>
  </si>
  <si>
    <t>InterRad VII Meeting on Marine Micropaleontology</t>
  </si>
  <si>
    <t>OCT 20-24, 1994</t>
  </si>
  <si>
    <t>OSAKA, JAPAN</t>
  </si>
  <si>
    <t>radiolaria; autecology; depth distribution; Southern Ocean</t>
  </si>
  <si>
    <t>EASTERN EQUATORIAL ATLANTIC; INDIAN-OCEAN; CYCLADOPHORA-DAVISIANA; VERTICAL-DISTRIBUTION; SURFACE SEDIMENTS; WATER MASSES; SEA; ASSEMBLAGES; PACIFIC; FLUX</t>
  </si>
  <si>
    <t>The horizontal and vertical distribution of living polycystine radiolarian taxa was investigated at seven locations on a N-S transect between the Antarctic Zone (54 degrees S) in the Southern Ocean and the Subtropical zone (30 degrees S) in the southeastern South Atlantic during austral autumn. Four to five depth intervals from 0 to 1000 m depth were sampled with 55 mu m mesh opening/closing nets in combination with a hydrographic CTD survey. A factor analysis for the delineation of specific assemblages and the relation between different taxa and taxa groups resulted in eight factors, of which five represent surface and subsurface factors and three deep water factors. The spatial distribution pattern of the factors shows that distinct radiolarian assemblages are closely related to water depth, distribution of water masses, hydrographic boundaries such as frontal systems, and nutrients. This documents that the distribution of individual radiolarian assemblages is controlled by specific hydrographic conditions and water depth, and allows the definition and consolidation of the autecological demands. These data are crucial for the paleoenvironmental interpretation of fossil polycystine radiolarian assemblages. The comparison of living polycystine radiolarian taxa with those preserved in surface sediments shows general similarities, This study includes the first documentation on the distribution of living Cycladophora davisiana in Circumpolar Deep Water and supports previous studies stating that C. davisiana also lives in deep-water masses.</t>
  </si>
  <si>
    <t>UNIV CALIF SANTA CRUZ,INST MARINE SCI,SANTA CRUZ,CA 95064</t>
  </si>
  <si>
    <t>Abelmann, A (corresponding author), ALFRED WEGENER INST POLAR &amp; MARINE RES,COLUMBUSSTR,D-27568 BREMERHAVEN,GERMANY.</t>
  </si>
  <si>
    <t>Abelmann, Andrea/0000-0001-9432-0002</t>
  </si>
  <si>
    <t>10.1016/S0377-8398(96)00021-7</t>
  </si>
  <si>
    <t>WQ664</t>
  </si>
  <si>
    <t>WOS:A1997WQ66400002</t>
  </si>
  <si>
    <t>Nishimura, A; Nakaseko, K; Okuda, Y</t>
  </si>
  <si>
    <t>A new coastal water radiolarian assemblage recovered from sediment samples from the Antarctic Ocean</t>
  </si>
  <si>
    <t>radiolaria; fossil; coastal assemblage; Antarctic Ocean</t>
  </si>
  <si>
    <t>SOUTHERN-OCEAN; ATLANTIC; ABUNDANCE; FLUX</t>
  </si>
  <si>
    <t>The study of circum-Antarctic sediment samples from south of 60 degrees S reveals the presence of a distinctive coastal assemblage in shallow waters around Antarctica. This assemblage consists primarily of just two species, Rhizoplegma boreale (Cleve) and Phormacantha hystrix (Cleve)/Plectacantha cikiskos (Jorgensen) group. This assemblage resembles assemblages from Norwegian fjords in both its taxonomic composition and low diversity. It is distinguished from the typical 'open ocean' Antarctic assemblage with its high diversity. The distribution of the coastal assemblage appears to be determined mainly by water depth or proximity to the coastline rather than temperature.</t>
  </si>
  <si>
    <t>KOBE WOMENS COLL PHARM,KOBE,HYOGO,JAPAN; GEOL SURVEY JAPAN,MARINE GEOL DEPT,TSUKUBA,IBARAKI 305,JAPAN</t>
  </si>
  <si>
    <t>Kobe Pharmaceutical University</t>
  </si>
  <si>
    <t>10.1016/S0377-8398(96)00019-9</t>
  </si>
  <si>
    <t>WOS:A1997WQ66400003</t>
  </si>
  <si>
    <t>Takemura, A; Ling, HY</t>
  </si>
  <si>
    <t>Eocene and Oligocene radiolarian biostratigraphy from the Southern Ocean: Correlation of ODP Legs 114 (Atlantic ocean) and 120 (Indian Ocean)</t>
  </si>
  <si>
    <t>biostratigraphy; radiolaria; Eocene; Oligocene; ODP; Antarctic Ocean</t>
  </si>
  <si>
    <t>Eocene-Oligocene radiolarians from Ocean Drilling Program Sites 699, 702, and 703, Leg 114 of the Subantarctic Atlantic were examined in order to extend the tripartire zonation for the recovered cores based on results of similar analysis of Leg 120 submarine sediments from the Indian Ocean. Correlation of the two oceans is made by examining 23 biohorizons and the three zones, Eucyrtidium spinosum, Axoprunum irregularis, and Lychnocanoma conica, in ascending stratigraphic order. One new species, Eucyrtidium nishimurae, is described.</t>
  </si>
  <si>
    <t>NO ILLINOIS UNIV,DEPT GEOL,DE KALB,IL 60115</t>
  </si>
  <si>
    <t>Northern Illinois University</t>
  </si>
  <si>
    <t>Takemura, A (corresponding author), HYOGO UNIV TEACHERS EDUC,INST GEOSCI,YASHIRO,HYOGO 67314,JAPAN.</t>
  </si>
  <si>
    <t>10.1016/S0377-8398(96)00017-5</t>
  </si>
  <si>
    <t>WOS:A1997WQ66400007</t>
  </si>
  <si>
    <t>Cleveland, L; Little, EE; Petty, JD; Johnson, BT; Lebo, JA; Orazio, CE; Dionne, J; Crockett, A</t>
  </si>
  <si>
    <t>Toxicological and chemical screening of Antarctica sediments: Use of whole sediment toxicity tests, Microtox, Mutatox and semipermeable membrane devices (SPMDs)</t>
  </si>
  <si>
    <t>Antarctica; sediments; toxicity; SPMDs; uv radiation; PAHs; PCBs</t>
  </si>
  <si>
    <t>POLYCYCLIC AROMATIC-HYDROCARBONS; PHOTOINDUCED TOXICITY; SELENASTRUM-CAPRICORNUTUM; ORGANIC CONTAMINANTS; GREEN-ALGA; ANTHRACENE; RADIATION; BAY; GENOTOXICITY; BIOASSAY</t>
  </si>
  <si>
    <t>Eight whole sediment samples from Antarctica (four from Winter Quarters Bay and four from McMurdo Sound) were toxicologically and chemically evaluated, Also, the influence of ultraviolet radiation on the toxicity and bioavailability of contaminants associated with the sediment samples was assessed, The evaluations were accomplished by use of a 10-day whole sediment test with Leptocheirus plumulosus, Microtox(R), Mutatox(R) and semipermeable membrane devices (SPMDs), Winter Quarters Bay sediments contained about 250 ng g(-1) (dry weight) total PCBs and 20 mu g g(-1) total PAHs. These sediments elicited toxicity in the Microtox test and avoidance and inhibited burrowing in the L. plumulosus test, The McMurdo Sound sediment samples contained only trace amounts of PCBs and no PAHs, and were less toxic in both the L. plumulosus and Microtox tests compared to the Winter Quarters Bay sediments, The sediments from McMurdo Sound apparently contained some unidentified substance which was photolytically modified to a more toxic form, The photolytic modification of sediment-associated contaminants, coupled with the polar ozone hole and increased incidence of ultraviolet radiation could significantly increase hazards to Antarctic marine life.</t>
  </si>
  <si>
    <t>NATL SCI FDN, OFF POLAR PROGRAMS, WASHINGTON, DC 20550 USA; IDAHO NATL ENGN LAB, IDAHO FALLS, ID 83415 USA</t>
  </si>
  <si>
    <t>National Science Foundation (NSF); NSF - Directorate for Geosciences (GEO); NSF - Office of Polar Programs (OPP); United States Department of Energy (DOE); Idaho National Laboratory</t>
  </si>
  <si>
    <t>USDI, NBS, MIDWEST SCI CTR, 4200 NEW HAVEN RD, COLUMBIA, MO 65201 USA.</t>
  </si>
  <si>
    <t>10.1016/S0025-326X(96)00088-4</t>
  </si>
  <si>
    <t>WY044</t>
  </si>
  <si>
    <t>WOS:A1997WY04400017</t>
  </si>
  <si>
    <t>Rubin, AE</t>
  </si>
  <si>
    <t>Mineralogy of meteorite groups</t>
  </si>
  <si>
    <t>CALCIUM ALUMINOSILICATE PHASE; R CHONDRITE GROUP; CARBONACEOUS CHONDRITES; IRON METEORITE; ORDOVICIAN CHONDRITE; SHOCK METAMORPHISM; AQUEOUS ALTERATION; CENTRAL SWEDEN; ENSTATITE CHONDRITES; ANTARCTIC METEORITES</t>
  </si>
  <si>
    <t>Approximately 275 mineral species have been identified in meteorites, reflecting diverse redox environments,and, in some cases, unusual nebular formation conditions. Anhydrous ordinary, carbonaceous and R chondrites contain major olivine, pyroxene and plagioclase; major opaque phases include metallic Fe-Ni, troilite and chromite. Primitive achondrites are mineralogically similar. The highly reduced enstatite chondrites and achondrites contain major enstatite, plagioclase, free silica and kamacite as well as nitrides, a silicide and Ca-, Mg-, Mn-, Na-, Cr-, K- and Ti-rich sulfides. Aqueously altered carbonaceous chondrites contain major amounts of-hydrous phyllosilicates, complex organic compounds, magnetite, various sulfates and sulfides, and carbonates. In addition to kamacite and taenite, iron meteorites contain carbides, elemental C, nitrides, phosphates, phosphides, chromite and sulfides. Silicate inclusions in IAB/IIICD and IIE iron meteorites consist of mafic silicates, plagioclase and various sulfides, oxides and phosphates. Eucrites, howardites and diogenites have basaltic to orthopyroxenitic compositions and consist of major pyroxene and calcic plagioclase and several accessory oxides. Ureilites are made up mainly of calcic, chromian olivine and low-Ca clinopyroxene embedded in a carbonaceous matrix; accessory phases include the C polymorphs graphite, diamond, lonsdaleite and chaoite as well as metallic Fe-Ni, troilite and halides. Angrites are achondrites rich in fassaitic pyroxene (i.e., Al-Ti diopside); minor olivine with included magnesian kirschsteinite is also present. Martian meteorites comprise basalts, Iherzolites, a dunite and an orthopyroxenite. Major phases include various pyroxenes and olivine; minor to accessory phases include various sulfides, magnetite, chromite and Lunar meteorites comprise mare basalts with major augite and calcic plagioclase and anorthositic breccias with major calcic plagioclase. Several meteoritic phases were formed by shock metamorphism. Martensite (alpha(2)-Fe,Ni) has a distorted body-centered-cubic structure and formed by a shear transformation from taenite during shock reheating and rapid cooling. The C polymorphs diamond, lonsdaleite and chaoite formed by shock from graphite. Suessite formed in the North Haig ureilite by reduction of Fe and Si (possibly from olivine) via reaction with carbonaceous matrix material. Ringwoodite, the spinel form of(Mg,Fe)(2)SiO4, and majorite, a polymorph of (Mg,Fe)SiO3 with the garnet structure, formed inside shock veins in highly shocked ordinary chondrites. Secondary minerals in meteorite finds that formed during terrestrial weathering include oxides and hydroxides formed directly from metallic Fe-Ni by oxidation, phosphates formed by the alteration of schreibersite, and sulfates formed by alteration of troilite.</t>
  </si>
  <si>
    <t>Rubin, AE (corresponding author), UNIV CALIF LOS ANGELES, INST GEOPHYS &amp; PLANETARY PHYS, LOS ANGELES, CA 90095 USA.</t>
  </si>
  <si>
    <t>10.1111/j.1945-5100.1997.tb01262.x</t>
  </si>
  <si>
    <t>WN693</t>
  </si>
  <si>
    <t>WOS:A1997WN69300011</t>
  </si>
  <si>
    <t>Delille, D; Basseres, A; Dessommes, A</t>
  </si>
  <si>
    <t>Seasonal variation of bacteria in sea ice contaminated by diesel fuel and dispersed crude oil</t>
  </si>
  <si>
    <t>MICROBIAL ECOLOGY</t>
  </si>
  <si>
    <t>WEDDELL SEA; MICROBIAL COMMUNITIES; STANDING STOCK; COASTAL WATERS; MCMURDO-SOUND; BAHIA-PARAISO; BALTIC SEA; ANTARCTICA; MARINE; SPILL</t>
  </si>
  <si>
    <t>The long-term effects of diesel fuel and ''Arabian light'' crude oil contamination on microbial communities was investigated in land-fast ice located in the Terre Adelie area (Antarctica). After oil addition, the changes in bacterial communities were studied in situ during a nine-month period in austral winter 1993. Weekly sampling in sea ice allowed a regular survey of total, saprophytic, and hydrocarbon utilizing bacteria. A clear seasonality was observed. In uncontaminated samples, maximal values of bacterial biomass occurred during ice formation and just before summer thaw. Minimal bacterial abundance (&lt;10(5) cells ml(-1)) was observed during winter. All the results (bacterial abundance, colony-forming units, and most probable number counts of hydrocarbon-utilizing bacteria) clearly revealed a significant response of Antarctic bacterial communities to hydrocarbon contamination. Three orders of magnitude increases of bacterial counts occurred in sea ice after both diesel fuel and crude oil contamination. A concomitant enrichment in oil-degrading bacteria was generally observed from less than 0.001% of the community in uncontaminated samples to 10% after 30 weeks of contamination. Addition of fertilizer (Inipol EAP 22) enhanced both saprophytic and hydrocarbon-utilizing communities. The natural winter decline of saprophytic bacterial abundance was totally absent in sea ice treated with diesel fuel oil supplemented with Inipol.</t>
  </si>
  <si>
    <t>ELF AQUITAINE CO,GRP RECH LACQ,ENVIRONM SERV,F-64170 ARTIX,FRANCE</t>
  </si>
  <si>
    <t>Delille, D (corresponding author), UNIV PARIS 06,OBSERV OCEANOL BANYULS,UA 117,LAB ARAGO,F-66650 BANYULS SUR MER,FRANCE.</t>
  </si>
  <si>
    <t>BASSERES, Anne/AAZ-5532-2021; Daniel, Delille/S-9542-2019</t>
  </si>
  <si>
    <t>BASSERES, Anne/0000-0002-9098-1839;</t>
  </si>
  <si>
    <t>0095-3628</t>
  </si>
  <si>
    <t>MICROBIAL ECOL</t>
  </si>
  <si>
    <t>Microb. Ecol.</t>
  </si>
  <si>
    <t>10.1007/s002489900012</t>
  </si>
  <si>
    <t>Ecology; Marine &amp; Freshwater Biology; Microbiology</t>
  </si>
  <si>
    <t>Environmental Sciences &amp; Ecology; Marine &amp; Freshwater Biology; Microbiology</t>
  </si>
  <si>
    <t>WL740</t>
  </si>
  <si>
    <t>WOS:A1997WL74000002</t>
  </si>
  <si>
    <t>Hawes, I; Gall, M; Weatherhead, M</t>
  </si>
  <si>
    <t>Photosynthetic parameters in water masses in the vicinity of the Chatham Rise, South Pacific Ocean, during late summer</t>
  </si>
  <si>
    <t>NEW ZEALAND JOURNAL OF MARINE AND FRESHWATER RESEARCH</t>
  </si>
  <si>
    <t>New Zealand; photosynthesis-irradiance; P-E; phytoplankton; quantum efficiency</t>
  </si>
  <si>
    <t>NEW-ZEALAND; PHYTOPLANKTON PHOTOSYNTHESIS; PRIMARY PRODUCTIVITY; ENERGY-CONVERSION; LIGHT; VARIABILITY; EFFICIENCIES; ABSORPTION; IRRADIANCE; LIMITATION</t>
  </si>
  <si>
    <t>The relationship between photosynthesis (P) and light (E) was determined for phytoplankton from the mixed layer and the deep chlorophyll maximum (DCM) at 23 stations off the east coast of New Zealand during February-March 1995. The stations encompassed three water masses, Sub-tropical, Sub-antarctic and the Sub-tropical Convergence Zone. The light-saturated rate of photosynthesis (P-max) and slope of the light-limited portion of the curve (alpha) were determined using a light gradient incubator. The absorption spectra of the phytoplankton assemblages were used to calculate the maximum quantum efficiency of photosynthesis (phi(max)). A higher mixed-layer P-max in Sub-tropical water over Sub-antarctic water (4.26 compared to 5.85 mg C (mg Chl.a)(-1) h-1) was consistent with the temperature difference of 4 degrees C, although there was also a taxonomic composition difference between these waters. The highest variability of P-max and alpha, as well as the highest P-max values, were seen within the STC, but ranges for all water masses overlapped. Physical conditions in the water masses were similar and no correlations between any measured physical or chemical feature of the stations and any P-E parameter could be identified.</t>
  </si>
  <si>
    <t>Hawes, I (corresponding author), NATL INST WATER &amp; ATMOSPHER RES LTD,POB 8602,CHRISTCHURCH,NEW ZEALAND.</t>
  </si>
  <si>
    <t>Hawes, Ian/0000-0003-2471-6903</t>
  </si>
  <si>
    <t>SIR PUBLISHING</t>
  </si>
  <si>
    <t>WELLINGTON</t>
  </si>
  <si>
    <t>PO BOX 399, WELLINGTON, NEW ZEALAND</t>
  </si>
  <si>
    <t>0028-8330</t>
  </si>
  <si>
    <t>NEW ZEAL J MAR FRESH</t>
  </si>
  <si>
    <t>N. Z. J. Mar. Freshw. Res.</t>
  </si>
  <si>
    <t>10.1080/00288330.1997.9516742</t>
  </si>
  <si>
    <t>Fisheries; Marine &amp; Freshwater Biology; Oceanography</t>
  </si>
  <si>
    <t>XD912</t>
  </si>
  <si>
    <t>WOS:A1997XD91200003</t>
  </si>
  <si>
    <t>Levchenko, VA; Etheridge, DM; Francey, RJ; Trudinger, C; Tuniz, C; Lawson, EM; Smith, AM; Jacobsen, GE; Hua, Q; Hotchkis, MAC; Fink, D; Morgan, V; Head, J</t>
  </si>
  <si>
    <t>Measurements of the (CO2)-C-14 bomb pulse in firn and ice at Law Dome, Antarctica</t>
  </si>
  <si>
    <t>NUCLEAR INSTRUMENTS &amp; METHODS IN PHYSICS RESEARCH SECTION B-BEAM INTERACTIONS WITH MATERIALS AND ATOMS</t>
  </si>
  <si>
    <t>7th Conference on Accelerator Mass Spectrometry</t>
  </si>
  <si>
    <t>MAY 20-24, 1996</t>
  </si>
  <si>
    <t>TUCSON, AZ</t>
  </si>
  <si>
    <t>INSITU COSMOGENIC C-14; ABLATION RATES; ACCUMULATION</t>
  </si>
  <si>
    <t>(CO2)-C-14 produced in tile atmosphere by nuclear weapons testing in the 1960's is now incorporated in the air bubbles of Antarctic ice, The high atmospheric radiocarbon growth rates through the period of tests and subsequent decline provide a unique and independent test for the smoothing of atmospheric CO2 signals due to firn diffusion and bubble close off, The level of smoothing quantifies the time resolution with which atmospheric trace gas histories can be reconstructed from ice cores, In this paper, the methodologies for the preparation and AMS measurements of ice core and firn (CO2)-C-14 from high accumulation sites at Law Dome are detailed, The results are compared with predictions of a numerical model incorporating firn air diffusion and bubble close-off. The sample sizes, precision of measurements and sources of contamination are discussed for both firn and ice samples.</t>
  </si>
  <si>
    <t>AUSTRALIAN NUCL SCI &amp; TECHNOL ORG,MENAI,NSW 2234,AUSTRALIA; ANTARCTIC CRC,HOBART,TAS 7001,AUSTRALIA; AUSTRALIAN ANTARCTIC DIV,HOBART,TAS 7001,AUSTRALIA; AUSTRALIAN NATL UNIV,CANBERRA,ACT 2601,AUSTRALIA</t>
  </si>
  <si>
    <t>Australian Nuclear Science &amp; Technology Organisation; Australian Antarctic Division; Australian National University</t>
  </si>
  <si>
    <t>Levchenko, VA (corresponding author), CSIRO,DIV ATMOSPHER RES,PMB 1,ASPENDALE,VIC 3195,AUSTRALIA.</t>
  </si>
  <si>
    <t>Hua, Quan/F-9593-2014; fink, David/A-9518-2012; , Andrew/HLX-8550-2023; Francey, Roger J/A-2345-2012; Etheridge, David M/B-7334-2013; Trudinger, Cathy/A-2532-2008</t>
  </si>
  <si>
    <t>fink, David/0000-0001-7156-4602; Hotchkis, Michael/0000-0003-2321-0222; Etheridge, David/0000-0001-7970-2002; Smith, Andrew/0000-0002-9193-2617; Trudinger, Cathy/0000-0002-4844-2153</t>
  </si>
  <si>
    <t>0168-583X</t>
  </si>
  <si>
    <t>NUCL INSTRUM METH B</t>
  </si>
  <si>
    <t>Nucl. Instrum. Methods Phys. Res. Sect. B-Beam Interact. Mater. Atoms</t>
  </si>
  <si>
    <t>10.1016/S0168-583X(96)00735-5</t>
  </si>
  <si>
    <t>Instruments &amp; Instrumentation; Nuclear Science &amp; Technology; Physics, Atomic, Molecular &amp; Chemical; Physics, Nuclear</t>
  </si>
  <si>
    <t>Instruments &amp; Instrumentation; Nuclear Science &amp; Technology; Physics</t>
  </si>
  <si>
    <t>WT653</t>
  </si>
  <si>
    <t>WOS:A1997WT65300061</t>
  </si>
  <si>
    <t>Graham, IJ; Ditchburn, RG; Sparks, RJ; Whitehead, NE</t>
  </si>
  <si>
    <t>Be-10 investigations of sediments, soils and loess at GNS</t>
  </si>
  <si>
    <t>NEW-ZEALAND; WANGANUI BASIN; ISOTOPE RECORD; CHRONOLOGY; ANTARCTICA</t>
  </si>
  <si>
    <t>Concentrations of Be-10 have been measured in sediments and loess from the Wanganui region, New Zealand, and in soils from the Roberts Massif, Antarctica. The Wanganui sediments show a clear enhancement of Be-10 over the period of the Brunhes-Matuyama geomagnetic field reversal, although the cause of the enhanced signal is not attributed directly to the field reversal event. Data from the Antarctic soils are consistent with an age of the landscape of the order of 12 million years.</t>
  </si>
  <si>
    <t>Graham, IJ (corresponding author), INST GEOL &amp; NUCL SCI LTD, POB 31312, LOWER HUTT, NEW ZEALAND.</t>
  </si>
  <si>
    <t>Whitehead, Neil/0000-0002-2665-2555</t>
  </si>
  <si>
    <t>1872-9584</t>
  </si>
  <si>
    <t>10.1016/S0168-583X(96)00737-9</t>
  </si>
  <si>
    <t>WOS:A1997WT65300064</t>
  </si>
  <si>
    <t>Evans, JM; Stone, JOH; Fifield, LK; Cresswell, RG</t>
  </si>
  <si>
    <t>Cosmogenic chlorine-36 production in K-feldspar</t>
  </si>
  <si>
    <t>LANDFORMS; PROGRAM; RATES</t>
  </si>
  <si>
    <t>The high production rate of in-situ cosmogenic Cl-36 from potassium allows K-rich minerals to be dated with high sensitivity and precision, K-rich minerals, such as K-feldspar and biotite are commonly associated with quartz in which Al-26 and Be-10 are produced, allowing three cosmogenic nuclides, with half-lives ranging from 0.3 Ma to 1.5 Ma, to be measured in a single sample. To calibrate the production rate of Cl-36 from potassium We have measured K-feldspar samples from ice-scoured bedrock from three separate sites, covering a range of attitudes, latitudes and exposure ages, The results from each site are internally consistent, with eight glacial pavements from the Sierra Nevada giving a production rate of 1290 +/- 220 atom/(gK)/yr at 3000 m and 38 degrees N, three Scottish glacial pavement samples giving 301 +/- 27 atom/(gK)/yr at 520 m and 58 degrees N, and two Antarctic bedrock samples giving 1310 +/- 50 atom/(gK)/yr at 2000 m and 70 degrees S. Normalising these production rates to sea level and high latitude, results from the Sierra Nevada and Scotland are found to be in good agreement with each other, but the production rate derived from the Antarctic samples is found to be approximately 35% higher. Repeat measurements and stepwise dissolution indicate that the high Cl-36 concentration of the Antarctic samples is real and cannot be attributed to meteoric Cl-36. We must therefore conclude that either the Cl-36 production rate differ on the 10(4) and 10(6) yr time scales, or that the current altitude scaling factor applied to the Antarctic results underestimates the true scaling factor for the Antarctic atmosphere, The production rates derived above are based principally on K-feIdspars with low chloride contents. Samples with high chloride contents required corrections for Cl-36 produced by neutron capture on Cl-35. The Cl-36/Cl ratio of this component was measured directly in four samples from the Sierra Nevada after crushing the K-feldspar to release Cl-rich fluid from inclusions. The Cl-36/Cl ratios measured appear to be in reasonable agreement with values predicted by recent calibrations of the production by neutron capture on Cl-35, but the final comparison awaits measurements of uranium, thorium and neutron absorber (B, Gd, Sm) concentrations in our samples.</t>
  </si>
  <si>
    <t>AUSTRALIAN NATL UNIV,DEPT PHYS NUCL,RES SCH PHYS SCI &amp; ENGN,CANBERRA,ACT 0200,AUSTRALIA</t>
  </si>
  <si>
    <t>Evans, JM (corresponding author), AUSTRALIAN NATL UNIV,RES SCH EARTH SCI,CANBERRA,ACT 0200,AUSTRALIA.</t>
  </si>
  <si>
    <t>Cresswell, Richard/AAA-2411-2020</t>
  </si>
  <si>
    <t>Cresswell, Richard/0000-0002-1629-9479; Fifield, Leslie/0000-0003-2866-4944</t>
  </si>
  <si>
    <t>10.1016/S0168-583X(96)00714-8</t>
  </si>
  <si>
    <t>WOS:A1997WT65300068</t>
  </si>
  <si>
    <t>Effects of continuous and repeated dehydration on carbon fixation by bryophytes from the maritime Antarctic</t>
  </si>
  <si>
    <t>Antarctica; bryophytes; carbon fixation; dehydration cycles; desiccation tolerance</t>
  </si>
  <si>
    <t>DESICCATION</t>
  </si>
  <si>
    <t>The effects of dehydration and rehydration on carbon exchange in 14 bryophytes from the maritime Antarctic were investigated using an infra-red gas analysis system. Continuous long-term (1-12 months) and repeated (1-6 one-month cycles) desiccation responses were investigated under controlled conditions. Loss of photosynthetic rate increased with length of dehydration period in all species, although some desiccation tolerance was observed even in those bryophytes from the most hydric habitats. Percentage retention of photosynthetic rate increased from hydric to xeric species, but this pattern was not repeated in terms of absolute rates of carbon fixation due to the high initial rates in the hydric species. Repeated cycles caused a greater loss of photosynthetic rate than continuous dehydration in hydric species, but the opposite situation occurred in mesic and xeric mosses. The latter groups were possibly better able to utilise the short periods of rehydration during cycles. In most bryophytes an increase in the percentage loss of photosynthetic rate following dehydration-rehydration occurred from spring to summer to autumn samples. This pattern was dearest in the hydric species and reduced in the xeric species. These variations were largely due to changes in the initial rates of photosynthesis during the growing season. It is suggested that this increased photosynthetic capacity is stress-sensitive, and is lost during either desiccation or winter freezing; the base photosynthetic capacity, being stress-tolerant, survives either of these events. The results obtained support the hypothesis that water availability is of importance in determining the distribution of bryophytes in the Antarctic. However, only the broad scale of variation in plant communities could be explained by these observations; other factors must be important in determining the finer scale of species distribution and community composition. The results are applicable to attempts to model the productivity of Antarctic bryophytes from known or predicted environmental data.</t>
  </si>
  <si>
    <t>Davey, MC (corresponding author), BRITISH ANTARCTIC SURVEY,NERC,HIGH CROSS,MADINGLEY,CAMBRIDGE CB3 0ET,ENGLAND.</t>
  </si>
  <si>
    <t>10.1007/s004420050129</t>
  </si>
  <si>
    <t>WP452</t>
  </si>
  <si>
    <t>WOS:A1997WP45200004</t>
  </si>
  <si>
    <t>Pires, AMS; Sumida, PYG</t>
  </si>
  <si>
    <t>The valviferan isopods (Crustacea peracarida) from Bransfield Strait and adjacent waters, Antarctica</t>
  </si>
  <si>
    <t>OPHELIA</t>
  </si>
  <si>
    <t>isopoda; valvifera; Chaetiliidae; Pseudidotheidae; Arcturidae; Brazilian Antarctic program; Bransfield Strait; Antarctica</t>
  </si>
  <si>
    <t>Eighteen species of valviferan marine isopods (Chaetiliidae, Pseudidotheidae, Arcturidae) from six Brazilian expeditions to Antarctica are reported. Three new species of Arcturidae are described: Dolichiscus ferrazi, Dolichiscus brandtae and Antarcturus nonatoi. Drawings and description of pleopods 1 and 2 from Dolichiscus meridionalis (Hodgson, 1910), Antarcturus horridus serratus Brandt, 1990 and Chaetarcturus longispinosus Brandt, 1990 are presented, as well as new records of described species.</t>
  </si>
  <si>
    <t>Pires, AMS (corresponding author), UNIV SAO PAULO,INST OCEANOGRAF,BR-66149053 SAO PAULO,BRAZIL.</t>
  </si>
  <si>
    <t>Sumida, Paulo Y G/F-2561-2011</t>
  </si>
  <si>
    <t>Sumida, Paulo Y G/0000-0001-7549-4541</t>
  </si>
  <si>
    <t>OPHELIA PUBLICATIONS</t>
  </si>
  <si>
    <t>STENSTRUP</t>
  </si>
  <si>
    <t>KIRKEBY SAND 19, DK-5771 STENSTRUP, DENMARK</t>
  </si>
  <si>
    <t>0078-5326</t>
  </si>
  <si>
    <t>Ophelia</t>
  </si>
  <si>
    <t>10.1080/00785326.1997.10432475</t>
  </si>
  <si>
    <t>WV693</t>
  </si>
  <si>
    <t>WOS:A1997WV69300002</t>
  </si>
  <si>
    <t>Fahl, K; Stein, R</t>
  </si>
  <si>
    <t>Modern organic carbon deposition in the Laptev sea and the adjacent continental slope: Surface water productivity vs. terrigenous input</t>
  </si>
  <si>
    <t>ORGANIC GEOCHEMISTRY</t>
  </si>
  <si>
    <t>fatty acids; alkenones; marine organic matter; terrigenous organic matter; Laptev Sea; Arctic Ocean</t>
  </si>
  <si>
    <t>PARTICULATE FATTY-ACIDS; ANTARCTIC COPEPODS; WEDDELL SEA; ICE DIATOM; MATTER; PHYTOPLANKTON; DISTRIBUTIONS; HYDROCARBONS; COMMUNITIES; ALKENONES</t>
  </si>
  <si>
    <t>Sediment samples from the Laptev Sea, taken during the 1993 RV Polarstern expedition ARK IX/4 and the RV Ivan Kireyev expedition TRANSDRIFT I, were investigated for the amount and composition of their organic carbon fractions. Of major interest was the identification of different processes controlling organic carbon deposition (i.e. terrigenous supply vs. surface water productivity). Long-chain unsaturated alkenones derived from prymnesiophytes, and fatly acids derived from diatoms and dinoflagellates, were analysed by means of gas chromatography and mass spectrometry. First results on the distribution of these biomarkers in surface sediments indicate that the surface water productivity signal is well preserved in the sediment data. This is shown by the distribution of the 16:1(n-7) and 20:5(n-3) fatty acids indicative for diatoms, and the excellent correlation with the chlorophyll a concentrations in the surface water masses and the biogenic-opal content and increased hydrogen indices of the sediments. The high concentration of these unsaturated fatty acids in shallow water sediments shows the recent deposition of the organic material. In deep-sea sediments, on the other hand, the concentrations are low. This decreased content is typical for phytoplankton material which has been degraded by microorganisms or autoxidation. In general, the alkenone concentrations are very low, suggesting low production rates by prymnesiophytes. Only at one station from the lower continental margin influenced by the inflow of Atlantic water masses, were some higher amounts of alkenones determined. Long-chain n-alkanes as well as high C/N ratios and low hydrogen indices indicate the importance of (fluvial) supply of terrigenous organic matter. (C) 1997 Elsevier Science Ltd.</t>
  </si>
  <si>
    <t>Fahl, K (corresponding author), ALFRED WEGENER INST POLAR &amp; MARINE RES,COLUMBUSSTR,D-27568 BREMERHAVEN,GERMANY.</t>
  </si>
  <si>
    <t>Fahl, Dr., Kirsten/0000-0001-9317-4656; Stein, Ruediger/0000-0002-4453-9564</t>
  </si>
  <si>
    <t>0146-6380</t>
  </si>
  <si>
    <t>ORG GEOCHEM</t>
  </si>
  <si>
    <t>Org. Geochem.</t>
  </si>
  <si>
    <t>5-6</t>
  </si>
  <si>
    <t>10.1016/S0146-6380(97)00007-7</t>
  </si>
  <si>
    <t>XK351</t>
  </si>
  <si>
    <t>WOS:A1997XK35100008</t>
  </si>
  <si>
    <t>Schwarz, T</t>
  </si>
  <si>
    <t>Lateritic bauxite in central Germany and implications for Miocene palaeoclimate</t>
  </si>
  <si>
    <t>bauxite; laterite; palaeoclimate; Miocene; weathering; volcanism</t>
  </si>
  <si>
    <t>SR ISOTOPE EVOLUTION; ANTARCTIC ICE-SHEET; MIDDLE MIOCENE; SOUTHWEST PACIFIC; CLIMATE; OLIGOCENE; SEAWATER; RECORD; EAST; SEA</t>
  </si>
  <si>
    <t>Intense chemical weathering during middle Miocene times led to the formation of deep ferralitic weathering profiles on the Vogelsberg basaltic massif. Saprolite more than 50 m thick, was formed and, in its higher parts, bauxite concretions developed by absolute accumulation of aluminium. The tops of the profiles consist mostly of allochthonous, lateritic bauxite which has been mined intensively in the past. Similar high latitude bauxites occur on the Paleogene basalts of Ireland. These formed during a phase of recognized greenhouse conditions with a climatic optimum near the Paleocene-Eocene boundary, while during the Miocene the climate was already changing toward Quaternary icehouse conditions. However, the occurrence of deep weathering profiles with lateritic bauxite at the high palaeolatitude of 45 degrees N may be interpreted as pointing to extreme climatic conditions also during the middle Miocene. The associated laterites and bauxites on middle Miocene basalts (17-15 Ma) provide evidence for a global climatic optimum around 17-14.5 Ma. Reduced uplift rates of the Himalayan-Tibetan Plateau and associated reduced CO2 consumption, coupled with additional volcanogenic CO2 production could have induced high atmospheric CO2 and an intensification of the global greenhouse effect. This may be reflected in accelerated chemical weathering and bauxite formation. Basalt volcanism has thus provided both a source (eruption) and a sink (via weathering) of CO2. (C) 1997 Elsevier Science B.V.</t>
  </si>
  <si>
    <t>Schwarz, T (corresponding author), TECH UNIV BERLIN,INST APPL GEOSCI 1,BH 4,ERNST REUTER PL 1,D-10587 BERLIN,GERMANY.</t>
  </si>
  <si>
    <t>10.1016/S0031-0182(96)00065-X</t>
  </si>
  <si>
    <t>WT600</t>
  </si>
  <si>
    <t>WOS:A1997WT60000003</t>
  </si>
  <si>
    <t>Broady, PA; Ohtani, S; Ingerfeld, M</t>
  </si>
  <si>
    <t>Broady, Paul A.; Ohtani, Shuji; Ingerfeld, Manfred</t>
  </si>
  <si>
    <t>A comparison of strains of Xanthonema (= Heterothrix, Tribonematales, Xanthophyceae) from Antarctica, Europe, and New Zealand</t>
  </si>
  <si>
    <t>FINE STRUCTURE; ALGAE</t>
  </si>
  <si>
    <t>Seventeen strains of Xanthonema Silva (Tribonematales, Xanthophyceae) are examined by light microscopy and transmission electron microscopy, and their salinity tolerance is investigated. Ten strains are from Antarctica where the genus is poorly known. These strains are compared with two strains from New Zealand and five from Europe, including the only existing authentic strains of three species. Stalk-like chloroplast lobes resembling pyrenoids are described for the first time for Xanthonema. There are two types: one projects from the end of the chloroplast and the other projects from the internal face of the chloroplast into an invagination of the nuclear envelope. The latter type is a new finding for the Xanthophyceae. Xanthonema sessile (Vinatzer) Ettl et Gartner and X. hormidioides (Vischer) Silva are new records for Antarctica. Other antarctic strains resemble seven other species, but difficulties in making confident identifications are discussed. Three of the strains were unable to tolerate salinity greater than 10 ppt, but two strains tolerated salinity as high as 35 ppt. Seven of the antarctic strains closely resemble species known from Europe. The remaining three antarctic strains have features previously undescribed in Xanthonema.</t>
  </si>
  <si>
    <t>Univ Canterbury, Dept Plant &amp; Microbial Sci, Christchurch, New Zealand; Shimane Univ, Dept Biol, Matsue, Shimane 690, Japan</t>
  </si>
  <si>
    <t>University of Canterbury; Shimane University</t>
  </si>
  <si>
    <t>Broady, PA (corresponding author), Univ Canterbury, Dept Plant &amp; Microbial Sci, Christchurch, New Zealand.</t>
  </si>
  <si>
    <t>p.broady@botn.canterbury.ac.nz</t>
  </si>
  <si>
    <t>10.2216/i0031-8884-36-2-164.1</t>
  </si>
  <si>
    <t>V43TP</t>
  </si>
  <si>
    <t>WOS:000202957700009</t>
  </si>
  <si>
    <t>Janes, DN</t>
  </si>
  <si>
    <t>Energetics, growth, and body composition of Adelie penguin chides, Pygoscelis adeliae</t>
  </si>
  <si>
    <t>PHYSIOLOGICAL ZOOLOGY</t>
  </si>
  <si>
    <t>KING-GEORGE-ISLAND; ENERGY-REQUIREMENTS; CHINSTRAP PENGUINS; ANTARCTICA; CHICKS; GENTOO; FOOD</t>
  </si>
  <si>
    <t>Adelie penguins are very abundant in Antarctica and constitute a large biomass of predatory consumers in the Antarctic ecosystem. Adi lies eat almost exclusively krill (Euphausia spp.), and to determine krill requirements by Adelies, information on energetics is needed, including energy intake of the chicks. I measured energy use and growth in Adelie penguin chicks, using both field and laboratory techniques. Field metabolic rate was quite variable, but mass-specific rates were not correlated with body mass. Growth followed the logistic equation: the growth constant was 0.143 d(-1), and the asymptote for growth to fledging was 3,200 g. Different body organs had similar energy densities (in kilojoules per gram of dry mass), and total body energy density did not vary with chick mass. However, proportional mass of the skin increased rapidly as chicks grew, making the skin an important energy store in larger chicks. Metabolic efficiency measured in the laboratory averaged 69% and did not vary with chick mass. Total energy ingested over the 50-d development period was 162 MJ, which corresponds to approximately 33.6 kg of fresh krill. Previous studies of Adelie energetics have focused on adult energy balance and have calculated chick energy requirements indirectly on the basis of adults' stomach loads of krill and frequency of feeding chicks. Values from previous studies do not agree with those from the present study. The method used in the present study is more informative and accurate for measuring energy use by chicks, since measurements are made directly from chicks.</t>
  </si>
  <si>
    <t>Janes, DN (corresponding author), UNIV CALIF RIVERSIDE,DEPT BIOL,RIVERSIDE,CA 92521, USA.</t>
  </si>
  <si>
    <t>0031-935X</t>
  </si>
  <si>
    <t>PHYSIOL ZOOL</t>
  </si>
  <si>
    <t>Physiol. Zool.</t>
  </si>
  <si>
    <t>10.1086/639586</t>
  </si>
  <si>
    <t>Physiology; Zoology</t>
  </si>
  <si>
    <t>WL015</t>
  </si>
  <si>
    <t>WOS:A1997WL01500013</t>
  </si>
  <si>
    <t>Gorny, M; George, MR</t>
  </si>
  <si>
    <t>Oocyte development and gonad production of Nematocarcinus lanceopes (Decapoda:Caridea) in the eastern Weddell Sea, Antarctica</t>
  </si>
  <si>
    <t>PRAWN; CRUSTACEA; NATANTIA; PATTERNS; BENTHOS; WATER</t>
  </si>
  <si>
    <t>Nematocarcinus lanceopes Bate 1888 is the only decapod that occurs in large numbers on the continental slope of the Weddell Sea, Antarctica. Histological examination of the female gonads and analyses of oocyte growth indicate a biannual reproduction cycle with seasonal occyte maturation in this species. Vitellogenic development is estimated to take 2 years and culminates during summer. Females spawn three times, every 2nd year, while they grow from 27 to 34 mm carapace length. Based on these results the calculated female gonad production is 184 g wet mass (70.5 g dry mass)/total catch, which is high compared to shrimp populations on the continental shelf of the Weddell Sea. Seasonal reproductive patterns of N. lanceopes seem to reflect oscillating food conditions in the Antarctic Weddell Sea. This mode of reproduction differs from all other Nematocarcinidae, which release eggs the whole year round. The ability to adapt the reproductive cycle to a seasonal productivity pattern may have been an important factor in extending the distribution range of the deep-water genus Nematocarcinus into Antarctic waters.</t>
  </si>
  <si>
    <t>FORSCH &amp; TECHNOL ZENTRUM WESTKUSTE,D-25761 BUSUM,GERMANY; ALFRED WEGENER INST POLAR &amp; MARINE RES,D-27568 BREMERHAVEN,GERMANY</t>
  </si>
  <si>
    <t>10.1007/s003000050122</t>
  </si>
  <si>
    <t>WJ468</t>
  </si>
  <si>
    <t>WOS:A1997WJ46800001</t>
  </si>
  <si>
    <t>Lowe, TE; Wells, RMG</t>
  </si>
  <si>
    <t>Exercise challenge in Antarctic fishes: Do haematology and muscle metabolite levels limit swimming performance?</t>
  </si>
  <si>
    <t>PAGOTHENIA-BORCHGREVINKI; NOTOTHENIA-NEGLECTA; STRESS-RESPONSE; WHITE MUSCLE; CARDIOVASCULAR-RESPONSES; LIQUID-CHROMATOGRAPHY; TREMATOMUS-BERNACCHII; EXHAUSTIVE EXERCISE; LACTATE KINETICS; PAGRUS-AURATUS</t>
  </si>
  <si>
    <t>Burst swimming increased haematocrit (partly from erythrocyte swelling) in the cryopelagic nototheniid Pagothenia borchgrevinki, but not in the benthic species Trematomus bernacchii. Erythrocyte nucleotides, which regulate haemoglobin-oxygen affinity, remained constant. Plasma cortisol was high in all captive fish and raised questions about the effects of chronic stress on metabolic measurements from Antarctic fish held in captivity. Glycogen was reduced in white trunk muscle, but not in the red pectoral muscle of exercised P. borchgrevinki. Red pectoral muscle glycogen was nearly 3 times higher in T. bernacchii than in P. borchgrevinki but post-exercise lactate rises were modest. Lactate values were, however, higher in exercised P. borchgrevinki white muscle than in T. bernacchii, and correlated with muscle-buffering capacity. Resting adenylate energy charge (AEC) was unexpectedly low in both species and reduced with exercise only for white muscle in P. borchgrevinki. While it appears that the capacity for burst swimming is limited by endogenous metabolic fuels, confirmation of low resting values of ATP and AEC in Antarctic fishes requires the development of methods that maintain high phosphocreatine levels in the muscle.</t>
  </si>
  <si>
    <t>UNIV AUCKLAND,SCH BIOL SCI,AUCKLAND 1,NEW ZEALAND</t>
  </si>
  <si>
    <t>10.1007/s003000050124</t>
  </si>
  <si>
    <t>WOS:A1997WJ46800003</t>
  </si>
  <si>
    <t>Effects of physical factors on photosynthesis by the Antarctic liverwort Marchantia berteroana</t>
  </si>
  <si>
    <t>CARBON-DIOXIDE EXCHANGE; CONTINENTAL ANTARCTICA; USNEA-SPHACELATA; LOW-TEMPERATURES; WATER</t>
  </si>
  <si>
    <t>Effects of irradiance, temperature and water availability on respiration and photosynthesis in a maritime Antarctic liverwort, Marchantia berteroana, were investigated. Carbon dioxide exchange was measured using an infra-red gas analysis system under controlled conditions. The relationships between respiration, photosynthesis, irradiance and temperature were modelled. Application of these models to year-round micro-climate data provided an estimate of yearly net productivity of 823 (SE = 75) mg C . g(-1) ash-free dry weight. year(-1); this is somewhat higher than figures obtained for other Antarctic cryptogams. Desiccation had a highly adverse affect on Marchantia. Photosynthetic capacity was reduced below a water content of 12 g . g(-1) afdw. and there was only a limited recovery (ca. 10%) after dehydration. Freezing also caused a great reduction in photosynthesis, although the model suggested that photosynthesis at sub-zero temperatures is likely. It is suggested that seasonality in the photosynthetic capacity and the survival of subzero temperatures might be important. It is concluded that Marchantia is a relatively productive Antarctic cryptogam that may dominate favourable areas, but that its low tolerance of environmental stress, particularly desiccation, limits its distribution to relatively mild habitats.</t>
  </si>
  <si>
    <t>10.1007/s003000050125</t>
  </si>
  <si>
    <t>WOS:A1997WJ46800004</t>
  </si>
  <si>
    <t>Regoli, F; Principato, GB; Bertoli, E; Nigro, M; Orlando, E</t>
  </si>
  <si>
    <t>Biochemical characterization of the antioxidant system in the scallop Adamussium colbecki, a sentinel organism for monitoring the Antarctic environment</t>
  </si>
  <si>
    <t>MYTILUS-EDULIS-L; LIPID-PEROXIDATION; DIGESTIVE GLAND; AQUATIC ANIMALS; DEFENSE SYSTEMS; COMMON MUSSEL; POLLUTION; GLUTATHIONE; ENZYMES; GALLOPROVINCIALIS</t>
  </si>
  <si>
    <t>The scallop Adamussium colbecki can be profitably used for monitoring Antarctic coastal environments but its utility would be increased if chemical analyses of pollutants were integrated with data on their biological effects. Since oxidative stress is a common pathway of toxicity induced by xenobiotics, a preliminary biochemical characterization was carried out on the antioxidant system of this species and baseline data collected for future assessment of the anthropogenic impact in this remote area. The digestive gland and gills were investigated for levels of glutathione and the activity of several glutathione-dependent and antioxidant enzymes: gluthathione reductase, EC 1.6.4.2; glyoxalase I, EC 4.4.1.5; glyoxalase II, EC 3.1.2.6; gluthathione S-transferases, EC 2.5.1.18; Se-dependent, EC 1.11.1.9 and Se-independent, EC 2.5.1.18 glutathione peroxidases; catalase, EC 1.11.1.6; and superoxide dismutase, EC 1.15.1.1. The same enzymatic activities were measured for comparison in the Mediterranean molluscs Mytilus galloprovincialis and Pecten jacobaeus. Very high levels of glutathione S-transferases were found in the digestive gland of both species of scallop compared to mussels, suggesting the importance of different feeding behaviour among these molluscs. However, catalase activity, much higher in Adamussium colbecki than in the Mediterranean molluscs, may represent a biochemical adaptation to the Antarctic marine environment with high levels of dissolved oxygen. Enzymes from the Antarctic species appeared to be generally more active at low temperatures but, with a few exceptions, their activities increased at higher temperatures.</t>
  </si>
  <si>
    <t>UNIV ANCONA, INST BIOL &amp; GENET, I-60100 ANCONA, ITALY; UNIV ANCONA, IST BIOCHIM, I-60100 ANCONA, ITALY</t>
  </si>
  <si>
    <t>Marche Polytechnic University; Marche Polytechnic University</t>
  </si>
  <si>
    <t>UNIV PISA, DIPARTIMENTO BIOMED SPERIMENTALE INFETT &amp; PUBBL, VIA VOLTA 4, I-56100 PISA, ITALY.</t>
  </si>
  <si>
    <t>Regoli, Francesco/K-2719-2018</t>
  </si>
  <si>
    <t>Regoli, Francesco/0000-0001-6084-6188; PRINCIPATO, Giovanni/0000-0001-8800-0301</t>
  </si>
  <si>
    <t>10.1007/s003000050129</t>
  </si>
  <si>
    <t>WOS:A1997WJ46800008</t>
  </si>
  <si>
    <t>Fenice, M; Selbmann, L; Zucconi, L; Onofri, S</t>
  </si>
  <si>
    <t>Production of extracellular enzymes by Antarctic fungal strains</t>
  </si>
  <si>
    <t>Thirty-three fungal strains, isolated from different sites on Victoria Land (continental Antarctica), were plate-screened for their ability to produce twelve extracellular enzymes. Lipases were generally present and in high quantities in almost all the strains. Polygalacturonase, as well as amylase and phosphatase, was common. Glucose oxidase, protease and DNAase appeared to be generally low or absent. Many strains, producing a limited number of enzymes, appeared to have a low eco-nutritional versatility while a few, such as Verticillium cfr. lecanii no. 1, V. cfr. lecanii no. 3, Aspergillus versicolor and Phoma sp. no. 2, showing a diversified enzymatic competence, are probably advantaged in extreme terrestrial environments characterized by low competition. The possibility of utilizing the enzyme-producing ability of these fungi in applied research is also discussed.</t>
  </si>
  <si>
    <t>UNIV TUSCIA, DIPARTIMENTO SCI AMBIENTALI, I-01100 VITERBO, ITALY; UNIV TUSCIA, DIPARTIMENTO AGROBIOL &amp; AGROCHIM, I-01100 VITERBO, ITALY</t>
  </si>
  <si>
    <t>Tuscia University; Tuscia University</t>
  </si>
  <si>
    <t>Zucconi, L./U-9781-2018; Selbmann, Laura/L-3056-2013; Fenice, Massimiliano/L-9195-2014</t>
  </si>
  <si>
    <t>Zucconi, L./0000-0001-9793-2303; Selbmann, Laura/0000-0002-8967-3329; Fenice, Massimiliano/0000-0001-8504-0885; ONOFRI, Silvano/0000-0001-8872-1440</t>
  </si>
  <si>
    <t>10.1007/s003000050132</t>
  </si>
  <si>
    <t>WOS:A1997WJ46800011</t>
  </si>
  <si>
    <t>Laturnus, F; Adams, FC; Gomez, I; Mehrtens, G</t>
  </si>
  <si>
    <t>Halogenating activities detected in Antarctic macroalgae</t>
  </si>
  <si>
    <t>ASCOPHYLLUM-NODOSUM; ORGANIC-COMPOUNDS; CORALLINE ALGAE; ICE ALGAE; BROMOPEROXIDASE; OZONE; BROMOFORM; HALOCARBONS; VANADIUM; CULTURES</t>
  </si>
  <si>
    <t>Halogenating activities were determined in samples of 18 cultivated species of brown, red and green macroalgae from the Antarctic. Activities for the halogenating organic compounds with bromide, iodide and chloride were found. Investigated red algae (rhodophytes) showed higher brominating and iodinating activities compared to brown (phaeophytes) and green (chlorophytes) algae. The highest brominating and iodinating activities were measured in the red algae Plocamium cartilagineum (1.11 +/- 0.01 Ug(-1) wet algal weight and 0.18 Ug(-1) wet algal weight, respectively) and Myriogramme mangini (3.62 +/- 0.17 Ug(-1) wet algal weight and 4.5 Ug(-1) wet algal weight, respectively). Chlorinating activities were detected in the red alga Plocamium cartilagineum only (0.086 Ug(-1) wet algal weight).</t>
  </si>
  <si>
    <t>ALFRED WEGENER INST POLAR &amp; MARINE RES,D-27568 BREMERHAVEN,GERMANY</t>
  </si>
  <si>
    <t>Laturnus, F (corresponding author), UNIV INSTELLING ANTWERP,MITAC,UNIV PLEIN 1,B-2610 WILRIJK,BELGIUM.</t>
  </si>
  <si>
    <t>10.1007/s003000050133</t>
  </si>
  <si>
    <t>WOS:A1997WJ46800012</t>
  </si>
  <si>
    <t>Buzzi, A; Cadelli, R; Malguzzi, P</t>
  </si>
  <si>
    <t>Low-level jet simulation over the Southern Ocean in Antarctica</t>
  </si>
  <si>
    <t>ROSS ICE SHELF; WEATHER PREDICTION MODELS; PAST ISOLATED TOPOGRAPHY; KATABATIC WIND REGIME; WEST ANTARCTICA; SCHEME</t>
  </si>
  <si>
    <t>We have examined the dynamical characteristics of an intense topographic low level jet (LLJ) that develops in high-resolution numerical simulations of airflow in the Antarctic region. The jet forms off Cape Adare (Victoria Land) over the Southern Ocean, when a large scale cyclone is present in the region of the Ross Sea and adjacent ocean. A low level easterly airflow is directed towards the portion of Transantarctic Mountains located along the west coast of the Ross Sea, inducing a barrier wind airflow which is locally parallel to the topographic barrier. By means of numerical experiments and model output diagnostics, we have investigated the time evolution of different meteorological parameters, and in particular those relevant for the vorticity budget, associated with the LLJ formation. The vertical component of relative vorticity, locally generated mainly by tilting above the boundary layer, is advected downstream creating vorticity streaks extending to the north over the Southern Ocean. The emerging picture is generally consistent with low Froude number regimes of flow over topography. However, complexities in topography geometry and in the large scale flow configuration do not allow direct comparison with existing theories based on simplified models.</t>
  </si>
  <si>
    <t>Buzzi, A (corresponding author), CNR,FISBAT,VIA GOBETTI 101,I-40129 BOLOGNA,ITALY.</t>
  </si>
  <si>
    <t>MALGUZZI, PIERO/O-1723-2015</t>
  </si>
  <si>
    <t>MALGUZZI, PIERO/0000-0002-9544-0329</t>
  </si>
  <si>
    <t>10.1034/j.1600-0870.1997.t01-1-00007.x</t>
  </si>
  <si>
    <t>WP068</t>
  </si>
  <si>
    <t>WOS:A1997WP06800007</t>
  </si>
  <si>
    <t>Species of Oswaldella Stechow, 1919 (Cnidaria, Hydrozoa) from recent Antarctic expeditions with RV 'Polarstern', with the description of eight new species</t>
  </si>
  <si>
    <t>ZOOLOGICAL JOURNAL OF THE LINNEAN SOCIETY</t>
  </si>
  <si>
    <t>hydroids; systematics; ecology; Weddell Sea; Antarctic Ocean</t>
  </si>
  <si>
    <t>Twelve species of the genus Oswaldella Stechow have been studied, eight of which are new to science [Oswaldella delicata sp. nov., O. encarnae sp. nov., O. garciacarrascosai sp. nov., O. gracilis sp. nov., O. grandis sp. nov., O. incognita sp. nov., O. obscure sp. nov. and O. rigida sp. nov.], originating from the Weddell Sea and collected by several antarctic expeditions with R.V. Polarstern. Each is described and figured, its systematic position is considered and current data concerning: its autecology and geographical distribution are given. Finally, a comparative table is presented including the principal features of all known species of the genus. (C) 1997 The Linnean Society of London.</t>
  </si>
  <si>
    <t>RIJKSMUSEUM NAT HIST,NL-2300 RA LEIDEN,NETHERLANDS; RUHR UNIV BOCHUM,FAK BIOL,LEHRSTUHL SPEZIELLE ZOOL &amp; PARASITOL,D-4630 BOCHUM,GERMANY; UNIV VALENCIA,FAC CIENCIAS BIOL,DEPT ANIM BIOL,E-46100 BURJASSOT,VALENCIA,SPAIN</t>
  </si>
  <si>
    <t>Ruhr University Bochum; University of Valencia</t>
  </si>
  <si>
    <t>0024-4082</t>
  </si>
  <si>
    <t>ZOOL J LINN SOC-LOND</t>
  </si>
  <si>
    <t>Zool. J. Linn. Soc.</t>
  </si>
  <si>
    <t>10.1111/j.1096-3642.1997.tb00140.x</t>
  </si>
  <si>
    <t>WW232</t>
  </si>
  <si>
    <t>WOS:A1997WW23200002</t>
  </si>
  <si>
    <t>Casaux, R; Vodopivez, C; Marquez, M; Curtosi, A</t>
  </si>
  <si>
    <t>Levels of essential micronutrients (Zn, Cu, Mn and Fe) in different tissues of the Antarctic fish Notothenia coriiceps.</t>
  </si>
  <si>
    <t>FASEB JOURNAL</t>
  </si>
  <si>
    <t>ARGENTINE ANTARCTIC INST,RA-1010 BUENOS AIRES,DF,ARGENTINA; UNIV BUENOS AIRES,SCH PHARM &amp; BIOCHEM,RA-1113 BUENOS AIRES,DF,ARGENTINA</t>
  </si>
  <si>
    <t>University of Buenos Aires</t>
  </si>
  <si>
    <t>FEDERATION AMER SOC EXP BIOL</t>
  </si>
  <si>
    <t>9650 ROCKVILLE PIKE, BETHESDA, MD 20814-3998 USA</t>
  </si>
  <si>
    <t>0892-6638</t>
  </si>
  <si>
    <t>FASEB J</t>
  </si>
  <si>
    <t>Faseb J.</t>
  </si>
  <si>
    <t>FEB 28</t>
  </si>
  <si>
    <t>Biochemistry &amp; Molecular Biology; Biology; Cell Biology</t>
  </si>
  <si>
    <t>Biochemistry &amp; Molecular Biology; Life Sciences &amp; Biomedicine - Other Topics; Cell Biology</t>
  </si>
  <si>
    <t>WL530</t>
  </si>
  <si>
    <t>WOS:A1997WL53002412</t>
  </si>
  <si>
    <t>Ravishankara, AR; Slingo, A; Liss, PS; Wolff, E; Shine, KP</t>
  </si>
  <si>
    <t>Climate model studies of sulphate aerosols and clouds - Discussion</t>
  </si>
  <si>
    <t>PHILOSOPHICAL TRANSACTIONS OF THE ROYAL SOCIETY OF LONDON SERIES B-BIOLOGICAL SCIENCES</t>
  </si>
  <si>
    <t>UNIV E ANGLIA,NORWICH NR4 7TJ,NORFOLK,ENGLAND; BRITISH ANTARCTIC SURVEY,CAMBRIDGE,ENGLAND; UNIV READING,READING RG6 2AH,BERKS,ENGLAND</t>
  </si>
  <si>
    <t>University of East Anglia; UK Research &amp; Innovation (UKRI); Natural Environment Research Council (NERC); NERC British Antarctic Survey; University of Reading</t>
  </si>
  <si>
    <t>Ravishankara, AR (corresponding author), NOAA,AERON LAB,325 BROADWAY,BOULDER,CO 80303, USA.</t>
  </si>
  <si>
    <t>LISS, Peter S./A-8219-2013; Ravishankara, Akkihebbal R/A-2914-2011; Shine, Keith/D-9093-2012</t>
  </si>
  <si>
    <t>Shine, Keith/0000-0003-2672-9978</t>
  </si>
  <si>
    <t>ROYAL SOC LONDON</t>
  </si>
  <si>
    <t>6 CARLTON HOUSE TERRACE, LONDON, ENGLAND SW1Y 5AG</t>
  </si>
  <si>
    <t>0962-8436</t>
  </si>
  <si>
    <t>PHILOS T ROY SOC B</t>
  </si>
  <si>
    <t>Philos. Trans. R. Soc. Lond. Ser. B-Biol. Sci.</t>
  </si>
  <si>
    <t>WM317</t>
  </si>
  <si>
    <t>WOS:A1997WM31700019</t>
  </si>
  <si>
    <t>Legrand, M</t>
  </si>
  <si>
    <t>Ice-core records of atmospheric sulphur</t>
  </si>
  <si>
    <t>METHANESULFONIC-ACID; ANTARCTIC ICE; CLIMATE CYCLE; GREENLAND; SULFATE; SULFUR; OCEAN; SNOW; DIMETHYLSULFIDE; EMISSIONS</t>
  </si>
  <si>
    <t>Sulphate and methanesulphonate (MSA), the two major sulphur species trapped in polar ice, have been extensively studied in Antarctic and Greenland ice cores spanning the last centuries as well as the entire last climatic cycle. Data from the cores are used to investigate the past contribution of volcanic and biogenic emissions to the natural sulphur budget in high latitude regions of both Hemispheres. Sulphate concentrations in polar ice very often increased during one or two years after large volcanic eruptions. Sulphate records show that fossil fuel combustion has enhanced sulphate concentrations in Greenland snow by a factor of four since the beginning of this century, and that no similar trend has occurred in Antarctica. At present, sulphate in Antarctic snow is mainly marine and biogenic in origin and the rate of dimethyl sulphide (DMS) emissions may have been enhanced during past developments of EI Nino Southern Oscillations (ENSO). Marine biota and non-eruptive volcanic emissions represent the two main contributors to the natural high northern latitude sulphur budget. While these two sources have contributed equally to the natural sulphate budget of Greenland ice over the last 9000 years B.P., noneruptive volcanic emissions largely dominated the budget at the beginning of the Holocene. A general negative correlation is observed between surface air temperatures of the Northern Hemisphere and Greenland snow MSA concentrations over the last two centuries. Positive sea-ice anomalies also seem to strengthen DMS emissions. A steady decrease of MSA is observed in Greenland snow layers deposited since 1945, which may either be related to decreasing DMS emissions from marine biota at high northern latitudes or a changing yield of MSA from DMS oxidation driven by modification of the oxidative capacity of the atmosphere in these regions. Slightly reduced MSA concentrations are observed in Greenland glacial ice with respect to interglacial levels. In contrast, sulphate and calcium levels are strongly enhanced during the ice age compared to the present day. These long-term variations in Greenland cores are opposite in sign to those revealed by Antarctic ice cores. Such a difference suggests that climate changes led to a quite different sulphur cycle response in the two Hemispheres.</t>
  </si>
  <si>
    <t>Legrand, M (corresponding author), CNRS,LAB GLACIOL &amp; GEOPHYS ENVIRONM,BP 96,F-38402 ST MARTIN DHER,FRANCE.</t>
  </si>
  <si>
    <t>Legrand, Michel/AAU-4678-2020</t>
  </si>
  <si>
    <t>10.1098/rstb.1997.0019</t>
  </si>
  <si>
    <t>WOS:A1997WM31700022</t>
  </si>
  <si>
    <t>Kamalabadi, F; Forbes, JM; Makarov, NM; Portnyagin, YI</t>
  </si>
  <si>
    <t>Evidence for nonlinear coupling of planetary waves and tides in the Antarctic mesopause</t>
  </si>
  <si>
    <t>MODE ROSSBY WAVES; SASKATOON 52-DEGREES-N; LOWER THERMOSPHERE; MESOSPHERE; 107-DEGREES-W; STRATOSPHERE</t>
  </si>
  <si>
    <t>Analyses of hourly-mean meridional and zonal winds near 95 km, observed with the meteor radar system at Molodezhnaya station (68 degrees S, 45 degrees E) during 1990, reveal the presence of long-period (2-18 day) waves with dominant periods corresponding to those of Rossby normal modes modified by mean zonal winds. Time-varying analyses indicate that although significant contributions at planetary wave periods persist with nearly constant periods for intervals of days to weeks, temporal variability of these periods is observed over longer intervals. Tidal motions, which mainly consist of the semidiurnal and the diurnal periods, demonstrate considerable modulation of their amplitudes that vary with time. The observed tidal amplitude modulations are investigated through bispectral analyses. The results of these analyses suggest nonlinear interactions of quadratic form between oscillations with periods in the range of 2 to 19 days and the diurnal and semidiurnal tides at various intervals during 1990.</t>
  </si>
  <si>
    <t>BOSTON UNIV, DEPT ELECT &amp; COMP ENGN, BOSTON, MA 02215 USA; UNIV COLORADO, DEPT AEROSP ENGN SCI, BOULDER, CO 80309 USA; INST EXPT METEOROL, OBNINSK, RUSSIA</t>
  </si>
  <si>
    <t>Boston University; University of Colorado System; University of Colorado Boulder</t>
  </si>
  <si>
    <t>Kamalabadi, F (corresponding author), BOSTON UNIV, CTR SPACE PHYS, BOSTON, MA 02215 USA.</t>
  </si>
  <si>
    <t>Forbes, Jeffrey M/B-7234-2016</t>
  </si>
  <si>
    <t>Forbes, Jeffrey M/0000-0001-6937-0796</t>
  </si>
  <si>
    <t>FEB 27</t>
  </si>
  <si>
    <t>D4</t>
  </si>
  <si>
    <t>10.1029/96JD01996</t>
  </si>
  <si>
    <t>WL278</t>
  </si>
  <si>
    <t>WOS:A1997WL27800018</t>
  </si>
  <si>
    <t>Pacios, LF; Gomez, PC</t>
  </si>
  <si>
    <t>Ab initio study of bromine dioxides OBrO and BrOO</t>
  </si>
  <si>
    <t>CONFIGURATION-INTERACTION CALCULATIONS; RELATIVISTIC EFFECTIVE POTENTIALS; CORRELATED MOLECULAR CALCULATIONS; PLESSET PERTURBATION-THEORY; SPIN-ORBIT OPERATORS; GAUSSIAN-BASIS SETS; CHLORINE DIOXIDE; ANTARCTIC OZONE; STRATOSPHERIC CHEMISTRY; ELECTRONIC STATES</t>
  </si>
  <si>
    <t>Bromine dioxides OBrO and BrOO are theoretically studied by means of valence-only ab initio correlated calculations using TZ(2df) basis sets generated for O, Cl, and Br atoms, especially optimized for averaged relativistic effective core potentials (AREP). Equilibrium geometries for these dioxides are obtained using UMP2 and CCSD(T) electron correlation methods, while harmonic frequencies and dipole moments are computed at the UMP2/AREP/TZ(2df) level. The effect of spin contamination on UMP2 results for geometries and frequencies in these doublet radicals is also discussed. All the analyses dealing with energies are based on CCSD and CCSD(T) calculations. The energetic ordering of both bromine dioxides as well as the two possible dissociation channels, Br + O-2 and BrO + O, are discussed. The nature of the bonding in the energetically more stable BrOO isomer is also investigated by studying its energy surface; a small barrier between 1.2 and 1.7 kcal/mol for this dioxide dissociating into Br + O-2 is predicted.</t>
  </si>
  <si>
    <t>UNIV COMPLUTENSE MADRID, FAC QUIM, DEPT QUIM FIS 1, E-28040 MADRID, SPAIN</t>
  </si>
  <si>
    <t>Complutense University of Madrid</t>
  </si>
  <si>
    <t>UNIV POLITECN MADRID, ETSI MONTES, DEPT QUIM &amp; BIOQUIM, E-28040 MADRID, SPAIN.</t>
  </si>
  <si>
    <t>Pacios, Luis F./AAL-6124-2021</t>
  </si>
  <si>
    <t>Pacios, Luis F./0000-0002-0585-4289</t>
  </si>
  <si>
    <t>1520-5215</t>
  </si>
  <si>
    <t>10.1021/jp963281z</t>
  </si>
  <si>
    <t>WL354</t>
  </si>
  <si>
    <t>WOS:A1997WL35400019</t>
  </si>
  <si>
    <t>Pugh, PJA; Davenport, J</t>
  </si>
  <si>
    <t>Colonisation vs. disturbance: The effects of sustained ice-scouring on intertidal communities</t>
  </si>
  <si>
    <t>community; disturbance; ice-scouring; littoral; mechanical stress; South Georgia; sub-Antarctic</t>
  </si>
  <si>
    <t>ROCKY SHORES; SUCCESSION; ORGANIZATION; COMPETITION; ISLAND; PLANTS; ZONE</t>
  </si>
  <si>
    <t>Shoreline plant and animal communities close to a retreating tidewater glacier on the sub-Antarctic island of South Georgia displayed a series of physical and biological gradients from the open sea to the glacier terminus. These included increasing scouring intensity caused by floating and/or grounded ice fragments as well as decreasing diversity and abundance of both macroflora and macrofauna. The correlation between gradients suggests that shoreline scouring intensity can be directly quantified from plant diversity and abundance, and that the colonisation of coastlines exposed to sustained ice-scouring is not stochastic like that following single massive ice-scouring events, but directional like recovery from small scale disturbances. However, colonisation following small-scale disturbance events is much more rapid than that associated with continual scouring. Indeed recovery from continual scouring is so protracted that affected shores are held for a prolonged period at a particular phase of the normal spring annual spring colonisation process by local ice-scouring intensity. Copyright (C) 1997 Elsevier Science B.V.</t>
  </si>
  <si>
    <t>UNIV MARINE BIOL STN,MILLPORT KA28 0EG,SCOTLAND</t>
  </si>
  <si>
    <t>Pugh, PJA (corresponding author), BRITISH ANTARCTIC SURVEY,NERC,HIGH CROSS,MADINGLEY RD,CAMBRIDGE CB3 0ET,ENGLAND.</t>
  </si>
  <si>
    <t>FEB 25</t>
  </si>
  <si>
    <t>10.1016/S0022-0981(96)02711-6</t>
  </si>
  <si>
    <t>WL784</t>
  </si>
  <si>
    <t>WOS:A1997WL78400001</t>
  </si>
  <si>
    <t>Growth:Ration relationships in the antarctic fish Notothenia coriiceps Richardson maintained under different conditions of temperature and photoperiod</t>
  </si>
  <si>
    <t>Antarctic fish; feeding; growth; Nototheniid (Notothenia coriiceps); season</t>
  </si>
  <si>
    <t>Four feeding trials were conducted on captive juvenile N. coriiceps maintained under conditions simulating natural seasonal changes in temperature and photoperiod. Fish were deprived of food for 10 days (to measure fasting body weight), then fed for 12 days on freshly killed amphipods (to measure individual daily intake). Thereafter, one group was left unfed whilst daily intake of other individuals, offered 2 g and 4 g daily, was monitored. Growth was measured as change in body weight. Growth:Ration relationships were compared between trials and were found to be independent of the different environmental conditions. Appetite was higher under summer conditions and it is argued that seasonality in growth of Antarctic fish is mediated through seasonal variation in resource utilisation rather than seasonal resource availability or temperature-dependent effects on growth. Copyright (C) 1997 Elsevier Science B.V.</t>
  </si>
  <si>
    <t>10.1016/S0022-0981(96)02717-7</t>
  </si>
  <si>
    <t>WOS:A1997WL78400002</t>
  </si>
  <si>
    <t>Bentley, CR</t>
  </si>
  <si>
    <t>Rapid sea-level rise soon from West Antarctic ice sheet collapse?</t>
  </si>
  <si>
    <t>MODEL</t>
  </si>
  <si>
    <t>UNIV WISCONSIN, GEOPHYS &amp; POLAR RES CTR, MADISON, WI 53706 USA.</t>
  </si>
  <si>
    <t>FEB 21</t>
  </si>
  <si>
    <t>10.1126/science.275.5303.1077</t>
  </si>
  <si>
    <t>WJ503</t>
  </si>
  <si>
    <t>WOS:A1997WJ50300030</t>
  </si>
  <si>
    <t>Shinotsuka, K; Ebihara, M</t>
  </si>
  <si>
    <t>Precise determination of rare earth elements, thorium and uranium in chondritic meteorites by inductively coupled plasma mass spectrometry - A comparative study with radiochemical neutron activation analysis</t>
  </si>
  <si>
    <t>inductively coupled plasma mass spectrometry; radiochemical neutron activation analysis; rare earth elements; thorium; uranium; chondritic meteorite</t>
  </si>
  <si>
    <t>INTERNAL STANDARDIZATION; GEOLOGICAL-MATERIALS; ICP-MS; LANTHANOIDS; ABUNDANCES</t>
  </si>
  <si>
    <t>An inductively coupled plasma mass spectrometry (ICP-MS) procedure for determining trace amounts of rare earth elements (REEs), Th and U in chondritic meteorites (chondrites) is presented. As chondrites have low contents of these elements (10(-2) to 10(-4) x crustal rock averages), the procedure was designed to be performed in as small a scale as possible in order to reduce the procedural blank. Serious matrix effects (ion suppression) may be caused by high Fe contents (20-35 wt.%), which could be eliminated by applying appropriate internal standards (Rh for Y, In and Tl for lanthanides, and Bi for Th and U) and dilution factors (10(4) for Y and 10(3) for the rest of elements). Radiochemical neutron activation analysis (RNAA) was also applied for determining 10 REEs (La, Ce, Nd, Sm, Eu, Gd, Tb, Tm, Yb and Lu) in chondrites. It is found that both ICP-MS and RNAA have comparable detection limits for REEs. ICP-MS, however, has the great advantage that all REEs (including Y), Th and U can be determined with similar precision. Three Antarctic chondrites for which some anomalous REE abundances had been reported by RNAA, were also analyzed by ICP-MS but no anomalies were found, which implies the Limitation of RNAA data in discussing the REE abundances in detail.</t>
  </si>
  <si>
    <t>TOKYO METROPOLITAN UNIV,FAC SCI,DEPT CHEM,HACHIOJI,TOKYO 19203,JAPAN</t>
  </si>
  <si>
    <t>Tokyo Metropolitan University</t>
  </si>
  <si>
    <t>FEB 20</t>
  </si>
  <si>
    <t>10.1016/S0003-2670(96)00528-4</t>
  </si>
  <si>
    <t>WK078</t>
  </si>
  <si>
    <t>WOS:A1997WK07800009</t>
  </si>
  <si>
    <t>Nakazawa, T; Sugawara, S; Inoue, G; Machida, T; Makshyutov, S; Mukai, H</t>
  </si>
  <si>
    <t>Aircraft measurements of the concentrations of CO2, CH4, N2O, and CO and the carbon and oxygen isotopic ratios of CO2 in the troposphere over Russia</t>
  </si>
  <si>
    <t>JAPANESE-ANTARCTIC-STATION; ATMOSPHERIC NITROUS-OXIDE; ICE CORE; GLOBAL DISTRIBUTION; METHANE; DIOXIDE; EMISSIONS; INCREASE; FOREST; REGION</t>
  </si>
  <si>
    <t>About 370 air samples were collected using aircraft in the troposphere over Russia in the summers of 1992, 1993, and 1994. These were then analyzed for the CO2, CH4, N2O and CO concentrations, as well as for delta(13)C and delta(18)O of CO2. Measured vertical profiles of tropospheric CO2 showed that the concentration increased with height over all locations. In the lower troposphere over the wetland and taiga regions, extremely low CO2 concentrations of 335-345 parts per million by volume (ppmv) were often observed. Measured values of delta(13)C and the CO2 concentration were negatively correlated with each other, the rate of change in delta(13)C with respect to the CO2 concentration being about -0.05 parts per thousand/ppmv. This implies that the variations in the CO2 concentration observed over Russia in the summer are primarily caused by terrestrial biospheric activities. In the middle and upper troposphere, the CO2 concentration and delta(13)C showed systematic differences between each other in 1992, 1993, and 1994, probably due to their secular changes. The delta(18)O and CO2 observed in the lowest part of the troposphere over east and west Siberia were also negatively correlated with each other, with the rate of change in delta(18)O with respect to CO2 estimated to be about -0.11 parts per thousand/ppmv. This relation may be caused by isotopic equilibrium of oxygen in CO2 with soil water through respiration of living plants and decomposition of organic matter and with chloroplast water in leaves through photosynthesis of living plants. In contrast to CO2, the CH4 concentration decreased with height. Extremely high CH4 concentrations were observed over the west Siberian lowland, owing to a large amount of CH4 emitted from wetlands. The N2O concentrations were fairly constant through the troposphere over all locations covered by this study, with an average value of about 311 parts per billion by volume(ppbv). The CO concentrations also showed vertical profiles, with a small gradient over natural wetlands, taiga, and tundra. High values of the CH4, CO, and CO2 concentrations were observed over Moscow, owing to emissions of the respective gases by human activities in an urban area. It was also found that over natural wetlands and tundra the CO2 and CH4 concentrations were negatively correlated with each other, reflecting a strong biospheric CO2 uptake and CH4 emissions from wetlands. The relationship between the CH4 and CO concentrations was strongly positive over areas with their anthropogenic and natural sources; the relationship was only slightly positive over wetlands, possibly due to CO emissions from wetlands and/or photochemically produced CO.</t>
  </si>
  <si>
    <t>NATL INST ENVIRONM STUDIES, TSUKUBA, IBARAKI 305, JAPAN</t>
  </si>
  <si>
    <t>National Institute for Environmental Studies - Japan</t>
  </si>
  <si>
    <t>TOHOKU UNIV, FAC SCI, CTR ATMOSPHER &amp; OCEAN STUDIES, SENDAI, MIYAGI 98077, JAPAN.</t>
  </si>
  <si>
    <t>Maksyutov, Shamil/G-6494-2011; Machida, Toshinobu/H-6526-2018</t>
  </si>
  <si>
    <t>Maksyutov, Shamil/0000-0002-1200-9577;</t>
  </si>
  <si>
    <t>D3</t>
  </si>
  <si>
    <t>10.1029/96JD03131</t>
  </si>
  <si>
    <t>WK266</t>
  </si>
  <si>
    <t>WOS:A1997WK26600024</t>
  </si>
  <si>
    <t>Gao, RS; Fahey, DW; Salawitch, RJ; Lloyd, SA; Anderson, DE; Demajistre, R; McElroy, CT; Woodbridge, EL; Wamsley, RC; Donnelly, SG; DelNegro, LA; Proffitt, MH; Stimpfle, RM; Kohn, DW; Kawa, R; Lait, LR; Loewenstein, M; Podolske, JR; Keim, ER; Dye, JE; Wilson, JC; Chan, KR</t>
  </si>
  <si>
    <t>Partitioning of the reactive nitrogen reservoir in the lower stratosphere of the southern hemisphere: Observations and modeling</t>
  </si>
  <si>
    <t>IN-SITU MEASUREMENTS; ANTARCTIC OZONE HOLE; INSITU MEASUREMENTS; ER-2 AIRCRAFT; SULFURIC-ACID; 72-DEGREES-S LATITUDE; SUPERSONIC AIRCRAFT; VOLCANIC AEROSOLS; CHLORINE RADICALS; SULFATE AEROSOLS</t>
  </si>
  <si>
    <t>Measurements of nitric oxide (NO), nitrogen dioxide (NO2), and total reactive nitrogen (NOy = NO + NO2 + NO3 + HNO3 + ClONO2 + 2N(2)O(5) + ...) were made during austral fall, winter, and spring 1994 as part of the NASA Airborne Southern Hemisphere Ozone Experiment/Measurements for Assessing the Effects of Stratospheric Aircraft mission. Comparisons between measured NO2 values and those calculated using a steady state (SS) approximation are presented for flights at mid and high latitudes. The SS results agree with the measurements to within 8%, suggesting that the kinetic rate coefficients and calculated NO2 photolysis rate used in the SS approximation are reasonably accurate for conditions in the lower stratosphere. However, NO2 values observed in the Concorde exhaust plume were significantly less than SS values. Calculated NO2 photolysis rates showed good agreement with values inferred from solar flux measurements, indicating a strong self-consistency in our understanding of UV radiation transmission in the lower stratosphere. Model comparisons using a full diurnal, photochemical steady state model also show good agreement with the NO and NO2 measurements, suggesting that the reactions affecting the partitioning of the NOy reservoir are well understood in the lower stratosphere.</t>
  </si>
  <si>
    <t>UNIV COLORADO, COOPERAT INST RES ENVIRONM SCI, BOULDER, CO 80309 USA; CALTECH, JET PROP LAB, PASADENA, CA 91109 USA; JOHNS HOPKINS UNIV, APPL PHYS LAB, LAUREL, MD 20723 USA; ATMOSPHER ENVIRONM SERV, DOWNSVIEW, ON M3H 5T4, CANADA; UNIV CALIF SAN DIEGO, SCRIPPS INST OCEANOG, LA JOLLA, CA 92093 USA; UNIV COLORADO, DEPT CHEM &amp; BIOCHEM, BOULDER, CO 80309 USA; HARVARD UNIV, DEPT CHEM, CAMBRIDGE, MA 02138 USA; NASA, GODDARD SPACE FLIGHT CTR, GREENBELT, MD 20771 USA; NASA, AMES RES CTR, MOFFETT FIELD, CA 94035 USA; NATL CTR ATMOSPHER RES, MMM, BOULDER, CO 80307 USA; UNIV DENVER, DEPT ENGN, DENVER, CO 80208 USA</t>
  </si>
  <si>
    <t>University of Colorado System; University of Colorado Boulder; National Aeronautics &amp; Space Administration (NASA); NASA Jet Propulsion Laboratory (JPL); California Institute of Technology; Johns Hopkins University; Johns Hopkins University Applied Physics Laboratory; Environment &amp; Climate Change Canada; Meteorological Service of Canada; University of California System; University of California San Diego; Scripps Institution of Oceanography; University of Colorado System; University of Colorado Boulder; Harvard University; National Aeronautics &amp; Space Administration (NASA); NASA Goddard Space Flight Center; National Aeronautics &amp; Space Administration (NASA); NASA Ames Research Center; National Center Atmospheric Research (NCAR) - USA; University of Denver</t>
  </si>
  <si>
    <t>Gao, RS (corresponding author), NOAA, AERON LAB, 325 BROADWAY, R-E-AL6, BOULDER, CO 80303 USA.</t>
  </si>
  <si>
    <t>Gao, Ru-Shan/H-7455-2013; demajistre, robert/AAJ-7083-2020; Salawitch, Ross/B-4605-2009; Kawa, Stephan R/E-9040-2012; Fahey, David/G-4499-2013</t>
  </si>
  <si>
    <t>Gao, Ru-Shan/0000-0001-6985-1637; demajistre, robert/0000-0003-0191-0287; Del Negro, Lori/0000-0002-5194-2749; Fahey, David/0000-0003-1720-0634; Wilson, James/0000-0003-4699-5827</t>
  </si>
  <si>
    <t>10.1029/96JD01967</t>
  </si>
  <si>
    <t>WOS:A1997WK26600032</t>
  </si>
  <si>
    <t>Bard, E; Rostek, F; Sonzogni, C</t>
  </si>
  <si>
    <t>Interhemispheric synchrony of the last deglaciation inferred from alkenone palaeothermometry</t>
  </si>
  <si>
    <t>ICE-CORE; ISOTOPE PROFILES; INDIAN-OCEAN; CLIMATE; TEMPERATURE; OXYGEN; STRATIGRAPHY; PALEOCLIMATE; CALIBRATION; ANTARCTICA</t>
  </si>
  <si>
    <t>The relative timings of the last deglacial warming in the Southern and Northern hemispheres are not well constrained, but are a crucial component in understanding the mechanisms of deglaciation(1). A clearer picture of the degree of interhemispheric synchrony has been obscured by a dearth of high-resolution temperature records that can be tied to the absolute calendar timescale. Moreover, the quantification of tropical temperatures during the last glacial cycle is controversial(2-8). Here we apply the alkenone method of sea surface temperature reconstruction(9,10) to several high-resolution sediment cores recovered from the tropical Indian Ocean between 20 degrees N and 20 degrees S. The inferred initial sea surface temperature warming similar to 15,000 calendar years ago at 20 degrees S is in phase with Northern Hemisphere sea (this study) and air(11) temperature changes, but lags Antarctic warming(12-14) by several millennia. This finding, along with the results of recent modelling studies(15,16), provides strong support for the idea that changes in the ocean's global thermohaline circulation were not the only cause of interhemispheric climate teleconnection during the last deglaciation.</t>
  </si>
  <si>
    <t>INST UNIV FRANCE,ANNECY LE VIEUX,FRANCE; CNRS,UMR 132,F-13545 AIX PROVENCE,FRANCE</t>
  </si>
  <si>
    <t>Institut Universitaire de France; Centre National de la Recherche Scientifique (CNRS)</t>
  </si>
  <si>
    <t>Bard, E (corresponding author), UNIV AIX MARSEILLE 3,CEREGE,BP 80,F-13545 AIX PROVENCE 4,FRANCE.</t>
  </si>
  <si>
    <t>Sonzogni, Corinne/AAG-5816-2019; Klein, Richard G/B-5910-2009; Bard, Edouard/G-7717-2014</t>
  </si>
  <si>
    <t>10.1038/385707a0</t>
  </si>
  <si>
    <t>WJ423</t>
  </si>
  <si>
    <t>WOS:A1997WJ42300041</t>
  </si>
  <si>
    <t>Malloy, KD; Holman, MA; Mitchell, D; Detrich, HW</t>
  </si>
  <si>
    <t>Solar UVB-induced DNA damage and photoenzymatic DNA repair in Antarctic zooplankton</t>
  </si>
  <si>
    <t>ozone depletion; DNA damage and repair; photolyase; marine ecosystems</t>
  </si>
  <si>
    <t>ULTRAVIOLET-B RADIATION; OZONE DEPLETION; EXCISION-REPAIR; SKIN-CANCER; PHYTOPLANKTON; WATERS; LIGHT; ORGANISMS; PENINSULA; DYNAMICS</t>
  </si>
  <si>
    <t>The detrimental effects of elevated intensities of mid-UV radiation (UVB), a result of stratospheric ozone depletion during the austral spring, on the primary producers of the Antarctic marine ecosystem have been well documented. Here we report that natural populations of Antarctic zooplankton also sustain significant DNA damage [measured as cyclobutane pyrimidine dimers (CPDs)] during periods of increased UVB flux. This is the first direct evidence that increased solar UVB may result in damage to marine organisms other than primary producers in Antarctica. The extent of DNA damage in pelagic icefish eggs correlated with daily incident UVB irradiance, reflecting the difference between acquisition and repair of CPDs. Patterns of DNA damage in fish larvae did not correlate with daily UVB flux, possibly due to different depth distributions and/or different capacities for DNA repair. Clearance of CPDs by Antarctic fish and krill was mediated primarily by the photoenzymatic repair system. Although repair rates were large for all species evaluated, they were apparently inadequate to prevent the transient accumulation of substantial CPD burdens. The capacity for DNA repair in Antarctic organisms was highest in those species whose early life history stages occupy the water column during periods of ozone depletion (austral spring) and lowest in fish species whose eggs and larvae are abundant during winter. Although the potential reduction in fitness of Antarctic zooplankton resulting from DNA damage is unknown, we suggest that increased solar UV may reduce recruitment and adversely affect trophic transfer of productivity by affecting heterotrophic species as well as primary producers.</t>
  </si>
  <si>
    <t>NORTHEASTERN UNIV,DEPT BIOL,BOSTON,MA 02115; UNIV TEXAS,MD ANDERSON CANC CTR,DEPT CARCINOGENESIS,SMITHVILLE,TX 78957</t>
  </si>
  <si>
    <t>Northeastern University; University of Texas System; UTMD Anderson Cancer Center</t>
  </si>
  <si>
    <t>FEB 18</t>
  </si>
  <si>
    <t>10.1073/pnas.94.4.1258</t>
  </si>
  <si>
    <t>WJ621</t>
  </si>
  <si>
    <t>WOS:A1997WJ62100038</t>
  </si>
  <si>
    <t>Scudiero, R; Carginale, V; Riggio, M; Capasso, C; Capasso, A; Kille, P; diPrisco, G; Parisi, E</t>
  </si>
  <si>
    <t>Difference in hepatic metallothionein content in Antarctic red-blooded and haemoglobinless fish: Undetectable metallothionein levels in haemoglobinless fish is accompanied by accumulation of untranslated metallothionein mRNA</t>
  </si>
  <si>
    <t>BIOCHEMICAL JOURNAL</t>
  </si>
  <si>
    <t>INDUCED GENE-EXPRESSION; MESSENGER-RNA; RAINBOW-TROUT; CELL-LINES; SALMO-GAIRDNERI; BINDING PROTEIN; TRANSLATION; LIVER; ZINC; QUANTIFICATION</t>
  </si>
  <si>
    <t>Icefish (family Channichthyidae, suborder Nothothenioidei) are a group of Antarctic fish that have evolved unique phenotypes in order to adapt to the environment in which they live, Besides the lack of haemoglobin and the drastic reduction in the number of erythrocyte-like cells, another striking feature of the icefish is that their liver is devoid of metallothionein, These cysteine-rich heavy-metal-binding proteins are usually present in large amounts in a large variety of organisms, from bacteria to mammals. Despite the failure to detect appreciable levels of metallothionein in icefish liver, a cDNA encoding metallothionein was produced from total RNA by reverse transcriptase PCR, The icefish metallothionein showed high percentage identity with metallothionein from Trematomus bernacchii, a red-blooded Antarctic fish in which a normal content of hepatic metallothionein was found. Steady-state mRNA levels were assessed in fish liver by high-stringency hybridization of the metallothionein probe with total RNA, The results showed that icefish livers retain large amounts of untranslated metallothionein mRNA, The stability of the icefish transcript might be correlated with the lack of specific motifs in the untranslated 3' ends of mRNA.</t>
  </si>
  <si>
    <t>CNR, IST BIOCHIM PROT &amp; ENZIMOL, I-80125 NAPLES, ITALY; UNIV NAPLES FEDERICO II, DIPARTIMENTO BIOL EVOLUT &amp; COMPARATA, I-80100 NAPLES, ITALY; UNIV WALES COLL CARDIFF, SCH MOL &amp; MED BIOSCI, CARDIFF CF1 3US, S GLAM, WALES</t>
  </si>
  <si>
    <t>Consiglio Nazionale delle Ricerche (CNR); Istituto di Biochimica delle Proteine (IBP-CNR); University of Naples Federico II; Cardiff University</t>
  </si>
  <si>
    <t>Scudiero, Rosaria/AAI-2119-2020; Kille, Peter/A-4337-2010; Carginale, Vincenzo/N-2531-2014; CAPASSO, CLEMENTE/P-3522-2016</t>
  </si>
  <si>
    <t>Kille, Peter/0000-0001-6023-5221; Carginale, Vincenzo/0000-0002-1842-494X; Scudiero, Rosaria/0000-0002-8186-9722; CAPASSO, CLEMENTE/0000-0003-3314-2411</t>
  </si>
  <si>
    <t>PORTLAND PRESS LTD</t>
  </si>
  <si>
    <t>CHARLES DARWIN HOUSE, 12 ROGER STREET, LONDON WC1N 2JU, ENGLAND</t>
  </si>
  <si>
    <t>0264-6021</t>
  </si>
  <si>
    <t>1470-8728</t>
  </si>
  <si>
    <t>BIOCHEM J</t>
  </si>
  <si>
    <t>Biochem. J.</t>
  </si>
  <si>
    <t>FEB 15</t>
  </si>
  <si>
    <t>10.1042/bj3220207</t>
  </si>
  <si>
    <t>Biochemistry &amp; Molecular Biology</t>
  </si>
  <si>
    <t>WL282</t>
  </si>
  <si>
    <t>WOS:A1997WL28200028</t>
  </si>
  <si>
    <t>Feller, G; Zekhnini, Z; LamotteBrasseur, J; Gerday, C</t>
  </si>
  <si>
    <t>Enzymes from cold-adapted microorganisms - The class C beta-lactamase from the Antarctic psychrophile Psychrobacter immobilis A5</t>
  </si>
  <si>
    <t>EUROPEAN JOURNAL OF BIOCHEMISTRY</t>
  </si>
  <si>
    <t>psychrophile; extremophile; Antarctic; beta-lactamase; cephalosporinase</t>
  </si>
  <si>
    <t>HOMOLOGOUS PROTEINS; SECONDARY STRUCTURE; KINETIC-PARAMETERS; THERMAL-STABILITY; CRYSTAL-STRUCTURE; PURIFICATION; SEQUENCE; THERMOSTABILITY; TEMPERATURE; OLIGO-1,6-GLUCOSIDASE</t>
  </si>
  <si>
    <t>A heat-labile beta-lactamase has been purified from culture supernatants of Psychrobacter immobilis A5 grown at 4 degrees C and the corresponding chromosomal ampC gene has been cloned and sequenced. All structural and kinetic properties clearly relate this enzyme to class C beta-lactamases. The kinetic parameters of P. immobilis beta-lactamase for the hydrolysis of some p-lactam antibiotics are in the same range as the values recorded for the highly specialized cephalosporinases from pathogenic mesophilic bacteria. By contrast, the enzyme displays a low apparent optimum temperature of activity and a reduced thermal stability. Structural factors responsible for the latter property were analysed from the three-dimensional structure built by homology modelling. The deletion of proline residues in loops, the low number of arginine-mediated H-bonds and aromatic-aromatic interactions, the lower global hydrophobicity and the improved solvent interactions through additional surface acidic residues appear to be the main determinants of the enzyme flexibility.</t>
  </si>
  <si>
    <t>UNIV LIEGE, INST CHIM B6, CTR INGN PROT, B-4000 LIEGE, BELGIUM</t>
  </si>
  <si>
    <t>Feller, G (corresponding author), UNIV LIEGE, INST CHIM B6, BIOCHIM LAB, B-4000 LIEGE, BELGIUM.</t>
  </si>
  <si>
    <t>0014-2956</t>
  </si>
  <si>
    <t>EUR J BIOCHEM</t>
  </si>
  <si>
    <t>Eur. J. Biochem.</t>
  </si>
  <si>
    <t>10.1111/j.1432-1033.1997.00186.x</t>
  </si>
  <si>
    <t>WJ176</t>
  </si>
  <si>
    <t>WOS:A1997WJ17600025</t>
  </si>
  <si>
    <t>Letelier, RM; Abbott, MR; Karl, DM</t>
  </si>
  <si>
    <t>Chlorophyll natural fluorescence response to upwelling events in the Southern Ocean</t>
  </si>
  <si>
    <t>IRON; PHOTOSYNTHESIS; PHYTOPLANKTON; VARIABILITY; APPARATUS; BIOMASS; LAYER; SEA</t>
  </si>
  <si>
    <t>Variability of solar-induced (natural) fluorescence and chlorophyll were measured on scales of hours to weeks in the upper layer of a cyclonic eddy located south of the Antarctic Polar Front using a free-floating drifter. The fluorescence signal was analyzed both in terms of chlorophyll concentration and as an indicator of energy distribution in the photosynthetic apparatus. Long-term trends in fluorescence parallel changes in chlorophyll concentration. Considering a significant positive correlation between fluorescence and the relative depth of the eddy upper layer we hypothesize that the observed short-term variations in natural fluorescence are a physiological response of phytoplankton to changes in the supply of limiting nutrients. This interpretation is consistent with the Southern Ocean iron limitation hypothesis.</t>
  </si>
  <si>
    <t>UNIV HAWAII, SCH OCEAN &amp; EARTH SCI &amp; TECHNOL, HONOLULU, HI 96822 USA</t>
  </si>
  <si>
    <t>University of Hawaii System</t>
  </si>
  <si>
    <t>OREGON STATE UNIV, COLL OCEAN &amp; ATMOSPHER SCI, CORVALLIS, OR 97331 USA.</t>
  </si>
  <si>
    <t>Abbott, Mark R/J-8445-2016; Letelier, Ricardo/A-6953-2009; Karl, David/AFP-3837-2022</t>
  </si>
  <si>
    <t>Letelier, Ricardo/0000-0003-3376-4026; Karl, David/0000-0002-6660-6721</t>
  </si>
  <si>
    <t>1944-8007</t>
  </si>
  <si>
    <t>10.1029/97GL00205</t>
  </si>
  <si>
    <t>WJ181</t>
  </si>
  <si>
    <t>WOS:A1997WJ18100015</t>
  </si>
  <si>
    <t>Bjorgo, E; Johannessen, OM; Miles, MW</t>
  </si>
  <si>
    <t>Analysis of merged SMMR-SSMI time series of Arctic and Antarctic sea ice parameters 1978-1995</t>
  </si>
  <si>
    <t>MICROWAVE</t>
  </si>
  <si>
    <t>The most consistent means of investigating the global sea ice cover is by satellite passive microwave sensors, as these are independent of illumination and cloud cover. The Nimbus 7 Scanning Multichannel. Microwave Radiometer (SMMR) and the Defense Meteorological Satellite Program (DMSP) Special Sensor Microwave Imager (SSMI) provide information on the global sea ice cover from 1978 to present. The two instruments flew simultaneously during a 6-week overlap period in July and August 1987, thus enabling intercomparison of the two sensors. Brightness temperatures are corrected for instrument drift and calibration differences in order to produce continuous time series of monthly averaged Arctic and Antarctic sea ice extent and sea ice area through the use of the NOr-wegian Remote Sensing EXperiment (NORSEX) algorithm, which relates brightness temperatures to ice concentration. Statistical analysis on the time series estimates the decreases in Arctic ice extent and ice area to be 4.5% and 5.7%, respectively, during the 16.8-year observation period. The overall trends established here serve to better define and strengthen earlier assertions of a reduced ice cover, based on analysis of SMMR and SSMI data taken separately. These results are consistent with GCM simulations that suggest retreat of the sea ice cover under global warming scenarios.</t>
  </si>
  <si>
    <t>UNIV BERGEN, INST GEOPHYS, BERGEN, NORWAY</t>
  </si>
  <si>
    <t>University of Bergen</t>
  </si>
  <si>
    <t>NANSEN ENVIRONM &amp; REMOTE SENSING CTR, EDVARD GRIEGSVEI 3A, N-5037 BERGEN SOLHEIMSVIK, NORWAY.</t>
  </si>
  <si>
    <t>10.1029/96GL04021</t>
  </si>
  <si>
    <t>WOS:A1997WJ18100016</t>
  </si>
  <si>
    <t>Thompson, SR; Stevens, DP; Doos, K</t>
  </si>
  <si>
    <t>The importance of interocean exchange south of Africa in a numerical model</t>
  </si>
  <si>
    <t>RESOLUTION ANTARCTIC MODEL; HEAT TRANSPORTS; AGULHAS RETROFLECTION; THERMOCLINE WATER; ATLANTIC-OCEAN; WORLD OCEAN; FLUXES; ATMOSPHERE; FRAM</t>
  </si>
  <si>
    <t>A fine resolution numerical model of the Southern Ocean (the Fine Resolution Antarctic Model (FRAM)) has been used to investigate the way in which heat is supplied to the South Atlantic. The heat budget in the model is compared with other estimates and is found to be broadly realistic. The temperature structure in the Atlantic, and therefore the meridional heat transport, depend heavily on the input of heat from the Indian Ocean via the Agulhas Retroflection region. FRAM is compared with three models which do not exhibit a significant input of heat from the Indian Ocean. These models also have a lower equatorward heat transport in the South Atlantic. Horizontal resolution affects the amount of Agulhas transfer with coarser resolution leading to lower heat transport in the Atlantic, a result which has implications for ocean models used in climate simulations.</t>
  </si>
  <si>
    <t>UNIV E ANGLIA,SCH MATH,NORWICH NR4 7TJ,NORFOLK,ENGLAND</t>
  </si>
  <si>
    <t>Thompson, SR (corresponding author), SOUTHAMPTON OCEANOG CTR,JAMES RENNELL DIV,SOUTHAMPTON S014 3ZH,HANTS,ENGLAND.</t>
  </si>
  <si>
    <t>Döös, Kristofer/H-2838-2012; Stevens, David/F-2509-2010</t>
  </si>
  <si>
    <t>Döös, Kristofer/0000-0002-1309-5921; Stevens, David/0000-0002-7283-4405</t>
  </si>
  <si>
    <t>C2</t>
  </si>
  <si>
    <t>10.1029/96JC03207</t>
  </si>
  <si>
    <t>WH737</t>
  </si>
  <si>
    <t>WOS:A1997WH73700007</t>
  </si>
  <si>
    <t>Kawamura, T; Ohshima, KI; Takizawa, T; Ushio, S</t>
  </si>
  <si>
    <t>Physical, structural, and isotopic characteristics and growth processes of fast sea ice in Lutzow-Holm Bay, Antarctica</t>
  </si>
  <si>
    <t>WEDDELL SEA; THICKNESS DISTRIBUTION; ENVIRONMENT; SNOW</t>
  </si>
  <si>
    <t>A sea-ice/ocean study was conducted off Queen Maud Land and Enderby Land, Antarctica, from 1990 to 1991 by the Japanese Antarctic Research Expedition. Observations of multiyear land fast sea ice were made in Lutzow-Holm Bay over a period of 2 years to determine the snow and ice characteristics and ice growth processes. The snow depth in the bay reached large values of 1.0 to 1.5 m during the winter season at offshore locations. From the analysis of ice thickness measurements, it is confirmed that the fast ice with deep snow cover grew little in winter but substantially thickened during the summer months. On the basis of ice core structure, salinity, and stable isotopic composition, we conclude that the summer growth was caused by upward growth at the top of the ice to which snow ice and superimposed ice formation contribute. These processes were the primary contributors to sea-ice growth and characteristics only where the snow accumulation was large. In areas of low snow accumulation, there was no surface growth. Superimposed ice formation on sea ice in Antarctica has not been reported previously. Evidence for snow cover melting, which is a prerequisite for superimposed ice formation, was also found.</t>
  </si>
  <si>
    <t>JAPAN MARINE SCI &amp; TECHNOL CTR, YOKOSUKA, KANAGAWA 237, JAPAN; NATL INST POLAR RES, TOKYO 173, JAPAN</t>
  </si>
  <si>
    <t>Japan Agency for Marine-Earth Science &amp; Technology (JAMSTEC); Research Organization of Information &amp; Systems (ROIS); National Institute of Polar Research (NIPR) - Japan</t>
  </si>
  <si>
    <t>HOKKAIDO UNIV, INST LOW TEMP SCI, SAPPORO, HOKKAIDO 060, JAPAN.</t>
  </si>
  <si>
    <t>Ohshima, Kay I/D-6909-2012</t>
  </si>
  <si>
    <t>10.1029/96JC03206</t>
  </si>
  <si>
    <t>WOS:A1997WH73700011</t>
  </si>
  <si>
    <t>Schauer, U; Muench, RD; Rudels, B; Timokhov, L</t>
  </si>
  <si>
    <t>Impact of eastern arctic shelf waters on the Nansen Basin intermediate layers</t>
  </si>
  <si>
    <t>BARENTS SEA; OCEAN; CIRCULATION; HALOCLINE; SECTION; STRAIT; ICE</t>
  </si>
  <si>
    <t>The Eurasian shelves supply water to the Nansen Basin intermediate layers in two ways: as buoyancy-driven plumes of dense winter water and as permanent inflow of the Barents Sea branch of Atlantic Water, While the plumes are local and seasonal phenomena, the Barents Sea flow is part of the large-scale circulation. Both interact with Atlantic Water, which enters the Arctic Ocean through Fram Strait and moves as a subsurface boundary current eastward along the continental slope. During the Polarstern cruise ARK IX/4 in summer 1993, the Fram Strait branch was observed as a narrow core within tens of kilometers of the Barents Sea shelf edge. Here, several patches of cold, low-salinity water spread across the slope down to about 500 m depth. Their origin is assumed to be the northern Barents Sea. They mix with the warm, saline Fram Strait branch water (FSBW), so that the core properties of the latter become modified downstream. In the eastern Nansen Basin the Fram Strait branch is displaced toward the inner basin by inflow of the Barents Sea Branch of Atlantic Water (BSBW). This inflow appears as a broad (200 km) wedge extending from 200 to 1300 m depth, BSBW is colder and less saline than water of the Fram Strait branch, and it is less dense and less stratified than the ambient water. Both branches appear to undergo vigorous mixing while spreading eastward, so that any eastward continuation of the boundary flow transports about 50% BSBW and 50% FSBW above 600 m and about 80% BSBW and 20% FSBW below that level toward the Canadian Basin, According to available observations, the Barents and Kara Seas are the only source areas for shelf waters ventilating the Nansen Basin below the halocline, and these waters constitute a freshwater input rather than a salt input. Winter shelf water from the Laptev Sea cannot contribute to layers deeper than the upper halocline.</t>
  </si>
  <si>
    <t>EARTH &amp; SPACE RES,SEATTLE,WA 98125; UNIV HAMBURG,INST MEERESKUNDE,D-22529 HAMBURG 54,GERMANY; ARCTIC &amp; ANTARCTIC RES INST,ST PETERSBURG 199397,RUSSIA</t>
  </si>
  <si>
    <t>University of Hamburg; Arctic &amp; Antarctic Research Institute</t>
  </si>
  <si>
    <t>Schauer, U (corresponding author), ALFRED WEGENER INST POLAR &amp; MARINE RES,POSTFACH 120161,COLUMBUSSTR,D-27515 BREMERHAVEN,GERMANY.</t>
  </si>
  <si>
    <t>10.1029/96JC03366</t>
  </si>
  <si>
    <t>WOS:A1997WH73700013</t>
  </si>
  <si>
    <t>Rees, AP; Owens, NJP; UpstillGoddard, RC</t>
  </si>
  <si>
    <t>Nitrous oxide in the Bellingshausen Sea and Drake Passage</t>
  </si>
  <si>
    <t>PACIFIC-OCEAN; DENITRIFICATION; PERTURBATIONS; SOLUBILITY; EMISSIONS; SEAWATER; TRENDS; N2O; ICE</t>
  </si>
  <si>
    <t>Concentrations of dissolved and atmospheric nitrous oxide, N2O, were measured in the austral spring of 1992 in the Drake Passage and Bellingshausen Sea as part of the United Kingdom Joint Global Ocean Flux Study expedition to the Southern Ocean. The measured atmospheric mixing ratio was 313 +/- 5 parts per billion by volume, in agreement with the hemispherically corrected global mean. In the Drake Passage, surface N2O saturations were generally very close to atmospheric equilibrium, 99.7 +/- 3%, although several anomalous points were associated with the presence of frontal and eddy-like features within the Antarctic Polar Frontal Zone and at the Continental Water Boundary. Further to the south, a series of oceanographic stations and two surface transects along the 85 degrees W meridian between 65.28 degrees S and 70.32 degrees S revealed a transition from undersaturated conditions in open water to oversaturated conditions in the marginal ice zone, in the upper mixed layer (75-100 m). These observations reflect upwelling of Circumpolar Deep Water at approximately 70 degrees S, resulting in the accumulation of N2O under the winter sea ice and its subsequent release to the atmosphere following the ice retreat. Sea-air N2O fluxes were estimated from the product of the surface N2O anomaly and the modeled gas transfer coefficients of Liss and Merlivat [1986] and Wanninkhof [1992] to find a maximum rate of +3.1 mu mol N2O m(-2) d(-1). North of the upwelling region, Antarctic Surface Water formed from the mixing of surface waters and ice melt was moderately depleted in N2O with respect to the atmosphere, a minimum 90% of saturation. This sink area was estimated to extend between 65.28 degrees S and 69.57 degrees S with a mean sea-air flux of between -0.6 +/- 0.4 and -0.9 +/- 0.7 mu mol N2O m(-2) d(-1). The region studied at 85 degrees W (65.28 degrees S to 70.32 degrees S) revealed source and sink areas which were largely determined by the changing physical hydrography, so that overall there was a small net negative flux of between -0.06 +/- 0.9 and -0.09 +/- 1.4 mu mol N2O m(-2) d(-1).</t>
  </si>
  <si>
    <t>Rees, AP (corresponding author), PLYMOUTH MARINE LAB,PROSPECT PL,PLYMOUTH PL1 3DH,DEVON,ENGLAND.</t>
  </si>
  <si>
    <t>Owens, Nicholas/B-6639-2015; Owens, Nicholas John Paul/GRX-5013-2022</t>
  </si>
  <si>
    <t>Owens, Nicholas/0000-0003-4245-5858; Owens, Nicholas John Paul/0000-0001-7972-7285</t>
  </si>
  <si>
    <t>10.1029/96JC03350</t>
  </si>
  <si>
    <t>WOS:A1997WH73700014</t>
  </si>
  <si>
    <t>Rifts found as Antarctic ice breaks apart</t>
  </si>
  <si>
    <t>FEB 13</t>
  </si>
  <si>
    <t>WH294</t>
  </si>
  <si>
    <t>WOS:A1997WH29400006</t>
  </si>
  <si>
    <t>King, SM; MarcheseRagona, SP; Parker, SK; Detrich, HW</t>
  </si>
  <si>
    <t>Inner and outer arm axonemal dyneins from the Antarctic rockcod Notothenia coriiceps</t>
  </si>
  <si>
    <t>BIOCHEMISTRY</t>
  </si>
  <si>
    <t>URCHIN SPERM FLAGELLA; CHLAMYDOMONAS FLAGELLA; POLYPEPTIDE COMPOSITION; INTERMEDIATE CHAIN; TROUT SPERMATOZOA; HEAVY-CHAINS; WILD-TYPE; BINDING; PURIFICATION; MICROTUBULES</t>
  </si>
  <si>
    <t>Adaptive compensation of enzymatic activities is common among cold-living poikilotherms. Their enzymes often demonstrate higher activities at low temperatures than do homologs from temperate or thermophilic species. To understand the molecular features necessary for cold adaptation of microtubule motor proteins, we have initiated studies of the flagellar dynein ATPases of Antarctic fishes (body temperature range = -1.8 to +2 degrees C). Dyneins were isolated by high-salt extraction of demembranated sperm axonemes from the Antarctic yellowbelly rockcod, Notothenia coriiceps. Although solubilization of inner arms was incomplete, an inner arm dynein was recognized as a discrete complex containing one major dynein heavy chain (DHC) and sedimenting through sucrose gradients at similar to 12 S. Like inner arm dyneins from Chlamydomonas, the fish complex contained an actin-immunoreactive protein of 43 kDa and a 30-kDa protein. One isoform of the inner arm DHC gene family of N. coriiceps was detected by the polymerase chain reaction, and Southern analysis established that this DHC gene is present at one copy per haploid genome. Outer arm dynein was extracted quantitatively by high-salt treatment, contained two DHCs (one major, one minor), and sedimented through sucrose gradients as a polydisperse, aggregating system. Associated with the outer arm DHCs were five presumptive intermediate chains (ICs) of 66-91 kDa, immunologically defined by their cross-reactivity to four monoclonal antibodies specific for ICs from other organisms. The basal (non-microtubule-stimulated) specific ATPase activities of the N. coriiceps inner and outer arm dyneins were similar to 0.07 and similar to 0.04 mu mol of P-i min(-1) mg(-1), respectively, at 0 degrees C, attained their maxima (similar to 0.1 mu mol of P-i min(-1) mg(-1)) at 9 and 19 degrees C, respectively, and at higher temperatures declined substantially. Furthermore, the activities of the fish dyneins at temperatures less than or equal to 15 degrees C were significantly larger than that of outer arm dynein from the mesophile Tetrahymena. These results suggest that the greater catalytic efficiencies of N. coriiceps inner and outer arm dyneins at low temperatures are due to enhanced polypeptide flexibility in the active sites of their protein subunits. We conclude that temperature adaptation of flagellar dyneins from Antarctic fishes is compatible with substantial conservation of primary and quaternary structure.</t>
  </si>
  <si>
    <t>NORTHEASTERN UNIV, DEPT BIOL, BOSTON, MA 02115 USA; PENN STATE UNIV, DEPT MOL &amp; CELL BIOL, UNIVERSITY PK, PA 16802 USA</t>
  </si>
  <si>
    <t>Northeastern University; Pennsylvania Commonwealth System of Higher Education (PCSHE); Pennsylvania State University; Pennsylvania State University - University Park</t>
  </si>
  <si>
    <t>0006-2960</t>
  </si>
  <si>
    <t>BIOCHEMISTRY-US</t>
  </si>
  <si>
    <t>Biochemistry</t>
  </si>
  <si>
    <t>FEB 11</t>
  </si>
  <si>
    <t>10.1021/bi962229q</t>
  </si>
  <si>
    <t>WH050</t>
  </si>
  <si>
    <t>WOS:A1997WH05000014</t>
  </si>
  <si>
    <t>Chamberlin, RA; Lane, AP; Stark, AA</t>
  </si>
  <si>
    <t>The 492 GHz atmospheric opacity at the geographic South Pole</t>
  </si>
  <si>
    <t>atmospheric effects; Earth; methods, observational; radio continuum, general; site testing</t>
  </si>
  <si>
    <t>CALIBRATION; MILLIMETER</t>
  </si>
  <si>
    <t>We present narrow-bandwidth submillimeter-wave sky opacity measurements made from the South Pole between 1995 February 9 and November 17, a period that includes an entire Austral winter. These measurements were made with the Antarctic Submillimeter Telescope and Remote Observatory (AST/RO) using a heterodyne receiver tuned to a band that includes the 492 GHz fine-structure line of neutral atomic carbon. The zenith optical depth was below 0.72 half the time during the Austral winter and spring, and it reached values as low as 0.34 on day 232. The stability was also remarkably good: the opacity remained below 1.0 for weeks at a time. The South Pole is therefore an excellent site for submillimeter astronomy throughout the Austral winter and spring. The functional relationship between 492 GHz opacity and measured precipitable water vapor shows that a significant fraction of the opacity is caused by atmospheric constituents other than water vapor, indicating the need for accurate, site-dependent atmospheric modeling when opacity measurements at lower frequencies are extrapolated into the submillimeter.</t>
  </si>
  <si>
    <t>HARVARD SMITHSONIAN CTR ASTROPHYS,CAMBRIDGE,MA 02138</t>
  </si>
  <si>
    <t>Harvard University; Smithsonian Institution; Smithsonian Astrophysical Observatory</t>
  </si>
  <si>
    <t>Chamberlin, RA (corresponding author), BOSTON UNIV,DEPT ASTRON,725 COMMONWEALTH AVE,BOSTON,MA 02215, USA.</t>
  </si>
  <si>
    <t>FEB 10</t>
  </si>
  <si>
    <t>10.1086/303621</t>
  </si>
  <si>
    <t>WG534</t>
  </si>
  <si>
    <t>WOS:A1997WG53400040</t>
  </si>
  <si>
    <t>Mitrovica, JX; Forte, AM</t>
  </si>
  <si>
    <t>Radial profile of mantle viscosity: Results from the joint inversion of convection and postglacial rebound observables</t>
  </si>
  <si>
    <t>GLACIAL-ISOSTATIC-ADJUSTMENT; SEA-LEVEL CHANGE; EARTHS PRECESSION CONSTANT; PLEISTOCENE DEGLACIATION; LATERAL HETEROGENEITIES; TEMPORAL VARIATIONS; SEISMIC TOMOGRAPHY; GRAVITY-FIELD; DYNAMIC EARTH; POLAR WANDER</t>
  </si>
  <si>
    <t>We present new inferences of the radial profile of mantle viscosity that simultaneously fit long-wavelength free-air gravity harmonics associated with mantle convection and a large set of decay times estimated from the postglacial uplift of sites within previously glaciated regions (Hudson Bay, Arctic Canada, and Fennoscandia). The relative sea level variation at these latter sites is constrained by age-height pairs obtained by geological survey, rather than the subjective trends which are commonly used in glacial isostatic adjustment (GIA) studies. Our viscosity inferences are generated using two approaches. First, we adopt a relative viscosity profile which is known to provide a good fit to the free-air gravity harmonics and determine an absolute scaling which yields a best fit to the GIA decay time constraints. Second, we perform an iterative, nonlinear, joint inversion of the two data sets. In both cases our inferred profiles are characterized by a significant increase of viscosity (similar to 2 orders of magnitude), with depth, to values of similar to 10(22) Pa s in the bottom half of the lower mantle. The new viscosity profiles are shown to satisfy constraints based on the postglacial uplift of both Fennoscandia (the classic Haskell [1935] number) and Hudson Bay which have commonly been invoked to argue for an isoviscous mantle. Furthermore, the models are used to predict a set of long-wavelength signatures of the GIA process. These include predictions of CIA-induced variations in (1) the length-of-day over the late Holocene period; (2) the Earth's precession constant and obliquity over the last 2.6 Myr; and (3) the present-day zonal harmonics of the geopotential, J(l)(l less than or equal to 7). The predictions (1) and (3) bound the late Holocene (and ongoing) mass flux between the large polar ice sheets (Greenland and Antarctic) and the global oceans to small values(less than or equal to 0.4 mm/yr equivalent eustatic sea level rise).</t>
  </si>
  <si>
    <t>INST PHYS GLOBE, DEPT SISMOL, PARIS, FRANCE</t>
  </si>
  <si>
    <t>Universite Paris Cite</t>
  </si>
  <si>
    <t>Mitrovica, JX (corresponding author), UNIV TORONTO, DEPT PHYS, 60 ST GEORGE ST, TORONTO, ON M5S 1A7, CANADA.</t>
  </si>
  <si>
    <t>Forte, Alessandro/0000-0002-3530-0455</t>
  </si>
  <si>
    <t>B2</t>
  </si>
  <si>
    <t>10.1029/96JB03175</t>
  </si>
  <si>
    <t>WH694</t>
  </si>
  <si>
    <t>WOS:A1997WH69400006</t>
  </si>
  <si>
    <t>Wells, PE; Connell, R</t>
  </si>
  <si>
    <t>Movement of hydrological fronts and widespread erosional events in the southwestern Tasman Sea during the Late Quaternary</t>
  </si>
  <si>
    <t>AUSTRALIAN JOURNAL OF EARTH SCIENCES</t>
  </si>
  <si>
    <t>carbon dating; hiatus; oxygen isotopes; palaeoceanography; Polar Front; Quaternary; Subtropical Convergence; Tasman Sea</t>
  </si>
  <si>
    <t>OFFSHORE WESTERN-AUSTRALIA; SOUTHEAST INDIAN-OCEAN; DRAKE PASSAGE; WATER MASSES; FORAMINIFERA; CURRENTS; ZONE</t>
  </si>
  <si>
    <t>The planktonic foraminiferal palaeotemperatures and oxygen isotopes, radiocarbon dates and calcareous nannoplankton biostratigraphy of six deep-sea cores in the southwestern Tasman Sea are presented, along with the nannoplankton biostratigraphy of the tops of 23 other cores in the region. A complex history of deposition and erosion is indicated, with development of hiatuses at 10 ka, and widespread absence of sediments younger than 73 ka. The history of movement of the major hydrological fronts over the areas west to southwest of Tasmania has been deduced from palaeotemperature records of the undisturbed core segments. During the Last Glacial Maximum, the Subtropical Convergence was positioned north of 42 degrees S, 145 degrees E. During the subsequent deglaciation and Holocene the front rapidly moved southward, with its southern limits established south of 47 degrees S. Presently the northern limit of the Polar Front south of Tasmania is positioned south of similar to 50 degrees S, and palaeotemperatures and the absence of silica-rich sediments in all cores north of there, suggests that the front has been south of there during the past 500 000 years.</t>
  </si>
  <si>
    <t>0812-0099</t>
  </si>
  <si>
    <t>AUST J EARTH SCI</t>
  </si>
  <si>
    <t>Aust. J. Earth Sci.</t>
  </si>
  <si>
    <t>FEB</t>
  </si>
  <si>
    <t>10.1080/08120099708728297</t>
  </si>
  <si>
    <t>WX414</t>
  </si>
  <si>
    <t>WOS:A1997WX41400007</t>
  </si>
  <si>
    <t>Gomez, I; Wiencke, C</t>
  </si>
  <si>
    <t>Seasonal growth and photosynthetic performance of the Antarctic macroalga Desmarestia menziesii (Phaeophyceae) cultivated under fluctuating Antarctic daylengths</t>
  </si>
  <si>
    <t>BOTANICA ACTA</t>
  </si>
  <si>
    <t>photosynthesis; growth rates; fluctuating daylength; Antarctic; dark respiration; seasonality</t>
  </si>
  <si>
    <t>KING-GEORGE-ISLAND; HIMANTOTHALLUS-GRANDIFOLIUS DESMARESTIALES; INDEPENDENT CARBON FIXATION; HELGOLAND NORTH-SEA; LONG-TERM CULTURE; LAMINARIA-SOLIDUNGULA; BROWN ALGA; LIFE-HISTORY; ASCOSEIRA-MIRABILIS; SOUTH-SHETLAND</t>
  </si>
  <si>
    <t>Growth, photosynthesis, dark respiration and pigment contents were monitored in adult sporophytes of the Antarctic brown alga Desmarestia menziesii J. Agardh grown under fluctuating Antarctic daylength conditions. Growth rates were closely coupled to daylength variations with values varying from 0.05% d(-1) in winter condition (July-August) to 0.5% d(-1) in early summer (December). Photosynthetic pigments had maximum values of 1.8 mg g(-1) FW (chlorophyll a), 0.4 mg g(-1) FW (chlorophyll c) and 0.9 mg g(-1) FW (fucoxanthin) in summer. These changes were also closely related to individual size and biomass of the plants. Net photosynthesis (P-max), on a fresh weight basis, showed a clear seasonal pattern with highest rates of 25 mu mol O-2 g(-1) FW h(-1) in October and minima close to 9 mu mol O-2 g(-1) FW h(-1) in April. Dark respiration was high in spring (13 mu mol O-2 g(-1) FW h(-1)) approximately coinciding with growth peaks. Likewise, photosynthetic efficiency (alpha) and the initial saturating light point of photosynthesis (I-k) increased significantly in spring [1.3 mu mol O-2 g(-1) FW h(-1) (mu mol m(-2) s(-1))(-1) and 26 mu mol photons m(-2) s(-1), respectively]. In the case of a, no significant differences between fresh weight and Chi a based rates were found. The results of the present study are the first that demonstrate seasonality of physiological parameters in D. menziesii sporophytes and confirm also that phenology and physiology of macroalgae can be simulated in the laboratory. On the other hand this study adds new elements to the explanation of the life strategy of D. menziesii, in particular that algal growth and photosynthesis occur under a programmed seasonal pattern.</t>
  </si>
  <si>
    <t>Gomez, I (corresponding author), ALFRED WEGENER INST POLAR &amp; MARINE RES,AM HANDELSHAFEN 12,D-27515 BREMERHAVEN,GERMANY.</t>
  </si>
  <si>
    <t>GEORG THIEME VERLAG</t>
  </si>
  <si>
    <t>STUTTGART</t>
  </si>
  <si>
    <t>P O BOX 30 11 20, D-70451 STUTTGART, GERMANY</t>
  </si>
  <si>
    <t>0932-8629</t>
  </si>
  <si>
    <t>BOT ACTA</t>
  </si>
  <si>
    <t>Bot. Acta</t>
  </si>
  <si>
    <t>WP995</t>
  </si>
  <si>
    <t>WOS:A1997WP99500004</t>
  </si>
  <si>
    <t>Iverson, SJ; Arnould, JPY; Boyd, IL</t>
  </si>
  <si>
    <t>Milk fatty acid signatures indicate both major and minor shifts in the diet of lactating Antarctic fur seals</t>
  </si>
  <si>
    <t>KRILL EUPHAUSIA-SUPERBA; ARCTOCEPHALUS-GAZELLA; LIPID-COMPOSITION; DIVING BEHAVIOR; SOUTH-GEORGIA; PREY; PERIOD; FISH; ISLAND; DANA</t>
  </si>
  <si>
    <t>Fatty acid signature analysis is based on the principle that unique arrays of fatty acids within groups of organisms can be transferred, largely unaltered, up the marine food chain and thus may be an indicator of diet composition. We applied fatty acid signature analysis to milks collected from Antarctic fur seals (Arctocephalus gazella) at South Georgia in 1990-1991, during the perinatal period (N = 19) and subsequently during early (N = II), mid (N = 11), and late (N = 8) foraging trips. In lactating otariid females, milk fatty acids secreted during the perinatal fast are derived largely from blubber mobilization and thus are influenced by dietary history prior to parturition. Conversely, milk fatty acids secreted during foraging trips are derived primarily from immediate dietary intake. The fatty acid signature of perinatal milks was significantly different from that of all other milks, suggesting differences in the prepartum diet when females are away from the breeding grounds. At the onset of foraging periods, the fatty acid composition of milks changed dramatically to reflect a diet composed mainly of krill. However, during late foraging periods, milk fatty acids again changed from those of early and mid foraging, and suggested a predominance of teleost fish in the diet. These findings were consistent with independent assessments of diet by faecal analysis and indicate the potential value of fatty acid signature analysis in studying foraging ecology in free-ranging pinnipeds.</t>
  </si>
  <si>
    <t>DALHOUSIE UNIV, DEPT BIOL, HALIFAX, NS B3H 4J1, CANADA.</t>
  </si>
  <si>
    <t>Iverson, Sara/0000-0003-2842-4094</t>
  </si>
  <si>
    <t>10.1139/z97-026</t>
  </si>
  <si>
    <t>XB775</t>
  </si>
  <si>
    <t>WOS:A1997XB77500004</t>
  </si>
  <si>
    <t>Prince, PA; Weimerskirch, H; Huin, N; Rodwell, S</t>
  </si>
  <si>
    <t>Molt, maturation of plumage and ageing in the Wandering Albatross</t>
  </si>
  <si>
    <t>CONDOR</t>
  </si>
  <si>
    <t>Diomedea exulans chionoptera; Wandering Albatross; primary molt; secondary molt; plumage maturation; ageing; subantarctic</t>
  </si>
  <si>
    <t>DIOMEDEA-EXULANS; MACQUARIE-ISLAND; PATTERNS</t>
  </si>
  <si>
    <t>We compare the pattern and rate of molt and plumage maturation in Wandering Albatrosses (Diomedenea exulans chionoptera) using prebreeding and breeding birds from South Georgia (S. Atlantic Ocean) and Crozet Islands (S. Indian Ocean). Immatures from both sites have a molt cycle which basically alternates moll of outer primaries in one year and inner primaries in tile next year. This is similar to, but in its details more complex and flexible than, the molt of the smaller, sympatric Black-browed and Gray-headed Albatrosses (D. melanophris and D. chrysostoma). It differs from the wrap-around molt characteristic of Laysan and Black-footed Albatrosses (D. immmutabilis and D. nigripes). Juvenile Wandering Albatrosses have most new primaries when 5-year-olds but even at this age some birds have retained primary 1 since they fledged. Males, but not females, from South Georgia replace more primaries than do Crozet birds. Adults breeding for tile first time molt fewer primaries than birds breeding 7-11 months after a failed breeding attempt; these adults molt on average 6 primaries, similar to successful or failed Black-browed Albatrosses. Successful Wandering Albatrosses, in the 12 months before breeding again, only molt 7-8 primaries on average, in contrast to the 11 primacies molted by biennial Gray-headed Albatrosses in their 16 month breeding interval. The duration of the interval between successive breeding attempts is probably the main constraint on the amount of primary molt that can be accomplished. Failed, but not successful, Wandering Albatrosses breeding at Crozet molt more primaries than similar birds at South Georgia. At both sites, the plumage of birds of both sexes gets whiter until about 20 years old. However, South Georgia males are already whiter than Crozet birds at 5 years old (presumably reflecting the faster molt rate of South Georgia birds) and they maintain this difference for the next decade. In contrast, females from both sites mature at similar molt rates until age 10 years (median age of first breeding) when South Georgia birds become and stay whiter than Crozet birds. Plumage maturation rate is much slower in birds from Macquarie Island, but these may not belong to the same subspecies, Conventional (Gibson) plumage scores do not provide a reliable means of estimating age of Wandering Albatrosses, except in very general (+/-3-5 year) categories, The pattern and extent of molt, however, can age most immature birds of D. e. chionoptera to within one year; we provide a key for doing this.</t>
  </si>
  <si>
    <t>CNRS,CTR ETUD BIOL ANIM SAUVAGES,F-79360 BEAUVOIR NIORT,FRANCE</t>
  </si>
  <si>
    <t>Prince, PA (corresponding author), BRITISH ANTARCTIC SURVEY,NERC,HIGH CROSS,MADINGLEY RD,CAMBRIDGE CB3 0ET,ENGLAND.</t>
  </si>
  <si>
    <t>Weimerskirch, Henri/K-7306-2019; Weimerskirch, Henri/F-5562-2013</t>
  </si>
  <si>
    <t>Weimerskirch, Henri/0000-0002-0457-586X;</t>
  </si>
  <si>
    <t>COOPER ORNITHOLOGICAL SOC</t>
  </si>
  <si>
    <t>ORNITHOLOGICAL SOC NORTH AMER PO BOX 1897, LAWRENCE, KS 66044-8897</t>
  </si>
  <si>
    <t>0010-5422</t>
  </si>
  <si>
    <t>Condor</t>
  </si>
  <si>
    <t>10.2307/1370224</t>
  </si>
  <si>
    <t>WP122</t>
  </si>
  <si>
    <t>WOS:A1997WP12200007</t>
  </si>
  <si>
    <t>Gingele, FX; Kuhn, G; Maus, B; Melles, M; Schone, T</t>
  </si>
  <si>
    <t>Holocene ice retreat from the Lazarev Sea Shelf, East Antarctica</t>
  </si>
  <si>
    <t>CONTINENTAL SHELF RESEARCH</t>
  </si>
  <si>
    <t>CONTINENTAL-SHELF; WEDDELL SEA; SEDIMENTATION; DEPOSITS; ROSS; CIRCULATION; BENEATH; SHEET</t>
  </si>
  <si>
    <t>Distinct facies types, classified in radiocarbon-dated sediments from the shelf of the Lazarev Sea, East Antarctica, reveal a detailed history of processes that have controlled sedimentation during the deglaciation over the last 10,000 yr. The ice retreat on this part of the Antarctic shelf started 9500 yr BP, marked by the deposition of laminated sediments, deposited from a floating ice shelf. These laminites, which occur on top of diamictons laid down from a grounded ice sheet, are the basal sediments of the postglacial sequence; The intensity of the Antarctic Coastal Current (ACC), directed by shelf morphology, controlled sedimentation of the postglacial facies. A residual glaciomarine sediment with the fine fraction winnowed by strong currents developed from 9000-8000 yr BP in the western part of the investigation area and from 9000-5000 yr BP in the eastern part, closer to the prominent 'Fenno Deep' trough. Current velocities apparently decreased between 8000 and 2000 yr BP due to a deflection of the ACC by advancing ice tongues to the east of the investigation area during the 'Hypsithermal'. This led to a deposition of fine-grained sediments, and clay mineralogy suggests a continental source, possibly near the grounding line of the Nivl Ice Shelf, rather than a winnowing of sediments near the shelf break or advection from deeper water. Current velocities intensified after 2000 yr BP, removed fine material from these sediments and led to a relict sediment, consisting of coarse bryozoan and molluscan debris. Copyright (C) Elsevier Science Ltd.</t>
  </si>
  <si>
    <t>ALFRED WEGENER INST POLAR &amp; MARINE RES, D-27515 BREMERHAVEN, GERMANY; ALFRED WEGENER INST POLAR &amp; MARINE RES, D-14473 POTSDAM, GERMANY</t>
  </si>
  <si>
    <t>Helmholtz Association; Alfred Wegener Institute, Helmholtz Centre for Polar &amp; Marine Research; Helmholtz Association; Alfred Wegener Institute, Helmholtz Centre for Polar &amp; Marine Research</t>
  </si>
  <si>
    <t>Melles, Martin/J-4070-2012; Schöne, Tilo/C-7403-2019</t>
  </si>
  <si>
    <t>Melles, Martin/0000-0003-0977-9463; Schöne, Tilo/0000-0003-4118-9578; Kuhn, Gerhard/0000-0001-6069-7485</t>
  </si>
  <si>
    <t>0278-4343</t>
  </si>
  <si>
    <t>1873-6955</t>
  </si>
  <si>
    <t>CONT SHELF RES</t>
  </si>
  <si>
    <t>Cont. Shelf Res.</t>
  </si>
  <si>
    <t>10.1016/S0278-4343(96)00026-X</t>
  </si>
  <si>
    <t>VY024</t>
  </si>
  <si>
    <t>WOS:A1997VY02400002</t>
  </si>
  <si>
    <t>Eicken, H; Reimnitz, E; Alexandrov, V; Martin, T; Kassens, H; Viehoff, T</t>
  </si>
  <si>
    <t>Sea-ice processes in the Laptev Sea and their importance for sediment export</t>
  </si>
  <si>
    <t>ARCTIC-OCEAN; ENTRAINMENT; POLYNYAS</t>
  </si>
  <si>
    <t>Based on remote-sensing data and an expedition during August-September 1993, the importance of the Laptev Sea as a source area for sediment-laden sea ice was studied. Ice-core analysis demonstrated the importance of dynamic ice-growth mechanisms as compared to the multi-year cover of the Arctic Basin. Ice-rafted sediment (IRS) was mostly associated with congealed frazil ice, although evidence for other entrainment mechanisms (anchor ice, entrainment into freshwater ice) was also found. Concentrations of suspended particulate matter (SPM) in patches of dirty ice averaged at 156 g m(-3) (standard deviation sigma = 140 g m(-3)), with a background concentration of 5 g m(-3). The potential for sediment entrainment over the broad, shallow Laptev Sea shelf during fall freeze-up was studied through analysis of remote-sensing data and weather-station records for the period 1979-1994. Freeze-up commences on 26 September (sigma = 7 d) and is completed after 19 days (sigma = 6 d). Meteorological conditions as well as ice extent prior to and during freeze-up vary considerably, the open-water area ranging between 107 x 10(3) and 447 x 10(3) km(2). Ice motion and transport of IRS were derived from satellite imagery and drifting buoys for the period during and after the expedition (mean ice velocities of 0.04 and 0.05 m s(-1), respectively). With a best-estimate sediment load of 16 t km(-2) (ranging between 9 and 46 t km(-2)), sediment export from the eastern Laptev Sea amounts to 4 x 10(6) t yr(-1), with extremes of 2 x 10(6) and 11 x 10(6) t yr(-1). Implications for the sediment budget of the Laptev shelf, in particular with respect to riverine input of SPM, which may be of the same order of magnitude, are discussed. Copyright (C) 1996 Elsevier Science Ltd.</t>
  </si>
  <si>
    <t>US GEOL SURVEY, MENLO PK, CA 94025 USA; ARCTIC &amp; ANTARCTIC RES INST, ST PETERSBURG, RUSSIA; GEOMAR, D-24148 KIEL, GERMANY</t>
  </si>
  <si>
    <t>United States Department of the Interior; United States Geological Survey; Arctic &amp; Antarctic Research Institute; Helmholtz Association; GEOMAR Helmholtz Center for Ocean Research Kiel</t>
  </si>
  <si>
    <t>Eicken, H (corresponding author), ALFRED WEGENER INST POLAR &amp; MARINE RES, POSTFACH 120161, D-27515 BREMERHAVEN, GERMANY.</t>
  </si>
  <si>
    <t>Martin, Thomas/AAF-9515-2021; Eicken, Hajo/M-6901-2016</t>
  </si>
  <si>
    <t>Martin, Thomas/0000-0003-2897-722X;</t>
  </si>
  <si>
    <t>+</t>
  </si>
  <si>
    <t>10.1016/S0278-4343(96)00024-6</t>
  </si>
  <si>
    <t>WOS:A1997VY02400004</t>
  </si>
  <si>
    <t>Pirrie, D; Crame, JA; Lomas, SA; Riding, JB</t>
  </si>
  <si>
    <t>Late Cretaceous stratigraphy of the Admiralty Sound Region, James Ross Basin, Antarctica</t>
  </si>
  <si>
    <t>Campanian-Maastrichtian; lithostratigraphy; biostratigraphy; James Ross Basin; Antarctica; palynology</t>
  </si>
  <si>
    <t>DINOFLAGELLATE CYSTS; SEYMOUR-ISLAND; HUMPS-ISLAND; VEGA-ISLAND; CAPE LAMB; PENINSULA; EOCENE; MEMBER</t>
  </si>
  <si>
    <t>Key exposures through the Late Cretaceous (Campanian-Maastrichtian) Marambio Group are located in the Admiralty Sound region, James Ross Island group, Antarctica. On southern James Ross Island, an extensive sequence of bioturbated silty mudstones, muddy sandstones, fine-grained sandstones, ash layers and rare conglomerates has been subdivided into two component members of the Santa Marta Formation: the Rabot Member and the overlying, newly defined, Hamilton Point Member. Both members are fossiliferous, and have yielded a variety of both macro- and microbiotas indicating relatively shallow (i.e., shelf depth) marine conditions. In particular the Rabot Member contains an assemblage of both heteromorph and regularly coiled ammonites, giant inoceramid bivalves, and other benthos. A combination of both ammonite and palynomorph evidence suggests that both the Rabot and Hamilton Point members are early to late Campanian in age. The Santa Marta Formation is believed to pass directly up into the newly defined Snow Hill Island Formation, which forms the majority of the exposure on Snow Hill Island and the south-westernmost tip of Seymour Island. This unit comprises poorly lithified grey sandy mudstones, lithified fine-grained sandstones, and dark mudstones. It contains numerous concretion horizons and is typified by the late Campanian-early Maastrichtian Gunnarites antarcticus molluscan assemblage. The Snow Hill Island Formation is in turn unconformably overlain by the Lopez de Bertodano Formation, which, as redefined herein, is restricted to the northern tip of Snow Hill Island, Seymour Island, and one small exposure on Vega Island. An informal lithostratigraphical unit characterised by distinctive, pale grey weathering mudstones is identified at the base of the Lopez de Bertodano Formation, and on the basis of palynological studies may be of mid- to late Maastrichtian age. The stratigraphical scheme presented here has enabled us to enhance regional correlation of the Late Cretaceous strata within the James Boss Basin. Based on these new correlations, we can prove that the Campanian-Maastrichtian sequence is between 2500 and 2900 m thick. This is one of the thickest onshore Late Cretaceous successions in the Southern Hemisphere, and has the potential to become a key reference section. In addition, given its high palaeolatitude location, it is a crucial locality to examine Late Cretaceous palaeoenvironmental change. (C) 1997 Academic Press Limited.</t>
  </si>
  <si>
    <t>BRITISH ANTARCTIC SURVEY,NERC,CAMBRIDGE CB3 0ET,ENGLAND; BRITISH GEOL SURVEY,KEYWORTH NG12 5GG,NOTTS,ENGLAND</t>
  </si>
  <si>
    <t>UK Research &amp; Innovation (UKRI); Natural Environment Research Council (NERC); NERC British Antarctic Survey; UK Research &amp; Innovation (UKRI); Natural Environment Research Council (NERC); NERC British Geological Survey</t>
  </si>
  <si>
    <t>Pirrie, D (corresponding author), UNIV EXETER,CAMBORNE SCH MINES,REDRUTH TR15 3SE,CORNWALL,ENGLAND.</t>
  </si>
  <si>
    <t>Pirrie, Duncan/0000-0002-4954-5920; Lomas, Simon/0000-0002-3089-3626</t>
  </si>
  <si>
    <t>10.1006/cres.1996.0052</t>
  </si>
  <si>
    <t>WJ501</t>
  </si>
  <si>
    <t>WOS:A1997WJ50100007</t>
  </si>
  <si>
    <t>Basile, I; Grousset, FE; Revel, M; Petit, JR; Biscaye, PE; Barkov, NI</t>
  </si>
  <si>
    <t>Patagonian origin of glacial dust deposited in East Antarctica (Vostok and Dome C) during glacial stages 2, 4 and 6</t>
  </si>
  <si>
    <t>Antarctica; ice-cores; dust; aerosols; radioactive isotopes; Patagonia</t>
  </si>
  <si>
    <t>ICE-AGE CONDITIONS; SM-ND; CORE; RECORD; CYCLE; SEA; SEDIMENTS; ISOTOPES; TRACERS; MODEL</t>
  </si>
  <si>
    <t>The source area of continental dust deposited at both Vostok and Dome C sites (East Antarctica) during the glacial stages (stage 2: similar to 18 ka (Last Glacial Maximum), stage 4: similar to 60 ka and stage 6: similar to 160 ka) of the last two climatic cycles has remained constant. The isotopic composition (Sr-87/Sr-86 and Nd-143/Nd-114) of the ice-core dust has been compared with the isotopic composition of the potential source areas: Antarctica, New Zealand, Southern Africa, Australia and South America. This comparison reveals the southern South American provenance of the dust for all three glacial periods, as has already been shown for the LGM [1], We show that the Patagonian loess and the marine shelf sediments from the Argentine continental shelf, which was variably emerged during glacial periods, display different isotopic compositions and that the composition of the Patagonian loess best matches the signature of the ice-core dust, The identification of the Patagonian region as the source of the windblown dust deposited over East Antarctica during all the latest glacial periods permits a better understanding of paleo-atmospheric circulations of the last climatic cycles and a better constraint on the parametrization of dust sources for paleoatmospheric general circulation models.</t>
  </si>
  <si>
    <t>UNIV BORDEAUX 1, DEPT GEOL &amp; OCEANOG, CNRS, URA 197, F-33405 TALENCE, FRANCE; COLUMBIA UNIV, LAMONT DOHERTY EARTH OBSERV, PALISADES, NY 10964 USA; ARCTIC &amp; ANTARCTIC RES INST, ST PETERSBURG 199226, RUSSIA</t>
  </si>
  <si>
    <t>Centre National de la Recherche Scientifique (CNRS); Universite de Bordeaux; Columbia University; Arctic &amp; Antarctic Research Institute</t>
  </si>
  <si>
    <t>Basile, I (corresponding author), LAB GLACIOL &amp; GEOPHYS ENVIRONM, BP 96, F-38402 ST MARTIN DHERES, FRANCE.</t>
  </si>
  <si>
    <t>Revel, Marie/C-2229-2015; Basile, Isabelle IBD/B-4173-2010</t>
  </si>
  <si>
    <t>10.1016/S0012-821X(96)00255-5</t>
  </si>
  <si>
    <t>WQ648</t>
  </si>
  <si>
    <t>WOS:A1997WQ64800016</t>
  </si>
  <si>
    <t>Fitzsimons, SJ</t>
  </si>
  <si>
    <t>Entrainment of glaciomarine sediments and formation of thrust-block moraines at the margin of Sorsdale glacier, east Antarctica</t>
  </si>
  <si>
    <t>entrainment; glaciotectonics; basal freezing; thrust-block moraines</t>
  </si>
  <si>
    <t>VESTFOLD HILLS</t>
  </si>
  <si>
    <t>The morphology, sedimentology and structure of moraines at the margin of an outlet glacier in east Antarctica are described, and contemporary depositional processes in a marine inlet adjacent to the ice margin are examined. Results indicate that the principal moraines are thrust-block moraines produced by basal freezing and deformation of glaciomarine sediment as the outlet glacier expands into a marine inlet. Preservation of detailed glaciomarine sedimentary structures and beds of marine shells suggests that the sediment was frozen during entrainment, transportation and deposition. The presence of low-angle faults in the moraines show that the moraines consist of an en echelon arrangement of thrust plates. The sedimentology, structure, thickness of the thrust plates, and inferred entrainment processes are consistent with Weertman's ice-debris accretion hypothesis for debris entrainment at the edge of cold ice sheets. A model of thrust-block moraine development produced by this study provides a framework for the interpretation of radiocarbon dates from marine macrofossils in the moraines. The model may also be useful in the interpretation of similar moraines in coastal east Antarctic eases and other polar marginal marine environments. (C) 1997 by John Wiley &amp; Sons, Ltd.</t>
  </si>
  <si>
    <t>Fitzsimons, SJ (corresponding author), UNIV OTAGO,DEPT GEOG,POB 56,DUNEDIN,NEW ZEALAND.</t>
  </si>
  <si>
    <t>JOHN WILEY &amp; SONS LTD</t>
  </si>
  <si>
    <t>W SUSSEX</t>
  </si>
  <si>
    <t>BAFFINS LANE CHICHESTER, W SUSSEX, ENGLAND PO19 1UD</t>
  </si>
  <si>
    <t>10.1002/(SICI)1096-9837(199702)22:2&lt;175::AID-ESP694&gt;3.0.CO;2-G</t>
  </si>
  <si>
    <t>WH926</t>
  </si>
  <si>
    <t>WOS:A1997WH92600007</t>
  </si>
  <si>
    <t>Hansson, LA; Tranvik, LJ</t>
  </si>
  <si>
    <t>Algal species composition and phosphorus recycling at contrasting grazing pressure: An experimental study in sub-Antarctic lakes with two trophic levels</t>
  </si>
  <si>
    <t>FRESHWATER BIOLOGY</t>
  </si>
  <si>
    <t>CHLOROPHYLL-A; PHYTOPLANKTON; ZOOPLANKTON; NITROGEN; DAPHNIA; PRODUCTIVITY; HERBIVORES; SEDIMENTS; RELEASE; SHIFTS</t>
  </si>
  <si>
    <t>1. To test the response of algal communities to altered grazer abundance in lakes lacking efficient predators on herbivores, we performed field and experimental studies in two sub-Antarctic lakes (South Georgia). 2. The number of algal species in these high latitude lakes is low, and all dominant species have grazer-resistant adaptations, including spines in three dimensions (Staruastrum sp.), large size (Tribonema sp.), a mucus sheet allowing viable passage through the gut (Chlamydocapsa sp., Elakatothrix sp.) or ability to recruit individuals from the sediment surface (Mallomonas sp.). 3. Algal community composition was only slightly changed by experimentally altered grazer abundance, indicating that it was already adapted for a high grazing pressure. Hence, the diets of herbivores were restricted to vulnerable food organisms such as Mallomonas sp. and heterotrophic flagellates in the water column, and to benthic food sources. 4. At high grazer abundance, the concentration of available phosphorus (PO4-P) in the water was lower than at low grazer abundances, due to inefficient nutrient regeneration by the copepod herbivores. Hence, in lakes where copepods are dominant grazers, algae suffer both directly from grazing and indirectly from reduced nutrient availability.</t>
  </si>
  <si>
    <t>Hansson, LA (corresponding author), INST ECOL LIMNOL,ECOL BLDG,S-22362 LUND,SWEDEN.</t>
  </si>
  <si>
    <t>0046-5070</t>
  </si>
  <si>
    <t>FRESHWATER BIOL</t>
  </si>
  <si>
    <t>Freshw. Biol.</t>
  </si>
  <si>
    <t>10.1046/j.1365-2427.1997.d01-531.x</t>
  </si>
  <si>
    <t>WJ192</t>
  </si>
  <si>
    <t>WOS:A1997WJ19200003</t>
  </si>
  <si>
    <t>Blattner, P; Grindley, GW; Adams, CJ</t>
  </si>
  <si>
    <t>Low-O-18 terranes tracking Mesozoic polar climates in the South Pacific</t>
  </si>
  <si>
    <t>MEDIAN TECTONIC ZONE; MARIE-BYRD-LAND; NEW-ZEALAND; HYDROTHERMAL SYSTEMS; HYDROGEN-ISOTOPE; SKAERGAARD INTRUSION; WEST ANTARCTICA; OXYGEN ISOTOPES; EAST GREENLAND; ROCKS</t>
  </si>
  <si>
    <t>Substantially negative delta(18)O values of altered rocks are an unfailing guide to O-18-depleted meteoric water of low mean annual temperature, and therefore of cold climates at times of hydrothermal alteration. However, because water-rock interaction is often incomplete even where it has occurred, the lack of depleted values is poor evidence for lack of cold climate. A now established average surface rock composition of -6.6 parts per thousand delta(18)O, with a lower limit of -16 parts per thousand, for an igneous and metamorphic terrane of some 6,000 km(2) in West Antarctica indicates Cretaceous meteoric water of less, or much less, than -20 parts per thousand. This new anomaly and similar anomalies in New Zealand date from before rifting along the Antarctic-Pacific Rise and are tracking terranes originating from the Mesozoic south polar archipelago. In this area subaerial, or subglacial, hydrothermal isotope exchange has been particularly effective, and/or meteoric waters were isotopically unusually depleted. The discovery, mapping, and dating of further isotopically depleted zones in the geologic record will improve constraints for Paleozoic and Mesozoic greenhouse climates. Copyright (C) 1997 Elsevier Science Ltd.</t>
  </si>
  <si>
    <t>Blattner, P (corresponding author), INST GEOL &amp; NUCL SCI LTD,POB 31312,LOWER HUTT,NEW ZEALAND.</t>
  </si>
  <si>
    <t>Shrestha, Yesha/N-8890-2014</t>
  </si>
  <si>
    <t>10.1016/S0016-7037(96)00350-X</t>
  </si>
  <si>
    <t>WK514</t>
  </si>
  <si>
    <t>WOS:A1997WK51400007</t>
  </si>
  <si>
    <t>Mendel, V; Sauter, D</t>
  </si>
  <si>
    <t>Seamount volcanism at the super slow-spreading southwest Indian ridge between 57 degrees E and 70 degrees E</t>
  </si>
  <si>
    <t>MID-ATLANTIC RIDGE; AUSTRALIAN-ANTARCTIC DISCORDANCE; SIZE DISTRIBUTION; REYKJANES RIDGE; PACIFIC; CENTERS; OCEAN</t>
  </si>
  <si>
    <t>Using high-resolution bathymetric data of the Southwest Indian Ridge axial valley floor, 523 seamounts were identified between the Atlantis II fracture zone (57 degrees E) and the Rodrigues triple junction (70 degrees E), We find that the seamount population has a much larger spatial density (similar to 103 per 10(3) km(2)) and shorter characteristic height (similar to 18 m) to the west of 62 degrees E than to the east (similar to 8 per 10(3) km(2) and similar to 105 m, respectively), These densities of seamounts are much lower than those found on the Mid-Atlantic Ridge, suggesting that magma production is attenuated under the Southwest Indian Ridge compared with faster spreading oceanic ridges. We propose that cooler mantle temperatures, which induce lower degrees of partial melting and less magmatic supply to the ridge axis, result in construction of taller and fewer seamounts between 62 degrees and 70 degrees E.</t>
  </si>
  <si>
    <t>ECOLE &amp; OBSERV PHYS GLOBE, LAB GEOPHYS MARINE, URA 323 CNRS, 5 RUE RENE DESCARTES, F-67084 STRASBOURG, FRANCE.</t>
  </si>
  <si>
    <t>Minshull, Timothy A/D-1147-2010; Sosson, Marc M/E-1777-2015; McLean, Robert/S-7829-2019; Lithgow-Bertelloni, Carolina/P-3952-2019; Kirchner, James W/B-6126-2009; Abati, Jacobo/HPD-5139-2023; sauter, daniel/Q-5519-2019; Röhl, Ursula/G-5986-2011; sauter, daniel/K-6532-2014; Ranero, César R/B-9165-2009; Soesoo, Alvar/AAH-7788-2021</t>
  </si>
  <si>
    <t>McLean, Robert/0000-0002-0610-6143; Lithgow-Bertelloni, Carolina/0000-0003-0924-6587; Kirchner, James W/0000-0001-6577-3619; Abati, Jacobo/0000-0002-2227-1392; sauter, daniel/0000-0003-3651-8090; Röhl, Ursula/0000-0001-9469-7053; sauter, daniel/0000-0003-3651-8090; Soesoo, Alvar/0000-0002-5711-1727; Mendel, Veronique/0000-0003-3642-2881</t>
  </si>
  <si>
    <t>GEOLOGICAL SOC AMER, INC</t>
  </si>
  <si>
    <t>PO BOX 9140, BOULDER, CO 80301-9140 USA</t>
  </si>
  <si>
    <t>1943-2682</t>
  </si>
  <si>
    <t>10.1130/0091-7613(1997)025&lt;0099:SVATSS&gt;2.3.CO;2</t>
  </si>
  <si>
    <t>WG663</t>
  </si>
  <si>
    <t>WOS:A1997WG66300001</t>
  </si>
  <si>
    <t>Smith, WO; Gordon, LI</t>
  </si>
  <si>
    <t>Hyperproductivity of the Ross Sea (Antarctica) polynya during austral spring</t>
  </si>
  <si>
    <t>SOUTHERN-OCEAN; PHYTOPLANKTON GROWTH; NITROGEN; ZONE</t>
  </si>
  <si>
    <t>Although satellite data of surface layer pigments have suggested that the daily productivity in the Ross Sea is among the largest found in any marine system, no modern oceanographic cruise has entered the Ross Sea polynya to quantitatively assess the austral spring productivity over time scales of days to weeks. We conducted a cruise to the Ross Sea polynya in November-December, 1994 to measure the contribution of phytoplankton during the austral spring to the annual productivity of the region and found markedly enhanced levels of phytoplankton biomass. Chlorophyll concentrations were greater than 3 mu g 1(-1) in mid-November, a time when the polynya was covered by a thin (ca. 20-30 cm) layer of ice. Particulate matter concentrations increased through time, and by early December chlorophyll and particulate carbon concentrations exceeded 10 mu g 1(-1) and 53 mu mol 1(-1), respectively. Primary productivity also increased through time: the mean productivity in early December equaled 3.53 g C m(-2) d(-1), and maximum measured rates exceeded 6 g C m(-2) d(-1). Productivity based on nitrate disappearance averaged 1.52 g C m(-2) d(-1) (with a maximum rate of 2.49 g C m(-2) d(-1)), suggesting that the bloom's new production was also substantial. The Ross Sea polynya is the most southerly location in the Antarctic where phytoplankton growth is initiated this early and which supports such high standing stocks by early December. Inclusion of this production in a carbon budget for the region suggests that this area supports an annual production of 200 g C m(-2), the largest of any region in the Southern Ocean, and confirms its hyperproductive nature.</t>
  </si>
  <si>
    <t>OREGON STATE UNIV,COLL OCEANOG,CORVALLIS,OR 97331</t>
  </si>
  <si>
    <t>Smith, WO (corresponding author), UNIV TENNESSEE,DEPT ECOL &amp; EVOLUTIONARY BIOL,KNOXVILLE,TN 37996, USA.</t>
  </si>
  <si>
    <t>FEB 1</t>
  </si>
  <si>
    <t>10.1029/96GL03926</t>
  </si>
  <si>
    <t>WG511</t>
  </si>
  <si>
    <t>WOS:A1997WG51100008</t>
  </si>
  <si>
    <t>Anandakrishnan, S; Alley, RB</t>
  </si>
  <si>
    <t>Stagnation of ice stream C, West Antarctica by water piracy</t>
  </si>
  <si>
    <t>RADAR</t>
  </si>
  <si>
    <t>The dynamic behavior of the West Antarctic ice sheet is of interest because of the possibility that it may change and cause rapid sea-level rise. Attention is focused on the fast-moving and rapidly responding ice streams that drain the ice sheet. One of these, ice stream C, largely stopped about a century ago, and some models for this shutdown postulate negative feedbacks that would tend to stabilize the ice-sheet. Here, new data are presented indicating that the slowdown of the ice stream is restricted to its lower part, and occurred because of loss of lubrication on localized ''sticky spots'' at the bed of the ice stream. The increased friction probably arises from a topographic accident of the glacier bed that has directed lubricating water to the neighboring ice stream B, together with slow drawdown of the ice sheet, rather than from any general stabilizing feedbacks.</t>
  </si>
  <si>
    <t>PENN STATE UNIV,DEPT GEOSCI,UNIVERSITY PK,PA 16802</t>
  </si>
  <si>
    <t>Anandakrishnan, S (corresponding author), PENN STATE UNIV,CTR EARTH SYST SCI,248 DEIKE BLDG,UNIVERSITY PK,PA 16802, USA.</t>
  </si>
  <si>
    <t>Anandakrishnan, Sridhar/JCN-5026-2023</t>
  </si>
  <si>
    <t>10.1029/96GL04016</t>
  </si>
  <si>
    <t>WOS:A1997WG51100016</t>
  </si>
  <si>
    <t>Pollock, DE</t>
  </si>
  <si>
    <t>The role of diatoms, dissolved silicate and Antarctic glaciation in glacial/interglacial climatic change: A hypothesis</t>
  </si>
  <si>
    <t>GLOBAL AND PLANETARY CHANGE</t>
  </si>
  <si>
    <t>8th South African Marine Science Symposium</t>
  </si>
  <si>
    <t>OCT, 1993</t>
  </si>
  <si>
    <t>CAPETOWN, SOUTH AFRICA</t>
  </si>
  <si>
    <t>climate change; glacial periods; diatoms; silica; Antarctic glaciation</t>
  </si>
  <si>
    <t>CARBON-DIOXIDE; SOUTHERN-OCEAN; WEDDELL SEA; ICE-SHEET; WATER; CIRCULATION; RECORD; DEEP; PRODUCTIVITY; VARIABILITY</t>
  </si>
  <si>
    <t>A new theory is proposed to explain global cooling at the onset of Pleistocene glacial periods. Atmospheric CO2 drawdown is considered to be the driving force behind global cooling, brought about by heightened productivity at the equatorial divergences and along continental margins, particularly in upwelling regions. Eutrophication appears to be triggered when global warming during late interglacial periods causes accelerated melting of the West Antarctic Ice Sheet. This would release large reserves of silicate-enriched subglacial meltwaters into the surrounding oceans where entrainment would take place into deep and intermediate currents forming in Antarctic and subantarctic waters. Subsequent advection, mixing and upwelling of silicate-enriched deep and intermediate waters into the coastal zones and open-ocean divergences results in the proliferation of large, rapidly-sinking diatom species with a high affinity for dissolved silicate. These blooms enhance rates of recycling of N and P in upwelling regions and accelerate rates of organic carbon production, export and sequestration in shelf and slope sediments and in the deep sea. The resultant atm. CO2 drawdown initiates global cooling. Consequent expansion of Northern Hemisphere glaciers lowers sea level, while increased temperature and pressure gradients between equatorial and polar regions intensify meridional winds. The former process exposes nutrient-enriched coastal sediments to wave erosion, thereby releasing new nutrient supplies, while the latter process enhances upwelling. The combined effect is to greatly increase rates of org. C production and export from continental margins and further accelerate arm. CO2 drawdown. Glacial-period cooling is also enhanced by a number of other positive feedbacks, including changes in albedo, water vapour and cloud cover. Episodic warming intervals during glacial periods may be related to insolation changes associated with orbital precession and tilt cycles, but processes involved in deglaciation and reversion to the interglacial climatic regime are complex and not yet fully understood.</t>
  </si>
  <si>
    <t>Pollock, DE (corresponding author), SEA FISHERIES RES INST, PRIVATE BAG X2, ZA-8012 Cape Town, CAPE TOWN, SOUTH AFRICA.</t>
  </si>
  <si>
    <t>0921-8181</t>
  </si>
  <si>
    <t>1872-6364</t>
  </si>
  <si>
    <t>GLOBAL PLANET CHANGE</t>
  </si>
  <si>
    <t>Glob. Planet. Change</t>
  </si>
  <si>
    <t>10.1016/S0921-8181(96)00005-7</t>
  </si>
  <si>
    <t>WK148</t>
  </si>
  <si>
    <t>WOS:A1997WK14800002</t>
  </si>
  <si>
    <t>Benoit, PH; Sears, DWG</t>
  </si>
  <si>
    <t>The orbits of meteorites from natural thermoluminescence</t>
  </si>
  <si>
    <t>ICARUS</t>
  </si>
  <si>
    <t>THERMO-LUMINESCENCE; ORDINARY CHONDRITES; ANTARCTIC METEORITES; EXPOSURE AGES; PARENT BODY; IDENTIFICATION; HISTORY; RECORDS; NETWORK; STREAM</t>
  </si>
  <si>
    <t>The natural thermoluminescence (TL) of meteorites reflects their irradiation and thermal histories. Virtually all ordinary chondrites have been irradiated long enough to have reach saturation natural TL levels, and thus natural TL levels in these meteorites are determined largely by thermal history. The primary heat source for most meteorites is the Sun, and thus natural TL levels are determined primarily by the closest approach to the Sun, i.e., perihelion. By converting natural TL levels to perihelia, using an assumed albedo typical of meteoroid bodies, it is found that most ordinary chondrites had perihelia of 0.85 to 1.0 AU prior to reaching Earth. This range is similar to that calculated from meteor and fireball observations. All common classes of ordinary chondrites exhibit similar perihelia distributions; however, H and LL chondrites that fell in the local morning differ in their natural TL distribution from those that fell in the local afternoon and evening. This is consistent with earlier suggestions that time of fall reflects orbital distribution. The data also suggest that the orbits of some of the H chondrites cluster and may have come from a debris ''stream'' of meteoroids. If meteorites can exist in ''orbital groups,'' significant changes in the types and number of meteorites reaching Earth could occur on the &lt;10(5)-year time scale. (C) 1997 Academic Press.</t>
  </si>
  <si>
    <t>Benoit, PH (corresponding author), UNIV ARKANSAS,DEPT CHEM &amp; BIOCHEM,COSMOCHEM GRP,FAYETTEVILLE,AR 72701, USA.</t>
  </si>
  <si>
    <t>0019-1035</t>
  </si>
  <si>
    <t>Icarus</t>
  </si>
  <si>
    <t>10.1006/icar.1996.5622</t>
  </si>
  <si>
    <t>WP280</t>
  </si>
  <si>
    <t>WOS:A1997WP28000004</t>
  </si>
  <si>
    <t>Ye, HC; Mather, JR</t>
  </si>
  <si>
    <t>Polar snow cover changes and global warming</t>
  </si>
  <si>
    <t>INTERNATIONAL JOURNAL OF CLIMATOLOGY</t>
  </si>
  <si>
    <t>global climate change; snow cover; general circulation models</t>
  </si>
  <si>
    <t>SPATIAL VARIABILITY; MODEL; CO2</t>
  </si>
  <si>
    <t>Many general circulation models suggest that current precipitation amounts in polar latitudes will increase under double CO2 scenarios. Even though temperatures in such high-latitude regions should also increase under a doubling of CO2, as long as those temperatures remain below freezing, the increased precipitation should accumulate as snow. A study of both current and double CO2 temperature and precipitation data for all land areas poleward of 60 degrees latitude using three different general circulation models suggests possible changes in snow accumulation due to increasing CO2. Increased snow accumulation will occur in the Antarctic whereas a small decrease in snow depth is to be expected in the Northern Hemisphere. Total snow accumulation for all land areas poleward of latitude 60 degrees is found to increase under a double CO2 scenario.</t>
  </si>
  <si>
    <t>Ye, HC (corresponding author), UNIV DELAWARE,DEPT GEOG,CTR CLIMAT RES,NEWARK,DE 19716, USA.</t>
  </si>
  <si>
    <t>Ye, Hengchun/0000-0001-9693-3734</t>
  </si>
  <si>
    <t>0899-8418</t>
  </si>
  <si>
    <t>INT J CLIMATOL</t>
  </si>
  <si>
    <t>Int. J. Climatol.</t>
  </si>
  <si>
    <t>WN526</t>
  </si>
  <si>
    <t>WOS:A1997WN52600003</t>
  </si>
  <si>
    <t>Liu, Z; Bromwich, DH</t>
  </si>
  <si>
    <t>Dynamics of the Katabatic Wind Confluence Zone near Siple Coast, West Antarctica</t>
  </si>
  <si>
    <t>JOURNAL OF APPLIED METEOROLOGY</t>
  </si>
  <si>
    <t>HIGH SOUTHERN LATITUDES; ROSS ICE SHELF; ADELIE LAND; BOUNDARY-LAYER; TROPOSPHERIC MOTIONS; DIURNAL-VARIATION; EAST-ANTARCTICA; REGIME; SIMULATION; FLOW</t>
  </si>
  <si>
    <t>The surface wind pattern over the ice sheets of Antarctica is irregular with marked areas of airflow confluence near the coastal margins. Where cold air from a large interior area of the ice sheet converges (a confluence zone), an anomalously large supply of air is available to feed the coastal katabatic winds, which, as a result, are intensified and more persistent. The confluence zone inland of Siple Coast, West Antarctica, differs from its East Antarctic counterparts in that the terrain slopes become gentler rather than steeper as the coast is approached. In addition, synoptic processes exert substantially more impact on the behavior of the surface winds. A month-long field program to study the dynamics of the springtime katabatic wind confluence zone has been carried out near Siple Coast. Two sites, Upstream B (83.5 degrees S, 136.1 degrees W) and South Camp (84.5 degrees S, 134.3 degrees W), were established roughly perpendicular to the downslope direction. The held program involved the use of the ground-based remote sensing equipment (sodar and RASS) along with conventional surface and balloon observations. Previous analyses revealed the cross sectional structure of the confluence zone as consisting of a more buoyant West Antarctic katabatic airflow overlying a less buoyant katabatic airflow originating from East Antarctica. The force balances inside the confluence zone are here investigated for three situations: mean (all available wind profiles from balloon launches), and two extreme cases (light and strong winds). A linear regression method is used to estimate the mean vertical wind shears and horizontal temperature gradients. The vertical wind shears are used to examine whether or not the airflows are in geostrophic balance. The results are 1) the airflow above the surface at both sites is in geostrophic balance for the three situations; 2) inside the West Antarctic katabatic wind zone, there are three forces in the north-south direction-the restoring pressure gradient force associated with blocking of the katabatic and synoptic winds, the downslope buoyancy force, and the synoptic pressure gradient force associated with the time-averaged low in the South Pacific Ocean; 3) above the West Antarctic katabatic wind layer, the observed easterly wind is due to the synoptic pressure gradient force associated with the low; 4) inside the East Antarctic katabatic wind zone, in addition to the above three forces, there is the downslope buoyancy force associated with the inversion; and 5) large-scale transient synoptic systems strongly influence the downslope wind speed and the boundary layer depth, resulting in the light and strong wind cases.</t>
  </si>
  <si>
    <t>OHIO STATE UNIV,ATMOSPHER SCI PROGRAM,BYRD POLAR RES CTR,COLUMBUS,OH 43210; OHIO STATE UNIV,BYRD POLAR RES CTR,POLAR METEOROL GRP,COLUMBUS,OH 43210</t>
  </si>
  <si>
    <t>University System of Ohio; Ohio State University; University System of Ohio; Ohio State University</t>
  </si>
  <si>
    <t>0894-8763</t>
  </si>
  <si>
    <t>J APPL METEOROL</t>
  </si>
  <si>
    <t>J. Appl. Meteorol.</t>
  </si>
  <si>
    <t>10.1175/1520-0450(1997)036&lt;0097:DOTKWC&gt;2.0.CO;2</t>
  </si>
  <si>
    <t>WE478</t>
  </si>
  <si>
    <t>WOS:A1997WE47800001</t>
  </si>
  <si>
    <t>Mahesh, A; Walden, VP; Warren, SG</t>
  </si>
  <si>
    <t>Radiosonde temperature measurements in strong inversions: Correction for thermal lag based on an experiment at the South Pole</t>
  </si>
  <si>
    <t>Very steep shallow temperature inversions occur during most of the year in the near-surface layer on the Antarctic Plateau. A radiosonde carried by a balloon rising at a few meters per second does not measure such inversions accurately because the response time of the thermistor is several seconds. To quantify this error, the authors flew a radiosonde on a tethered kite on several occasions in winter at South Pole Station immediately prior to the routine launch of the same sonde on a weather balloon. In all cases, the equilibrated temperatures measured by the tethered sonde at a given pressure level were higher than those from the balloon-borne sonde throughout most of the inversion layer. Assuming that the tethered sonde data represent the true atmospheric temperature profile, a procedure can be developed to correct the temperature data from routine radiosonde soundings for the finite response time of the thermistor. The authors devise an accurate deconvolution method to retrieve the true atmospheric temperature profile from the radiosonde data when the thermistor response time is known. However, a simple technique of shifting the profile a few seconds back in time gives results that are nearly equivalent to the deconvolution. Additional temperature errors result at the South Pole because the radiosonde is launched immediately after being brought out of a warm room, making it necessary to further adjust data from the lowest few tens of meters. It is found that the temperature errors cause a 0.3 W m(-2) error in the computed downward longwave radiation Bur in winter at the South Pole, most of which is in spectral regions dominated by emission from water vapor and carbon dioxide. This is similar to the 0.5 W m(-2) change induced by the increase in carbon dioxide concentration from preindustrial to present values. The thermal lag is shown to be significant also for winter profiles in Alaska. A correction for thermal lag is recommended for all situations where radiosondes are used to measure steep temperature gradients in the boundary layer: in polar regions throughout the year, at midlatitude continental stations in winter, and at the tops of subtropical marine stratocumulus clouds.</t>
  </si>
  <si>
    <t>UNIV WASHINGTON,DEPT ATMOSPHER SCI,SEATTLE,WA 98195; UNIV WASHINGTON,GEOPHYS PROGRAM,SEATTLE,WA 98195</t>
  </si>
  <si>
    <t>University of Washington; University of Washington Seattle; University of Washington; University of Washington Seattle</t>
  </si>
  <si>
    <t>10.1175/1520-0426(1997)014&lt;0045:RTMISI&gt;2.0.CO;2</t>
  </si>
  <si>
    <t>WD273</t>
  </si>
  <si>
    <t>WOS:A1997WD27300004</t>
  </si>
  <si>
    <t>Greet, PA</t>
  </si>
  <si>
    <t>Mesospheric observations by high-resolution Fabry-Perot spectrometers: Calibrations required for climate change studies</t>
  </si>
  <si>
    <t>ATMOSPHERE RESEARCH SATELLITE; WIND IMAGING INTERFEROMETER; DOPPLER IMAGER; SODIUM LAYER; HYDROXYL EMISSIONS; MIDDLE ATMOSPHERE; HIGH-LATITUDES; SOUTH-POLE; TEMPERATURE; ANTARCTICA</t>
  </si>
  <si>
    <t>High-resolution Fabry-Perot spectrometer observations of mesospheric airglow emissions are reviewed. Difficulties in determining the Fabry-Perot instrument profile at the wavelength of observation are discussed and the uncertainties which these introduce into mesospheric temperature measurements are estimated. Improving calibration techniques will enable better determination of mesospheric temperatures and hence long-term studies of climate change. Temperature variations of 10-15K are expected in the mesosphere over a number of years. Mesospheric wind measurements are also discussed. Copyright (C) 1996 Elsevier Science Ltd.</t>
  </si>
  <si>
    <t>Greet, PA (corresponding author), AUSTRALIAN ANTARCTIC DIV,CHANNEL HIGHWAY,KINGSTON,TAS 7050,AUSTRALIA.</t>
  </si>
  <si>
    <t>10.1016/S1364-6826(96)00088-0</t>
  </si>
  <si>
    <t>WL049</t>
  </si>
  <si>
    <t>WOS:A1997WL04900003</t>
  </si>
  <si>
    <t>Johnson, GC; Orsi, AH</t>
  </si>
  <si>
    <t>Southwest Pacific Ocean water-mass changes between 1968/69 and 1990/91</t>
  </si>
  <si>
    <t>NORTH-ATLANTIC OCEAN; TRANSPACIFIC HYDROGRAPHIC SECTIONS; ANTARCTIC INTERMEDIATE WATER; 43 DEGREES S; 28 DEGREES S; SCORPIO EXPEDITION; TEMPERATURE; VARIABILITY; CIRCULATION; SALINITY</t>
  </si>
  <si>
    <t>Water-mass changes are estimated in the southwest Pacific Ocean by comparing a meridional hydrographic section along 170 degrees W between 60 degrees S and the equator occupied in 1968/69 during the Southern Cross cruise and again in 1990 during a NOAA Climate and Global Change cruise. Another comparison is made using hydrographic section along 35 degrees S between the date line and 169 degrees W occupied in 1969 during USNS Eltanin cruise 40 and again in 1991 during a Mapkiwi cruise. ,The most robust change consists of cooling (and freshening) on isopycnals, with peak differences exceeding -1.0 degrees C (-0.25 pss) at the base of the subtropical thermocline. The cooling and freshening starts above the stratification minimum of the Subantarctic Mode Water and persists to below the salinity minimum of the Antarctic Intermediate Water. Amplitudes are largest at 48 degrees S, near where these water masses subduct, and decay toward 20 degrees S, near the axis of the Subtropical Gyre. This change is likely the result of surface warming and/or freshening at high latitudes, where these water masses are formed before they ventilate the base of the subtropical thermocline. Isopycnals tend to deepen south of 35 degrees S and to shoal more weakly from 35 degrees to 20 degrees S. These changes are consistent with a simple model response to high-latitude warming. Results from the section comparisons are put ina larger context by estimating interdecadal changes on isopycnals throughout the South Pacific Ocean. In addition, two changes consistent with a strengthened southern influence are found within the Lower Circumpolar Water from the Chatham Rise at 43 degrees S to the Samoa Passage at 10 degrees S. Cooling and freshening erode the tap of the deep salinity maximum of the modified North Atlantic Deep Water. In the weakly stratified abyssal layer, the modified Antarctic Bottom water cools by about 0.025 degrees C.</t>
  </si>
  <si>
    <t>UNIV WASHINGTON,JOINT INST STUDY ATMOSPHERE &amp; OCEANS,SEATTLE,WA 98195</t>
  </si>
  <si>
    <t>University of Washington; University of Washington Seattle</t>
  </si>
  <si>
    <t>Johnson, GC (corresponding author), NOAA,PACIFIC MARINE ENVIRONM LAB,7600 SAND POINT WAY NE,BLDG 3,SEATTLE,WA 98115, USA.</t>
  </si>
  <si>
    <t>Johnson, Gregory C/I-6559-2012</t>
  </si>
  <si>
    <t>Johnson, Gregory C/0000-0002-8023-4020</t>
  </si>
  <si>
    <t>10.1175/1520-0442(1997)010&lt;0306:SPOWMC&gt;2.0.CO;2</t>
  </si>
  <si>
    <t>WJ835</t>
  </si>
  <si>
    <t>WOS:A1997WJ83500011</t>
  </si>
  <si>
    <t>Egginton, S</t>
  </si>
  <si>
    <t>A comparison of the response to induced exercise in red- and white-blooded Antarctic fishes</t>
  </si>
  <si>
    <t>JOURNAL OF COMPARATIVE PHYSIOLOGY B-BIOCHEMICAL SYSTEMIC AND ENVIRONMENTAL PHYSIOLOGY</t>
  </si>
  <si>
    <t>acid-base balance; blood gases; catecholamines; icefish; Notothenia; stress</t>
  </si>
  <si>
    <t>FLOUNDER PLATICHTHYS-STELLATUS; PAGOTHENIA-BORCHGREVINKI; NOTOTHENIA-NEGLECTA; COLD ADAPTATION; STRESS-RESPONSE; SALMO-GAIRDNERI; RAINBOW-TROUT; TELEOSTS; RICHARDSON; RECOVERY</t>
  </si>
  <si>
    <t>The physiological responses to forced exercise were studied in yellowbelly and marbled rockcod (Notothenia coriiceps and N. rossii), and the haemoglobinless icefish (Chaenocephalus aceratus), from blood samples obtained via indwelling catheters. The maximal exertion tolerable by N. coriiceps was 3-5 min, although N. rossii was not fully exhausted by this effort, and it proved difficult to elicit sustained maximal activity in C. aceratus. Arterial O-2 tension reflected the relative degree of exhaustion, showing a significant fall in the case of N. coriiceps, little change in N. rossii, and even a rise in C. aceratus as a result of hyperventilation. Such changes in the red-blooded species were not caused by altered O-2 carrying capacity, as there was no change in haematocrit. In Notothenia spp. the decrease in arterial pH was better correlated with a rise in arterial CO2 tension than with blood lactate concentration, which is reflected in a modest net metabolic acid load. In contrast, the icefish showed an attenuated hypercapnia and a more pronounced lactacidosis, but an insignificant net metabolic acid load. Disturbance in ionoregulation following exercise was limited to an elevated [Cl-] in Notothenia, while circulating catecholamine levels remained unusually low in all specimens. The response to stress appears to reflect lifestyle and/or endemic speciation, rather than specific adaptations to the stenothermal environment.</t>
  </si>
  <si>
    <t>Egginton, S (corresponding author), UNIV BIRMINGHAM,DEPT PHYSIOL,BIRMINGHAM B5 2TT,W MIDLANDS,ENGLAND.</t>
  </si>
  <si>
    <t>0174-1578</t>
  </si>
  <si>
    <t>J COMP PHYSIOL B</t>
  </si>
  <si>
    <t>J. Comp. Physiol. B-Biochem. Syst. Environ. Physiol.</t>
  </si>
  <si>
    <t>10.1007/s003600050056</t>
  </si>
  <si>
    <t>WL937</t>
  </si>
  <si>
    <t>WOS:A1997WL93700007</t>
  </si>
  <si>
    <t>Melick, DR; Seppelt, RD</t>
  </si>
  <si>
    <t>Vegetation patterns in relation to climatic and endogenous changes in Wilkes Land, continental Antarctica</t>
  </si>
  <si>
    <t>climate change; deglaciation; ecology; lichen; moss</t>
  </si>
  <si>
    <t>CARBON-DIOXIDE EXCHANGE; FREEZE-THAW CYCLES; WINDMILL ISLANDS; PHYSIOLOGICAL INVESTIGATIONS; PHOTOSYNTHETIC ACTIVITY; USNEA-SPHACELATA; LICHENS; CRYPTOGAMS; BRYOPHYTES; ECOLOGY</t>
  </si>
  <si>
    <t>1 The Windmill Islands support the best developed terrestrial vegetation in continental Antarctica. The status of the cryptogamic plant communities are examined in relation to the short-term microclimatic fluctuation and long-term climate change of this region since deglaciation 8000-5500 years sp. 2 The broad-scale plant patterns in the Windmill Islands suggest an ongoing expansion of lichen-dominated vegetation and a contraction of bryophyte communities to lower lying areas with reliable moisture supply. These vegetation patterns concur with glaciological and geomorphological evidence, which indicate a long-term drying of climate and uplift of the Windmill Islands since the last deglaciation. 3 Analyses of meteorological records show an average lowering of temperature of 0.101 degrees C year(-1) in this region over the last decade following an earlier rise of about 0.086 degrees C year(-1) since 1960. 4 There is significant recent interannual climate fluctuation in the Windmill Islands during the years 1991-94 microclimate models estimated that the time available for plant growth varied from 29.7% to 9.8% of the year for mosses and 10.3% to 6.4% of the year for lichens. 5 Despite relatively large environmental shifts, recent vegetation changes in the Windmill Islands appear to be much less drastic than those reported for sub-Antarctic regions reflecting the resilient nature and limited growth opportunities of the continental Antarctic flora. Because of the large interannual climatic variation and the lack of long-term data, the time scale of the plant community changes are very difficult to estimate and therefore the future effects of climate change on these terrestrial Antarctic communities are impossible to predict with confidence.</t>
  </si>
  <si>
    <t>10.2307/2960626</t>
  </si>
  <si>
    <t>WQ188</t>
  </si>
  <si>
    <t>WOS:A1997WQ18800004</t>
  </si>
  <si>
    <t>Bevan, RM; Boyd, IL; Butler, PJ; Reid, K; Woakes, AJ; Croxall, JP</t>
  </si>
  <si>
    <t>Heart rates and abdominal temperatures of free-ranging South Georgian shags, Phalacrocorax georgianus</t>
  </si>
  <si>
    <t>JOURNAL OF EXPERIMENTAL BIOLOGY</t>
  </si>
  <si>
    <t>diving; flying; heart rate; body temperature; thermoregulation; metabolism; Phalacrocoridae; shag; Phalacrocorax georgianus</t>
  </si>
  <si>
    <t>DUCK AYTHYA-FULIGULA; BLUE-EYED SHAG; OXYGEN-CONSUMPTION; BODY-TEMPERATURE; RESPIRATORY FREQUENCY; DIVING BEHAVIOR; WEDDELL SEALS; TUFTED DUCKS; CORMORANTS; RESPONSES</t>
  </si>
  <si>
    <t>The South Georgian shag (Phalacrocorax georgianus) shows a remarkable diving ability comparable to that of penguins, yet nothing is known of the physiology of these birds, In this study, heart rates and abdominal temperatures were recorded continuously in four free-ranging South Georgian shags using an implanted data-logger, A time-depth recorder was also attached to the back of the implanted birds to record their diving behaviour, The diving behaviour of the birds was essentially similar to that reported in other studies, with maximum dive durations for individual birds ranging between 140 and 287s, and maximum depths between 35 and 101 m. The birds, while at the nest, had a heart rate of 104.0+/-13.1 beats min(-1) (mean +/- S.E.M.) and an abdominal temperature of 39.1+/-0.2 degrees C. During flights of 221+/-29s, heart rate and abdominal temperature rose to 309.5+/-18.0 beats min(-1) and 40.1+/-0.3 degrees C, respectively, The mean heart rate during diving, at 103.7+/-13.7 beats min(-1), was not significantly different from the resting values, but the minimum heart rate during a dive was significantly lower at 64.8+/-5.8 beats min(-1). The minimum heart rate during a dive was negatively correlated with both dive duration and dive depth, Abdominal temperature fell progressively during a diving bout, with a mean temperature at the end of a bout of 35.1+/-1.7 degrees C, The minimum heart rate during diving is at a sub-resting level, which suggests that the South Georgian shag responds to submersion with the 'classic' dive response of bradycardia and the associated peripheral vasoconstriction and utilisation of anaerobic metabolism, However, the reduction in abdominal temperature may reflect a reduction in the overall metabolic rate of the animal such that the bird can remain aerobic while submerged.</t>
  </si>
  <si>
    <t>UNIV BIRMINGHAM, SCH BIOL SCI, BIRMINGHAM B15 2TT, ENGLAND; BRITISH ANTARCTIC SURVEY, NERC, CAMBRIDGE CB3 0ET, ENGLAND</t>
  </si>
  <si>
    <t>University of Birmingham; UK Research &amp; Innovation (UKRI); Natural Environment Research Council (NERC); NERC British Antarctic Survey</t>
  </si>
  <si>
    <t>Woakes, Anthony/JYD-0387-2024</t>
  </si>
  <si>
    <t>COMPANY OF BIOLOGISTS LTD</t>
  </si>
  <si>
    <t>CAMBRIDGE</t>
  </si>
  <si>
    <t>BIDDER BUILDING CAMBRIDGE COMMERCIAL PARK COWLEY RD, CAMBRIDGE CB4 4DL, CAMBS, ENGLAND</t>
  </si>
  <si>
    <t>0022-0949</t>
  </si>
  <si>
    <t>1477-9145</t>
  </si>
  <si>
    <t>J EXP BIOL</t>
  </si>
  <si>
    <t>J. Exp. Biol.</t>
  </si>
  <si>
    <t>WL491</t>
  </si>
  <si>
    <t>WOS:A1997WL49100001</t>
  </si>
  <si>
    <t>Franklin, CE; Johnston, IA</t>
  </si>
  <si>
    <t>Muscle power output during escape responses in an Antarctic fish</t>
  </si>
  <si>
    <t>muscle; locomotion; kinematics; power output; temperature; swimming; work loops; Antarctic rock cod; Notothenia coriiceps</t>
  </si>
  <si>
    <t>FAST-START PERFORMANCE; FORCE-VELOCITY CURVES; PIKE ESOX-LUCIUS; CONTRACTILE PROPERTIES; SKELETAL-MUSCLE; TELEOST FISH; MECHANICAL PERFORMANCE; TEMPERATURE ADAPTATION; THERMAL-DEPENDENCE; SWIMMING FISH</t>
  </si>
  <si>
    <t>Escape responses (C-shaped fast-starts) were filmed at 500 frames s(-1) in the Antarctic rock cod (Notothenia coriiceps) at 0 degrees C. The activation and strain patterns of the superficial fast myotomal muscle were measured simultaneously using electromyography and sonomicrometry respectively, In order to bend the body into the initial C-shape, the muscle fibres in the rostral myotomes (at 0.35L, where L is total length) shortened by up to 13 % of their resting length at a maximum velocity of 1.68 fibre lengths s(-1). During the contralateral contraction, muscle fibres were stretched (by 5 % and 7 % at 0.35L and 0.65L, respectively) and were activated prior to the end of lengthening, before shortening by up to 12 % of resting fibre length (peak-to-peak strain), Representative strain records were digitised to create cyclical events corresponding to the C-bend and contralateral contraction, Isolated fibres were subjected to the abstracted strain cycles and stimulated at the same point and for the same duration as occurs in vivo. During the early phase of shortening, muscle shortening velocity (V) increased dramatically whilst the load was relatively Some constant and represented a substantial fraction of the maximum isometric stress, Pre-stretch of active muscle was associated with significant force enhancement, For the contralateral contraction, V exceeded that predicted by the steady-state force-velocity relationship for considerable periods during each tailbeat, contributing to relatively high maximum instantaneous power outputs of up to 290 W kg(-1) wet muscle mass. In vitro experiments, involving adjusting strain, cycle duration and stimulation parameters, indicated that in vivo muscle fibres produce close to their maximum power, During escape responses, the maximum velocity and acceleration recorded from the centre of gravity of the fish were 0.71+/-0.03 m s(-1) and 17.1+/-1.4 m s(-2), respectively (mean+/-S.E.M., N=7 fish), Muscle performance was sufficient to produce maximum velocities and accelerations that were within the lower end of the range reported for temperate-zone fish.</t>
  </si>
  <si>
    <t>UNIV ST ANDREWS,SCH BIOL &amp; MED SCI,GATTY MARINE LAB,ST ANDREWS KY16 8LB,FIFE,SCOTLAND</t>
  </si>
  <si>
    <t>University of St Andrews</t>
  </si>
  <si>
    <t>Johnston, Ian A/D-6592-2013; Johnston, Ian A./AAE-2044-2019; Franklin, Craig/G-7343-2012</t>
  </si>
  <si>
    <t>Franklin, Craig/0000-0003-1315-3797</t>
  </si>
  <si>
    <t>BIDDER BUILDING CAMBRIDGE COMMERCIAL PARK COWLEY RD, CAMBRIDGE, CAMBS, ENGLAND CB4 4DL</t>
  </si>
  <si>
    <t>WOS:A1997WL49100004</t>
  </si>
  <si>
    <t>Taguchi, S; Smith, REH</t>
  </si>
  <si>
    <t>Effect of nitrogen and silicate enrichment on photosynthate allocation by ice algae from Resolute Passage, Canadian Arctic</t>
  </si>
  <si>
    <t>JOURNAL OF MARINE SYSTEMS</t>
  </si>
  <si>
    <t>ammonium; nitrate; silicate; limitation; photosynthate; relative growth rate</t>
  </si>
  <si>
    <t>ANTARCTIC SEA-ICE; CARBON ASSIMILATION; SPRING BLOOM; NUTRIENT LIMITATION; MCMURDO-SOUND; HUDSON-BAY; NORTHWEST-TERRITORIES; MARINE-PHYTOPLANKTON; MICROALGAE; PATTERNS</t>
  </si>
  <si>
    <t>Enrichment experiments with ammonium, nitrate and silicate were conducted to determine their effects on the photosynthate allocation by ice algae collected during the spring of 1992 from Resolute Passage, Canadian Arctic. Ammonium concentrations of 100 mu M inhibited the synthesis of protein, which was the largest fraction in the end products for the ammonium and nitrate enrichment experiments. No inhibition was detected for up to 200 mu M of added nitrate. Silicate enrichment of &gt; 5 mu M combined with 50 mu M ammonium increased photosynthate allocation to protein to more than 45%. However, protein synthesis showed no regular pattern of increase or decrease with enrichments of varying concentration of silicate plus 50 mu M of nitrate. The dominant fraction in the silicate plus nitrate experiment was polysaccharide and nucleic acids, which accounted for more than 35% of the total photosynthesis. The total lipid fraction was only slightly affected by nitrogen or silicate, but neutral lipids decreased while membrane-associated polar lipids increased with silicate plus ammonium enrichment. Our findings indicate that ice algae in Resolute Passage were likely limited by ammonium and silicate during the declining period of the algal bloom in 1992.</t>
  </si>
  <si>
    <t>HOKKAIDO NATL FISHERIES RES INST,KUSHIRO,JAPAN; UNIV WATERLOO,DEPT BIOL,WATERLOO,ON N2L 3G1,CANADA</t>
  </si>
  <si>
    <t>Japan Fisheries Research &amp; Education Agency (FRA); University of Waterloo</t>
  </si>
  <si>
    <t>0924-7963</t>
  </si>
  <si>
    <t>J MARINE SYST</t>
  </si>
  <si>
    <t>J. Mar. Syst.</t>
  </si>
  <si>
    <t>10.1016/S0924-7963(96)00027-9</t>
  </si>
  <si>
    <t>Geosciences, Multidisciplinary; Marine &amp; Freshwater Biology; Oceanography</t>
  </si>
  <si>
    <t>Geology; Marine &amp; Freshwater Biology; Oceanography</t>
  </si>
  <si>
    <t>WQ171</t>
  </si>
  <si>
    <t>WOS:A1997WQ17100006</t>
  </si>
  <si>
    <t>Michel, C; Legendre, L; Taguchi, S</t>
  </si>
  <si>
    <t>Coexistence of microalgal sedimentation and water column recycling in a seasonally ice-covered ecosystem (Saroma-ko Lagoon, Sea of Okhotsk, Japan)</t>
  </si>
  <si>
    <t>ice; algae; phytoplankton; sedimentation; recycling</t>
  </si>
  <si>
    <t>PROTOZOAN OXYRRHIS-MARINA; SOUTHEASTERN HUDSON-BAY; WEDDELL SEA; EDGE ZONE; FECAL PELLETS; PHYTOPLANKTON BLOOM; PIGMENT DESTRUCTION; PARTICULATE MATTER; BIOGENIC SILICA; ANTARCTIC KRILL</t>
  </si>
  <si>
    <t>Seasonal variations in under-ice microalgal sedimentation and plankton dynamics in Saroma-ko, a shallow seasonally ice-covered lagoon (Sea of Okhotsk, Hokkaido, Japan), were followed during a 4-week period at the end of winter. At 3-4 day intervals, sediment traps were deployed at three depths from the undersurface of the ice and water column samples were collected. Sampled variables included chlorophyll a (chl a) and pheopigments, particulate organic carbon and nitrogen (POC, PON), cell identification and enumeration, biogenic silica and dissolved inorganic nutrients. POC/PON, POC/chl a and Si/chl a ratios for suspended biomass as well as cell counts showed the presence of a diversified phytoplankton assemblage with a high microheterotrophic biomass. A major peak in algal sedimentation occurred at the end of the sampling season (chl a flux ca. 5 mg m(-2) d(-1)); the sedimented algae included both ice algae and phytoplankton species. Ice algae did not remain suspended in the plankton biomass, but sedimented rapidly upon release from the ice matrix. Results show that Saroma-ko had a rather special food web structure at the end of winter, when both high microalgal export and water column recycling simultaneously occurred under the ice cover.</t>
  </si>
  <si>
    <t>SOKA UNIV,LAB BIOL OCEANOG,DEPT BIOENGN,FAC ENGN,TOKYO 192,JAPAN</t>
  </si>
  <si>
    <t>Soka University</t>
  </si>
  <si>
    <t>Michel, C (corresponding author), UNIV LAVAL,DEPT BIOL,QUEBEC CITY,PQ G1K 7P4,CANADA.</t>
  </si>
  <si>
    <t>10.1016/S0924-7963(96)00034-6</t>
  </si>
  <si>
    <t>WOS:A1997WQ17100013</t>
  </si>
  <si>
    <t>SimeNgando, T; Juniper, SK; Demers, S</t>
  </si>
  <si>
    <t>Ice-brine and planktonic microheterotrophs from Saroma-ko Lagoon, Hokkaido (Japan): Quantitative importance and trophodynamics</t>
  </si>
  <si>
    <t>Arctic ice biota; salinity; bacteria; heterotrophic flagellates; ciliates; growth</t>
  </si>
  <si>
    <t>ANTARCTIC SEA ICE; MICROBIAL COMMUNITIES; BACTERIAL PRODUCTION; COASTAL WATERS; MCMURDO SOUND; PACK ICE; BIOTA; SEAWATER; CARBON; ASSEMBLAGES</t>
  </si>
  <si>
    <t>Biologists have rarely had the opportunity to investigate the community characteristics and dynamics of heterotrophic microorganisms in highly productive first-year sea ice. In this study, sterile seawater was used as a salinity buffer to extract the ice-brine microheterotroph communities (bacteria, flagellates and ciliates) from a coastal lagoon in Japan (Saroma-ko, Hokkaido; 44 degrees N, 144 degrees E) during the late winter (February-March) of 1992. This procedure reduced osmotic shock during the melting of ice cores and allowed the recovery of up to 323% more cells than the traditional melting method. Most of the organisms were concentrated in the bottom 3-4 cm of the ice, where abundances were up to 33 times higher than in the plankton. In ice and plankton samples, heterotrophic flagellates were dominated by small species (&lt;8 mu m, mainly choanoflagellates) and cryothecomonad-type cells while ciliates were dominated by a photosynthetic species, Mesodinium rubrum. In contrast to higher latitudes, increased snow cover appeared to favor the development of protozoa beneath the relatively thin 30-40 cm ice cover of Saroma-ko Lagoon. Temporally, a successional sequence was observed between protozoa and the bacterial compartment. Bacteria decreased in abundance throughout the sampling period while protozoa increased or attained their maximum number in late winter, toward the end of the sampling period. These observations support previous suggestions of the existence of a functional microbial food web within the sea-ice community. Heterotrophic flagellate biomass greatly exceeded bacterial biomass in the sea ice (30-60 X). Coupled with similar potential growth rates, this suggests the utilization of additional (non-bacterial) food items by ice-brine flagellates. Finally, the effects of salinity variations (ranging between 15 and 120 psu) on potential microheterotroph growth rates are discussed.</t>
  </si>
  <si>
    <t>UNIV QUEBEC,GEOTOP,MONTREAL,PQ H3C 3P8,CANADA; UNIV QUEBEC,DEPT BIOL SCI,MONTREAL,PQ H3C 3P8,CANADA; INST NATL RECH SCI OCEANOL,RIMOUSKI,PQ G5L 3A1,CANADA</t>
  </si>
  <si>
    <t>University of Quebec; University of Quebec Montreal; University of Quebec; University of Quebec Montreal; University of Quebec</t>
  </si>
  <si>
    <t>SimeNgando, T (corresponding author), UNIV CLERMONT FERRAND,CNRS,URA 1944,CEZEAUX,F-63177 CLERMONT FERRAN,FRANCE.</t>
  </si>
  <si>
    <t>Sime-Ngando, Télesphore/M-4134-2019; Juniper, Kim/N-6769-2015</t>
  </si>
  <si>
    <t>Sime-Ngando, Télesphore/0000-0002-7240-5803; Juniper, Kim/0000-0002-7608-260X</t>
  </si>
  <si>
    <t>10.1016/S0924-7963(96)00035-8</t>
  </si>
  <si>
    <t>WOS:A1997WQ17100014</t>
  </si>
  <si>
    <t>SimeNgando, T; Gosselin, M; Juniper, SK; Levasseur, M</t>
  </si>
  <si>
    <t>Changes in sea-ice phagotrophic microprotists (20-200 mu m) during the spring algal bloom, Canadian Arctic Archipelago</t>
  </si>
  <si>
    <t>Arctic ice biota; ice algae; heterotrophic microflagellates; ciliates; growth; production</t>
  </si>
  <si>
    <t>ANTARCTIC PACK ICE; GRADED SNOW COVER; MICROBIAL COMMUNITIES; MCMURDO-SOUND; COASTAL WATERS; BIOTA; MICROALGAE; BACTERIA; BIOMASS; CARBON</t>
  </si>
  <si>
    <t>Heterotrophic microflagellates and ciliates (i.e., 20-200 mu m size fraction) were examined for evidence of their response to the spring accumulation of algal biomass in the bottom of the annual sea ice in Resolute Passage (Canadian High Arctic, similar to 74 degrees N, 95 degrees W). The most abundant heterotrophic microflagellates were dinoflagellates in the water column and cryothecomonad-type cells in the ice. Ciliates were exclusively represented by typical planktonic species in the water column while the ice community was characterized by the occurrence of benthic-type species. This contrasts with observations in the Antarctic and at the southern limit of sea ice in the northern hemisphere, where annual sea ice seems to serve as a temporary habitat for planktonic communities. Protist biomasses in Resolute Passage were one to two orders of magnitude higher in the ice than in the plankton. In the ice, a seasonal increase in the biomass of phagotrophic microprotists as well as in the number of micrometazoa (from our microprotist samples) followed the spring algal bloom. These observations (1) support previous suggestions of the existence of a functional microbial food web within sea-ice communities and (2) indicate that micrograzers may represent one of the basic levels of the ice food web that responds to the seasonal accumulation of algal biomass. Heterotrophic microprotists growing in the ice accumulated about 4 mg C m(-2) d(-1), a net production rate that is two to four times higher than those reported for sea-ice bacteria (both Arctic and Antarctic), and represented 1-9% of the net production of ice algea in the early season at resolute. A carbon budget exercise indicated that the required energy for microprotozoan growth in the later season, when algal biomass was declining, corresponded to 1-8% of the net biomass loss from the ice algal populations. The specific growth rates of microprotozoan populations within the ice (0.04-0.18 d(-1)) appeared to increase significantly with decreasing algal productivity. This may be critical for the protracted heterotrophic food web in multi-year ice and to many consumers during the long polar winter.</t>
  </si>
  <si>
    <t>UNIV QUEBEC, GREC, RIMOUSKI, PQ G5L 3A1, CANADA; UNIV QUEBEC, DEPT OCEANOG, RIMOUSKI, PQ G5L 3A1, CANADA; UNIV QUEBEC, GEOTOP, MONTREAL, PQ H3C 3P8, CANADA; UNIV QUEBEC, DEPT BIOL SCI, MONTREAL, PQ H3C 3P8, CANADA; MINIST PECHES &amp; OCEANS, INST MAURICE LAMONTAGNE, DIV PROD OCEANS, MONT JOLI, PQ G5H 3Z4, CANADA</t>
  </si>
  <si>
    <t>University of Quebec; University of Quebec; University of Quebec; University of Quebec Montreal; University of Quebec; University of Quebec Montreal; Fisheries &amp; Oceans Canada</t>
  </si>
  <si>
    <t>SimeNgando, T (corresponding author), UNIV CLERMONT FERRAND, CNRS, URA 1944, CEZEAUX, F-63177 CLERMONT FERRAND, FRANCE.</t>
  </si>
  <si>
    <t>Sime-Ngando, Télesphore/M-4134-2019; Gosselin, Michel/B-4477-2014; Juniper, Kim/N-6769-2015</t>
  </si>
  <si>
    <t>Sime-Ngando, Télesphore/0000-0002-7240-5803; Gosselin, Michel/0000-0002-1044-0793; Juniper, Kim/0000-0002-7608-260X</t>
  </si>
  <si>
    <t>10.1016/S0924-7963(96)00036-X</t>
  </si>
  <si>
    <t>WOS:A1997WQ17100015</t>
  </si>
  <si>
    <t>Vezina, AF; Serge, D; Laurion, I; SimeNgando, T; Juniper, SK; Devine, L</t>
  </si>
  <si>
    <t>Carbon flows through the microbial food web of first-year ice in Resolute Passage (Canadian High Arctic)</t>
  </si>
  <si>
    <t>trophic analysis; modeling; microorganisms; sea ice; Arctic environment</t>
  </si>
  <si>
    <t>ANTARCTIC SEA ICE; EXTRACELLULAR RELEASE; BACTERIAL PRODUCTION; ORGANIC-MATTER; HUDSON-BAY; PHYTOPLANKTON; ALGAE; DYNAMICS; MARINE; BLOOM</t>
  </si>
  <si>
    <t>Ice algal communities are host to thriving populations of microheterotrophs whose trophic role remains poorly understood. We report here an inverse modelling analysis of the microbial food web associated with the spring bloom of ice algae at Resolute Passage in the High Arctic. Carbon flows among microbial components (ice algae, autotrophic and heterotrophic nanoflagellates, microflagellates and ciliates) and their exchanges with particulate and dissolved organic carbon (POC and DOC) were inferred from the observed changes in standing stocks of these compartments between 13 April and 22 May 1992. Calculations were made for three phases of the bloom's development and for two sites under thin and thick snow cover. Observed DOC accumulations within the bottom ice originated largely from the ice algae. However, calculated production rates were too high to result strictly from normal physiological exudation. Mechanical or physiological stresses that disrupt the integrity of the cells and grazing by zooplankton at the ice-water interface may well be involved in this process. Inverse modelling confirmed field and experimental evidence that nanoflagellates may directly assimilate DOC to support their growth. Patterns in trophic flows between sites with thin and thick snow cover were similar. In contrast, trophic interactions changed as the bloom progressed: production of DOC and detritus from the ice algae were the only significant carbon flows during the early phase; bacterivory developed and peaked during the middle phase and was superseded by DOC utilization and herbivory by flagellates and ciliates during the late phase. Only ca. 20% of the DOC produced was utilized by the microheterotrophs. Direct links from DOC and ice algae to protists potentially increase the efficiency of C transfers within the ice-associated microbial food web; on the ether hand, low recovery efficiency limits the role of the microbial loop in recycling DOC.</t>
  </si>
  <si>
    <t>FISHERIES &amp; OCEANS CANADA,MAURICE LAMONTAGNE INST,MONT JOLI,PQ G5H 3Z4,CANADA; INST NATL RECH SCI OCEANOL,RIMOUSKI,PQ G5L 3A1,CANADA; UNIV LAVAL,DEPT BIOL,QUEBEC CITY,PQ G1K 7P4,CANADA; UNIV CLERMONT FERRAND,CNRS,URA 1944,F-63177 CLERMONT FERRAN,FRANCE; UNIV QUEBEC,DEPT SCI BIOL,MONTREAL,PQ H3C 3P8,CANADA; UNIV QUEBEC,GEOTOP,MONTREAL,PQ H3C 3P8,CANADA</t>
  </si>
  <si>
    <t>Fisheries &amp; Oceans Canada; University of Quebec; Laval University; Centre National de la Recherche Scientifique (CNRS); University of Quebec; University of Quebec Montreal; University of Quebec; University of Quebec Montreal</t>
  </si>
  <si>
    <t>Sime-Ngando, Télesphore/0000-0002-7240-5803; Laurion, Isabelle/0000-0001-8694-3330; Juniper, Kim/0000-0002-7608-260X</t>
  </si>
  <si>
    <t>10.1016/S0924-7963(96)00037-1</t>
  </si>
  <si>
    <t>WOS:A1997WQ17100016</t>
  </si>
  <si>
    <t>Davenport, J</t>
  </si>
  <si>
    <t>Comparisons of the biology of the intertidal subantarctic limpets Nacella concinna and Kerguelenella lateralis</t>
  </si>
  <si>
    <t>ANTARCTIC LIMPET; STREBEL; REPRODUCTION; GROWTH</t>
  </si>
  <si>
    <t>Two limpet species occur intertidally on subantarctic South Georgia, the patellid Nacella concinna and the siphonariid Kerguelenella lateralis. N. concinna is confined to the lower shore close to LWS; K. lateralis occurs in middle shore pools, so their distributions do not overlap. N. concinna has a much narrower thermal niche (-12.9 degrees C to +15.6 degrees C) than K. lateralis (-17.8 degrees C to +31.8 degrees C). Environmental data are presented to show that the upper lethal temperature of N. concinna is low enough to prevent the limpet living higher on the shore. Both limpet species are slow-moving, but K. lateralis shows increasing speed with rising temperature, peaking at 15-20 degrees C. In contrast, N. concinna moves actively down to -1.9 degrees C (when sea water freezes), but there is a steady decrease in speed of locomotion above +2 degrees C. Locomotion ceases at 14 degrees C in N. concinna (c.f. 30 degrees C in K. lateralis). Both species exhibit very low tenacities, but in N. concinna tenacity decreases with increasing shell length. In K. lateralis there is no effect of temperature on tenacity. Both species show a positive allometric relationship between foot area and shell length. N. concinna feeds upon microbial films and microepiflora, but K. lateralis eats colonial diatoms and Enteromorpha bulbosa. Observations on shell middens of the kelp gull Larus dominicanus showed that the gulls did not eat K. lateralis, though they ate great quantities of the less accessible N. concinna. Gulls ate N. concinna as small as 11 mm shell length (within the size range of K. lateralis). Experiments on gulls demonstrated an unwillingness to eat K. lateralis, probably because the siphonariid extrudes a viscid white mucus when the foot is touched.</t>
  </si>
  <si>
    <t>Davenport, J (corresponding author), UNIV MARINE BIOL STN,MILLPORT KA28 0EG,SCOTLAND.</t>
  </si>
  <si>
    <t>10.1093/mollus/63.1.39</t>
  </si>
  <si>
    <t>WL624</t>
  </si>
  <si>
    <t>WOS:A1997WL62400005</t>
  </si>
  <si>
    <t>Ansell, AD; Rhodes, MC</t>
  </si>
  <si>
    <t>Unusual capabilities for surface movement in a normally deep-burrowed Antarctic bivalve</t>
  </si>
  <si>
    <t>LATERNULA</t>
  </si>
  <si>
    <t>ACAD NAT SCI PHILADELPHIA,PHILADELPHIA,PA 19103</t>
  </si>
  <si>
    <t>Drexel University</t>
  </si>
  <si>
    <t>Ansell, AD (corresponding author), SCOTTISH ASSOC MARINE SCI,POB 3,OBAN PA34 4AD,ARGYLL,SCOTLAND.</t>
  </si>
  <si>
    <t>10.1093/mollus/63.1.109</t>
  </si>
  <si>
    <t>WOS:A1997WL62400012</t>
  </si>
  <si>
    <t>Shaffer, G; Pizarro, O; Djurfeldt, L; Salinas, S; Rutllant, J</t>
  </si>
  <si>
    <t>Circulation and low-frequency variability near the Chilean coast: Remotely forced fluctuations during the 1991-92 El Nino</t>
  </si>
  <si>
    <t>SEA-LEVEL; PERU COAST; TRAPPED WAVES; EQUATORIAL WAVES; PACIFIC OCEAN; WEST-COAST; CURRENTS; WIND; OSCILLATIONS; PERIOD</t>
  </si>
  <si>
    <t>Results are reported from the first long, recording current meter observations over the slope off Chile. These observations, at 30 degrees S during the 1991-92 El Nino event, are analyzed together with observations of currents at a local deep sea sire; local wind and sea level; sea level from the Peru and Chile coasts; and wind, temperature, and currents from the equatorial Pacific. Mean poleward flow of 12 cm s(-1) was observed within the Peru-Chile Undercurrent over the slope. Mean flow in the depth range of Antarctic Intermediate Water was not distinguishable from zero in the presence of strong, low-frequency (LF) variability, which dominated slope currents at all depths. The strongest LF fluctuations had periods of about 50 days, but periods of 10 and about 5 days were also observed. Significant, local wind forcing of slope currents was only found in the period band 6-10 days and may be related to coastal-trapped waves in the atmosphere. Our analysis shows that free, coastal-trapped waves in the ocean, arriving from the north, dominated the LF variability over the shelf and slope off northern and central Chile during the 1991-92 El Nino event. Strong 50-day period fluctuations there started their journey about two months earlier-and 15 000 km farther up the coastal-equatorial waveguide-near the dateline in the equatorial Pacific as equatorial Kelvin waves forced by westerly wind events of similar period. Upon reaching the South American coast, these waves forced coastal-trapped waves, which propagated along the Peru coast into the study region. Likewise, a scenario of equatorial-trapped waves forcing coastal-trapped waves may explain 10-day as well as 6-day and 4.5-day period coastal-trapped waves off Chile stemming from mixed Rossby-gravity and inertia-gravity waves trapped at the equator. Since the large, 50-day period, coastal-trapped waves may strongly modify coastal upwelling source water, such remotely forced waves may have a significant influence on the pelagic ecosystem off Chile, at least during El Nino events.</t>
  </si>
  <si>
    <t>BORNO INST OCEAN &amp; CLIMATE STUDIES, BRASTAD, SWEDEN; PONTIFICIA UNIV CATOLICA VALPARAISO, SCH MARINE SCI, VALPARAISO, CHILE; UNIV CHILE, DEPT GEOPHYS, SANTIAGO, CHILE; UNIV GOTHENBURG, INST OCEANOG, GOTHENBURG, SWEDEN</t>
  </si>
  <si>
    <t>Pontificia Universidad Catolica de Valparaiso; Universidad de Chile; University of Gothenburg</t>
  </si>
  <si>
    <t>Shaffer, G (corresponding author), UNIV COPENHAGEN, NIELS BOHR INST ASTRON PHYS &amp; GEOPHYS, DEPT GEOPHYS, HARALDSGADE 6, DK-2200 COPENHAGEN N, DENMARK.</t>
  </si>
  <si>
    <t>Shaffer, Gary/G-1742-2016</t>
  </si>
  <si>
    <t>Shaffer, Gary/0000-0002-2494-3471; Pizarro, Oscar/0000-0001-7987-6555</t>
  </si>
  <si>
    <t>10.1175/1520-0485(1997)027&lt;0217:CALFVN&gt;2.0.CO;2</t>
  </si>
  <si>
    <t>WK255</t>
  </si>
  <si>
    <t>WOS:A1997WK25500001</t>
  </si>
  <si>
    <t>McIntosh, PC; Rintoul, SR</t>
  </si>
  <si>
    <t>Do box inverse models work?</t>
  </si>
  <si>
    <t>GENERAL-CIRCULATION; MIXING COEFFICIENTS; NORTH-ATLANTIC; PACIFIC-OCEAN; DEEP-WATER; HEAT; NUTRIENT; FLUXES; MASS</t>
  </si>
  <si>
    <t>The performance of a box inverse model is tested using output from a near-eddy-resolving numerical model. Conservation equations are written in isopycnal layers for,three properties: mass, heat, and salt anomaly. If the equations are free of error and the vertical exchange of properties between layers is negligible or known, the reference level velocity structure is quite accurately reproduced despite the underdetermined nature of the problem. If the interlayer fluxes of properties are not negligible and they are ignored, the solution for the reference level velocities is poor. If the interlayer fluxes of properties are included as additional unknowns in the inversion, they can be accurately estimated provided the column weights are chosen appropriately. Column weights that minimize the ratio of largest to smallest singular value (the ''condition number'') result in the best solutions for interfacial fluxes, and generally also for lateral fluxes. This choice of column weights also makes the inversion insensitive to data error: Inversions containing typical errors can be solved at full rank, obviating the need to estimate the rank. The choice of number of layers, and whether these layers are isopycnals or geopotentials, does not affect the accuracy of the inversion provided that interlayer fluxes are included as unknowns in the inversion. A reasonable estimate of solution accuracy is available by using the statistical approach to inverse problems, although this method can be sensitive to the choice of prior statistics. Box inverse models do work, provided that they include interfacial fluxes as unknowns and that these are weighted appropriately. Such a model can successfully determine interfacial fluxes and, in some cases, horizontal fluxes. However, the model will not generally reproduce the detailed structure of the reference level velocities.</t>
  </si>
  <si>
    <t>ANTARCTIC CRC,HOBART,TAS,AUSTRALIA</t>
  </si>
  <si>
    <t>McIntosh, PC (corresponding author), CSIRO,DIV OCEANOG,GPO BOX 1538,HOBART,TAS 7001,AUSTRALIA.</t>
  </si>
  <si>
    <t>Rintoul, Stephen R/A-1471-2012; McIntosh, Peter C/F-7594-2012</t>
  </si>
  <si>
    <t>Rintoul, Stephen R/0000-0002-7055-9876;</t>
  </si>
  <si>
    <t>10.1175/1520-0485(1997)027&lt;0291:DBIMW&gt;2.0.CO;2</t>
  </si>
  <si>
    <t>WOS:A1997WK25500005</t>
  </si>
  <si>
    <t>Shukla, SP; Pandey, KD; Kashyap, AK</t>
  </si>
  <si>
    <t>Nitrogen fixation, ammonium transport and glutamine synthetase activity in an Antarctic cyanobacterium Anabaena sp.: Influence of temperature</t>
  </si>
  <si>
    <t>JOURNAL OF PLANT PHYSIOLOGY</t>
  </si>
  <si>
    <t>Antarctic; N-2-fixing cyanobacteria; ammonium uptake; glutamine synthetase; temperature dependence</t>
  </si>
  <si>
    <t>ABIOTIC FACTORS; MOSS</t>
  </si>
  <si>
    <t>Thermal responses of three physiological processes, viz. nitrogen fixation, ammonium assimilation and ammonium uptake were studied in Antarctic and tropical isolates of a diazotrophic cyanobacterium Anabaena sp. under influence of various temperatures (5 degrees C to 40 degrees C). Observations revealed: (i) Antarctic isolate exhibited the above mentioned activities at low temperature (5 degrees C), at which tropical isolate remained inactive, (ii) Optimum temperatures for the above physiological processes differed in two isolates and (iii) Energy of activation (Ea) for all of the three physiological processes differed in both of the isolates. This study provides base line data for a little-investigated area of the physiological response of Antarctic cyanobacteria under simulated laboratory conditions.</t>
  </si>
  <si>
    <t>Shukla, SP (corresponding author), BANARAS HINDU UNIV,DEPT BOT,VARANASI 221005,UTTAR PRADESH,INDIA.</t>
  </si>
  <si>
    <t>0176-1617</t>
  </si>
  <si>
    <t>J PLANT PHYSIOL</t>
  </si>
  <si>
    <t>J. Plant Physiol.</t>
  </si>
  <si>
    <t>10.1016/S0176-1617(97)80132-0</t>
  </si>
  <si>
    <t>WP774</t>
  </si>
  <si>
    <t>WOS:A1997WP77400019</t>
  </si>
  <si>
    <t>Ebihara, M; Ozaki, H; Kato, F; Nakahara, H</t>
  </si>
  <si>
    <t>Determination of chlorine, bromine and iodine in rock samples by radiochemical neutron activation analysis</t>
  </si>
  <si>
    <t>9th International Conference on Modern Trends in Activation Analysis (MTAA-9)</t>
  </si>
  <si>
    <t>SEP 24-30, 1995</t>
  </si>
  <si>
    <t>SEOUL, SOUTH KOREA</t>
  </si>
  <si>
    <t>ANTARCTIC METEORITES</t>
  </si>
  <si>
    <t>Chlorine, bromine and iodine (hereafter, halogens) were determined for rock samples by radiochemical neutron activation analysis. The powdered samples and reference standards prepared from chemical reagents were simultaneously irradiated for 10 to 30 minutes with or without a cadmium filter in a TRIGA-II reactor at the Institute for Atomic Energy, Rikkyo University. The samples were subjected to radiochemical procedures of halogens immediately after the irradiation. Iodine was firstly precipitated as PdI2, and chlorine and bromine were successively precipitated as Ag-halides at the same time. In this study, geological standard rocks, sedimentary rocks and meteorites were analyzed for trace halogens. In some Antarctic meteorites, iodine contents were observed to be anomalously high. Chlorine contents also are somewhat high. The overabundance of iodine and chlorine must be caused by terrestrial contamination on the Antarctica.</t>
  </si>
  <si>
    <t>Ebihara, M (corresponding author), TOKYO METROPOLITAN UNIV,FAC SCI,DEPT CHEM,HACHIOJI,TOKYO 19203,JAPAN.</t>
  </si>
  <si>
    <t>ELSEVIER SCIENCE SA LAUSANNE</t>
  </si>
  <si>
    <t>10.1007/BF02034504</t>
  </si>
  <si>
    <t>XV467</t>
  </si>
  <si>
    <t>WOS:A1997XV46700019</t>
  </si>
  <si>
    <t>Allen, DR; Stanford, JL; Elson, LS; Fishbein, EF; Froidevaux, L; Waters, JW</t>
  </si>
  <si>
    <t>The 4-day wave as observed from the Upper Atmosphere Research Satellite microwave limb sounder</t>
  </si>
  <si>
    <t>GENERALIZED ELIASSEN-PALM; PLANETARY-WAVES; POTENTIAL VORTICITY; ELECTROSTATICS ANALOGY; BAROTROPIC INSTABILITY; ANTARCTIC MESOSPHERE; POLAR STRATOSPHERE; WINTER; OSCILLATIONS; HEMISPHERE</t>
  </si>
  <si>
    <t>The ''4-day wave'' is an eastward moving quasi-nondispersive feature with period near 4 days occurring near the winter polar stratopause. This paper presents evidence of the 4-day feature in Microwave Limb Sounder (MLS) temperature, geopotential height, and ozone data from the late southern winters of 1992 and 1993. Spacetime spectral analyses reveal a double-peaked temperature structure consisting of one peak near the stratopause and another in the lower mesosphere, with an out-of-phase relationship between the two peaks. This double-peaked structure is reminiscent of recent three-dimensional barotropic/baroclinic instability model predictions and is observed here for the first time. The height variation of the 4-day ozone signal is shown to compare well with a linear advective-photochemical tracer model. Negative regions of quasigeostrophic potential vorticity (PV) gradient and positive Eliassen-Palm flux divergence are shown to occur, consistent with instability dynamics playing a role in wave forcing. Spectral analyses of PV derived from MLS geopotential height fields reveal a 4-day signal peaking near the polar stratopause. The three-dimensional structure of the 4-day wave resembles the potential vorticity ''charge'' concept, wherein a PV anomaly in the atmosphere (analogous to an electrical charge in a dielectric material) induces a geopotential field, a vertically oriented temperature dipole, and circulation about the vertical axis.</t>
  </si>
  <si>
    <t>IOWA STATE UNIV,DEPT PHYS &amp; ASTRON,AMES,IA 50011; CALTECH,JET PROP LAB,PASADENA,CA</t>
  </si>
  <si>
    <t>Iowa State University; National Aeronautics &amp; Space Administration (NASA); NASA Jet Propulsion Laboratory (JPL); California Institute of Technology</t>
  </si>
  <si>
    <t>Fishbein, Evan/AAO-5882-2021; Allen, Douglas Ray/GWZ-8901-2022</t>
  </si>
  <si>
    <t>Allen, Douglas/0000-0003-2747-9712</t>
  </si>
  <si>
    <t>10.1175/1520-0469(1997)054&lt;0420:TDWAOF&gt;2.0.CO;2</t>
  </si>
  <si>
    <t>WL454</t>
  </si>
  <si>
    <t>WOS:A1997WL45400004</t>
  </si>
  <si>
    <t>Murata, A; Yamanouchi, T</t>
  </si>
  <si>
    <t>Distribution characteristics of clouds over East Antarctica in 1987 obtained from AVHRR</t>
  </si>
  <si>
    <t>JOURNAL OF THE METEOROLOGICAL SOCIETY OF JAPAN</t>
  </si>
  <si>
    <t>RADIATION BUDGET; POLAR-REGIONS; SURFACE; ISCCP; WIND</t>
  </si>
  <si>
    <t>Polar cloud climatology is an urgent issue to be solved for the study of global climate from satellite data. However, detection of clouds in the polar regions involves many difficulties on account of the high albedo and low temperature of the snow and ice covered ground surface. Discrimination of clouds was done using AVHRR split window channel data. Brightness temperature differences Of 11 mu m (ch 4) and 12 mu m (ch 5) were one of the indices of thin clouds; the correlation of the brightness temperature difference and the brightness temperature itself was used. Cloud amounts thus derived were well explained by the all-sky camera data measured at the ground. The cloud analysis was done from daily NOAA-9 data for thirteen months from January 1987 to January 1988, received and processed at Syowa Station, Antarctica. Spatial and temporal distribution characteristics of clouds over the East Antarctic continent are discussed. Annual mean cloud fraction ranged from 50 % to less than 10 % according to the region, being larger near the coast and smaller over the high interior plateau. Within the interior, cloud amounts were liable to be higher over the western slope facing the Weddell Sea compared to the eastern slope. Semiannual variations were seen in most of the area related to the behavior of the disturbances. In July to September, cloud amounts in the interior increased in some regions, and in November to January, increased in most regions; however, not much variation was seen in the coastal area. The analyzed area was divided into three regions of different variation characteristics, related to the topography. An oscillation of about 7 or 15 days in the time variation of clouds was noticeable in most regions. Comparing the brightness temperature for clear and cloudy sky, the radiative effect of clouds at the top of the atmosphere was found to be negative (cooling) in winter in the interior, and small positive (heating) in the longwave in summer months over the whole area.</t>
  </si>
  <si>
    <t>NATL INST POLAR RES, ITABASHI KU, TOKYO 173, JAPAN; TOHOKU UNIV, FAC SCI, SENDAI, MIYAGI 980, JAPAN</t>
  </si>
  <si>
    <t>Research Organization of Information &amp; Systems (ROIS); National Institute of Polar Research (NIPR) - Japan; Tohoku University</t>
  </si>
  <si>
    <t>Murata, A (corresponding author), METEOROL RES INST, 1-1 NAGAMINE, TSUKUBA, IBARAKI 305, JAPAN.</t>
  </si>
  <si>
    <t>METEOROLOGICAL SOC JAPAN</t>
  </si>
  <si>
    <t>C/O JAPAN METEOROLOGICAL AGENCY 1-3-4 OTE-MACHI, CHIYODA-KU, TOKYO, 100-0004, JAPAN</t>
  </si>
  <si>
    <t>0026-1165</t>
  </si>
  <si>
    <t>2186-9057</t>
  </si>
  <si>
    <t>J METEOROL SOC JPN</t>
  </si>
  <si>
    <t>J. Meteorol. Soc. Jpn.</t>
  </si>
  <si>
    <t>10.2151/jmsj1965.75.1_81</t>
  </si>
  <si>
    <t>WR637</t>
  </si>
  <si>
    <t>WOS:A1997WR63700007</t>
  </si>
  <si>
    <t>Robinson, DH; Kolber, Z; Sullivan, CW</t>
  </si>
  <si>
    <t>Photophysiology and photoacclimation in surface sea ice algae from McMurdo Sound, Antarctica</t>
  </si>
  <si>
    <t>Antarctic; sea ice algae; photoacclimation; photoinhibition; pump and probe fluorometry</t>
  </si>
  <si>
    <t>PHOTOSYNTHETIC ENERGY-CONVERSION; PHOTOSYSTEM-II; CHLOROPHYLL FLUORESCENCE; MICROBIAL COMMUNITIES; HIGH-RESOLUTION; HIGH IRRADIANCE; TEMPERATURE; PHYTOPLANKTON; LIGHT; GROWTH</t>
  </si>
  <si>
    <t>Microalgal absorption, pigment concentrations, photophysiology and the efficiency for energy conversion at photosystem II (Fv/Fm) were measured for surface ice algal communities freshly collected from saline ponds overlying fast ice in McMurdo Sound, Antarctica, during austral spring and summer 1989-90. These parameters also were measured for surface ice algae exposed in the laboratory to irradiances from 4 to 600 mu mol photons m(-2) s(-1). Freshly collected algae exhibited a pigment composition consistent with acclimation to high irradiance, which included low intracellular chlorophyll (chl) a concentrations (0.19 to 0.50 kg m(-3)), low accessory photosynthetic pigments relative to chl a (chl c: chl a = 0.16 to 0.25 mol mol(-1); fucoxanthin: chl a = 0.53 to 0.77 mol mol(-1)), and high photoprotective pigments relative to chl a (diatoxanthin + diadinoxanthin: chl a = 0.19 to 0.50 mol mol(-1)). In contrast, the photoadaptive index for freshly collected algae (E(k) = 37 to 45 mu mol photons m(-2) s(-1)) was less than the daily average photosynthetically active radiation reaching the algal communities during the study (110 to 720 mu mol photons m(-2) s(-1)), indicating that the algae were not acclimated to their high irradiance environment. No depression of photosynthesis was observed in the photosynthesis-irradiance curve at irradiances less than or equal to 250 mu mol photons m(-2) s(-1) (4- to 8-fold greater than E(k)) However, Fv/Fm (0.24 to 0.43) and the quantum yield of photosynthesis (phi(C), 0.018 to 0.037 mol C mol(-1) absorbed photons) were low in freshly collected algae, which suggests that the algae were photoinhibited under natural illumination conditions. Within 32 h after shifting algae to low irradiance, a relaxation from high-light stress was observed. Photosynthetic efficiency (alpha(b)), phi(C) and Fv/Fm increased by 165, 170 and 67%, respectively, and E(k) decreased by 60%. In addition, whereas total cellular concentrations of photosynthetic pigments were unchanged, diatoxanthin:chl a decreased by &gt;75% due to the conversion of diatoxanthin to diadinoxanthin. The presence of xanthophyll cycling and an observed depression of relative maximum and minimum quantum yields of fluorescence in response to high irradiance indicate that algae employed the dissipation of absorbed energy from the pigment bed of photosystem II as a protection mechanism from high irradiance. Indications of additional photoprotection mechanisms and photoinhibitory damage were also observed. These results indicate that surface ice algae successfully inhabit the surface ice habitat by employing a strategy of low-light harvesting, absorbed energy dissipation, and tolerance to photoinhibitory damage.</t>
  </si>
  <si>
    <t>BROOKHAVEN NATL LAB, UPTON, NY 11973 USA; UNIV SO CALIF, DEPT BIOL SCI, LOS ANGELES, CA 90089 USA</t>
  </si>
  <si>
    <t>United States Department of Energy (DOE); Brookhaven National Laboratory; University of Southern California</t>
  </si>
  <si>
    <t>Robinson, DH (corresponding author), NASA, GODDARD SPACE FLIGHT CTR, UNIV SPACE RES ASSOC, CODE 971, GREENBELT, MD 20771 USA.</t>
  </si>
  <si>
    <t>10.3354/meps147243</t>
  </si>
  <si>
    <t>WP969</t>
  </si>
  <si>
    <t>WOS:A1997WP96900022</t>
  </si>
  <si>
    <t>Surinach, E; GalindoZaldivar, J; Maldonado, A; Livermore, R</t>
  </si>
  <si>
    <t>Large amplitude magnetic anomalies in the northern sector of the Powell Basin, NE Antarctic Peninsula</t>
  </si>
  <si>
    <t>Antarctic Peninsula; Powell Basin; magnetic anomaly; West Coast Magnetic Anomaly; Pacific Margin Anomaly; South Scotia Ridge</t>
  </si>
  <si>
    <t>GRAVITY; MARGIN; GEOCHRONOLOGY; TECTONICS</t>
  </si>
  <si>
    <t>Magnetic profiles obtained during the Hesant 92/93 cruise with the RN Hesperides show large amplitude anomalies (up to 1000 nT) along a 100 km wide band in the northern margin of the Powell Basin. The anomalies, which are also locally identified in the eastern and western margins, are attributed to the continuation of the two branches of the Antarctic Peninsula Pacific Margin Anomaly (PMA). Interactive modelling of two-dimensional bodies in four profiles oriented NNW-SSE allows us to determine the main features of the magnetic source bodies within the continental crust. These are elongated in a N60 degrees E trend, and their base is located at a depth exceeding 15 km. Equivalent magnetic susceptibilities mostly between 0.07 and 0.1 (SI) are obtained. These values are consistent with the hypothesis that remanent magnetisation of the magnetic source bodies is sub-parallel to the present geomagnetic field (normally magnetised). The general trends of the bathymetry and the geometry of the acoustic basement on multichannel seismic profiles are consistent with the upper surface of magnetic bodies. In order to match the observed anomalies it is also necessary to consider a second tabular shaped body with induced magnetisation in almost all the profiles, which could represent layers 2 and 3 of the oceanic crust of the Powell Basin. Three different geometries of connection between the anomalies in the Powell Basin margins and the PMA branches are discussed. The most plausible one is the occurrence of two branches, although they are closer together than in the Bransfield Strait. The northern branch would continue along the fragments of continental crust of the South Scotia Ridge located at the northern boundary of the Powell Basin, whereas the southern branch would be located only in the eastern and western passive margins of the Powell Basin. The apparent splitting of the southern branch of the anomalous body indicates that it was emplaced before Oligocene times, when the opening of this basin occurred, and that it was subsequently fragmented during the Cenozoic. A possible time of formation of the PMA body would be during the long Cretaceous normal polarity interval, which also coincides with a peak in magmatic activity along the Antarctic Peninsula.</t>
  </si>
  <si>
    <t>UNIV GRANADA,DEPT GEODINAM,E-18071 GRANADA,SPAIN; UNIV GRANADA,CSIC,INST ANDALUZ CIENCIAS TIERRA,GRANADA 18002,SPAIN; BRITISH ANTARCTIC SURVEY,NERC,CAMBRIDGE CB3 0ET,ENGLAND</t>
  </si>
  <si>
    <t>University of Granada; Consejo Superior de Investigaciones Cientificas (CSIC); CSIC - Instituto Andaluz de Ciencias de la Tierra (IACT); University of Granada; UK Research &amp; Innovation (UKRI); Natural Environment Research Council (NERC); NERC British Antarctic Survey</t>
  </si>
  <si>
    <t>Surinach, E (corresponding author), UNIV BARCELONA,DEPT GEOL DINAM GEOFIS &amp; PALEONTOL,E-08028 BARCELONA,SPAIN.</t>
  </si>
  <si>
    <t>Galindo-Zaldivar, Jesus/K-3640-2012; Surinach, Emma/C-5896-2008; Livermore, Roy/M-1566-2019</t>
  </si>
  <si>
    <t>Galindo-Zaldivar, Jesus/0000-0002-3493-2637;</t>
  </si>
  <si>
    <t>10.1023/A:1004240931967</t>
  </si>
  <si>
    <t>WL430</t>
  </si>
  <si>
    <t>WOS:A1997WL43000005</t>
  </si>
  <si>
    <t>Crosta, X; Pichon, JJ; Labracherie, M</t>
  </si>
  <si>
    <t>Distribution of Chaetoceros resting spores in modern peri-Antarctic sediments</t>
  </si>
  <si>
    <t>Southern Ocean; biogeography; diatoms; Chaeroceros resting spores</t>
  </si>
  <si>
    <t>WESTERN BRANSFIELD STRAIT; SOUTHERN-OCEAN; DIATOM DISTRIBUTION; MARINE DIATOMS; ROSS SEA; PHYTOPLANKTON; ASSEMBLAGES; ATLANTIC; HARBOR; REGION</t>
  </si>
  <si>
    <t>One hundred and sixty-five surface sediment samples from the Southern Ocean were examined for distribution and relative abundance of Chaetoceros resting spores. The contribution of resting spores to the total diatom assemblage ranges from 0% in the Subantarctic Zone to 95% in the Antarctic Peninsula sector. On the basis of both absolute and relative abundances four 'biogeographic' zones are distinguished: (1) the Antarctic Peninsula sector, (2) the Embayment Systems (Ross Sea and Weddell Sea), (3) the Continental Shelf zone (water depth &lt;2000 m) and (4) the Deep Ocean (water depth &gt;2000 m). Chaetoceros resting spores abundance reaches up to 900 x 10(6) valves/g of dry sediment in the Gerlache Strait, southwest of the Antarctic Peninsula. The hydrology of this region is characterized by an intense stratification of the water column due to sea-ice meltwater inputs, continental glacial runoffs and thermal warming of the surface water layer. The availability of nutrients, the lack of vertical mixing in those surface waters having low salinity (&lt;30 parts per mil) and relatively high temperature (&gt;2.4 degrees C) is thought to be the main pre-condition for development of large Chaetoceros species blooms. We propose that increased relative abundances of Chaetoceros resting spores in fossil diatom assemblages from the Southern Ocean can therefore be used as tracers of water-column stratification due to glacial melt water.</t>
  </si>
  <si>
    <t>Crosta, X (corresponding author), UNIV BORDEAUX 1,DEPT GEOL &amp; OCEANOG,URA CNRS 197,AVE FAC,F-33405 TALENCE,FRANCE.</t>
  </si>
  <si>
    <t>10.1016/S0377-8398(96)00033-3</t>
  </si>
  <si>
    <t>WJ241</t>
  </si>
  <si>
    <t>WOS:A1997WJ24100008</t>
  </si>
  <si>
    <t>Whitehead, JM; McMinn, A</t>
  </si>
  <si>
    <t>Paleodepth determination from Antarctic benthic diatom assemblages</t>
  </si>
  <si>
    <t>Antarctica; Vestfold Hills; benthic diatom; depth zonation</t>
  </si>
  <si>
    <t>VESTFOLD HILLS; LIGHT; GROWTH</t>
  </si>
  <si>
    <t>Analysis of modem surface sediments from fjords in the Vestfold Hills (Antarctica) indicates that 58% of the variation in benthic diatom assemblages can be attributed to changes in environmental parameters with water depth. Attenuation of light through the water column is suggested to account for 45% of the variation, and the decrease in substrate grain size with depth possibly accounts for a further 13%. Cluster analysis and principal component analysis were used to objectively circumscribe five floral zones between the surface and 35 m depth. The depth distribution of the benthic diatoms was then used to interpret the paleodepth of relict fjord (Holocene) sediments exposed around Deep Lake in the Death Valley (Vestfold Hills). Paleodepths measured from the sea-ice bench around Deep Lake combined with data from grain size analysis indicate that the relict fjord sediments have no analogue amongst the modem fjord sediments sampled in the Vestfold Hills. Without a comparable modem habitat on which to model the diatom depth zones, however, this study was unable to accurately determine the paleowater depth at Deep Lake using diatoms. Paleodepth determination will be possible using grain size analysis and di atom data when the substrate and light requirements of benthic diatoms are understood.</t>
  </si>
  <si>
    <t>IASOS,HOBART,TAS 7001,AUSTRALIA</t>
  </si>
  <si>
    <t>Whitehead, JM (corresponding author), ANTARCTIC CRC,GPO BOX 252C,HOBART,TAS 7001,AUSTRALIA.</t>
  </si>
  <si>
    <t>McMinn, Andrew/A-9910-2008</t>
  </si>
  <si>
    <t>10.1016/S0377-8398(96)00036-9</t>
  </si>
  <si>
    <t>WOS:A1997WJ24100009</t>
  </si>
  <si>
    <t>Marret, F; de Vernal, A</t>
  </si>
  <si>
    <t>Dinoflagellate cyst distribution in surface sediments of the southern Indian Ocean</t>
  </si>
  <si>
    <t>dinoflagellates; cysts; recent; Southern Ocean; palynomorph; statistical analysis</t>
  </si>
  <si>
    <t>RECENT MARINE-SEDIMENTS; ATLANTIC-OCEAN; ADJACENT SEAS; AUSTRALIA; NORTH; EASTERN</t>
  </si>
  <si>
    <t>We analysed 70 surface sediment samples collected in the southern Indian Ocean in order to document the distribution ses. These organic-walled micro-organisms have a greater potential for preservation than of dinoflagellate cyst assemblages. These organic-walled micro-organisms have a greater potential for preservation than carbonate or silicate microfossils. A total of 53 dinoflagellate cyst taxa were identified, and two new endemic species are described: Selenopemphix antarctica sp. nov. and Impagidinium variaseptum sp. nov. Dominant taxa allowed the recognition of assemblages which show a latitudinal distribution. The circum-Antarctic domain is characterized by assemblages dominated by S. antarctica sp. nov. and accompanied by I. pallidum. The Subantarctic domain is marked by the dominance of Brigantedinium spp. accompanied by Nematosphaeropsis labyrinthus. The Subtropical domain shows high species diversity, taxa dominance varying along onshore to offshore gradient: the neritic assemblage is dominated by Brigantedinium spp., and Spiniferites spp., the outer neritic is characterized by Operculodinium centrocarpum and the oceanic assemblage is dominated by N. labyrinthus. Principal component analysis illustrates that the distribution of dinoflagellate cyst assemblages is controlled by temperature and salinity. Transfer functions based on the best analogues method are developed to reconstruct past sea-surface conditions.</t>
  </si>
  <si>
    <t>UNIV QUEBEC, GEOTOP, CP 8888, STN CTR VILLE, MONTREAL, PQ H3C 3P8, CANADA.</t>
  </si>
  <si>
    <t>; de Vernal, Anne/D-5602-2013</t>
  </si>
  <si>
    <t>Marret-Davies, Fabienne/0000-0003-4244-0437; de Vernal, Anne/0000-0001-5656-724X</t>
  </si>
  <si>
    <t>10.1016/S0377-8398(96)00049-7</t>
  </si>
  <si>
    <t>WOS:A1997WJ24100012</t>
  </si>
  <si>
    <t>McMinn, A; Wells, P</t>
  </si>
  <si>
    <t>Use of dinoflagellate cysts to determine changing Quaternary sea-surface temperature in southern Australia</t>
  </si>
  <si>
    <t>WESTERN-AUSTRALIA; INDIAN-OCEAN; LEEUWIN CURRENT; WATER</t>
  </si>
  <si>
    <t>Cluster analysis and principal component analysis of dinoflagellate cyst assemblage data from two cores, SO36-7 and V18-222, oft. southern Australia clearly separate glacial from interglacial environments. However, those species causing much of the differentiation respond differently to changing sea-surface temperature in the two cores. This varying response emphasises the complexity of dinoflagellate interactions with the environment and underlines the need for caution in interpretation, particularly with sea-surface temperature.</t>
  </si>
  <si>
    <t>UNIV TASMANIA, INST ANTARCTIC &amp; SO OCEAN STUDIES, HOBART, TAS 7001, AUSTRALIA</t>
  </si>
  <si>
    <t>UNIV TASMANIA, ANTARCTIC CRC, BOX 252C, HOBART, TAS 7001, AUSTRALIA.</t>
  </si>
  <si>
    <t>10.1016/S0377-8398(96)00012-6</t>
  </si>
  <si>
    <t>WOS:A1997WJ24100014</t>
  </si>
  <si>
    <t>Curry, WB; Oppo, DW</t>
  </si>
  <si>
    <t>Synchronous, high-frequency oscillations in tropical sea surface temperatures and North Atlantic Deep Water production during the last glacial cycle</t>
  </si>
  <si>
    <t>OCEAN-ATMOSPHERE MODEL; SOUTHERN-OCEAN; CLIMATE-CHANGE; ICE-CORE; CIRCULATION; RECORD; VARIABILITY; CARBON; OXYGEN; PLEISTOCENE</t>
  </si>
  <si>
    <t>Stable isotopic measurements of G. sacculifer and C. wuellerstorfi in a core from the western equatorial Atlantic imply that there are parallel, suborbital oscillations in surface water hydrography and deep water circulation occurring during oxygen isotope stages 2 and 3. Low values of G. sacculifer delta(18)O accompany high values of C. wuellerstorfi delta(13)C, linking warmer sea surface temperatures (SSTs) in the tropics with increased production of lower North Atlantic Deep Water (NADW). The amplitude of the delta(18)O oscillations is 0.6 parts per thousand (or 2 degrees-3 degrees C), which is superimposed on a glacial/interglacial amplitude of about 2.1 parts per thousand,. Using the G. sacculifer delta(18)O data, we calculate that surface waters were colder during stage 2 than calculated by CLIMAP [1976, 1981]. The longer-period (&gt; 2 kyr) oscillations in air temperature recorded in the Greenland and Antarctic ice cores appear to correlate with oscillations in sea surface temperature in the equatorial Atlantic. The magnitude of these oscillations in tropical SST is too large to have resulted from changes in meridional heat transport caused by the global conveyor alone. The apparent synchroneity of equatorial SST and polar air temperature changes, as well as the amplitude of the SST changes at the equator, are consistent with the climate effects expected from changes in the atmosphere's greenhouse gas content (H(2)0(vapor), CO2, and CH4).</t>
  </si>
  <si>
    <t>WOODS HOLE OCEANOG INST, DEPT GEOL &amp; GEOPHYS, 368 WOODS HOLE RD, WOODS HOLE, MA 02543 USA.</t>
  </si>
  <si>
    <t>10.1029/96PA02413</t>
  </si>
  <si>
    <t>WD891</t>
  </si>
  <si>
    <t>WOS:A1997WD89100001</t>
  </si>
  <si>
    <t>Morita, Y; MeyerRochow, VB; Uchida, K</t>
  </si>
  <si>
    <t>Absolute and spectral sensitivities in dark- and light-adapted Pagothenia borchgrevinki, an Antarctic nototheniid fish</t>
  </si>
  <si>
    <t>PHYSIOLOGY &amp; BEHAVIOR</t>
  </si>
  <si>
    <t>spectral and absolute sensitivity; electrophysiology; retina; fish eye; Antarctica; Pagothenia borchgrevinki</t>
  </si>
  <si>
    <t>VISUAL SENSITIVITY</t>
  </si>
  <si>
    <t>Functional properties of the retina of Pagothemia borchgrevinki, an Antarctic nototheniid fish that lives beneath the 2.5-3 m thick sea-ice in water of -1.8 degrees C temperature, were analyzed electrophysiologically at Scott Base (77 degrees 50'S; 166 degrees 45'E). The waveform of the ERG was monophasic in the dark-adapted state and showed an off-response of opposite polarity in the light-adapted condition. Responses of the light-adapted retina were smaller than those of the dark-adapted eye, although both photopic and scotopic components were observed. Spectral sensitivity measured by monochromatic photostimulation at 14 different wavelengths across the 400-700-nm range showed a single maximum at 490 nm. The spectral sensitivity curve is consistent with a rhodopsin photopigment. The dark-adapted retina exhibited a photon flux density threshold of approximately 2 x 10(9) photons cm(-2) s(-1)) when monochromatic flashes of 500 nm wavelength and 250 ms duration were used. When the stimulus consisted of 1 s white light, a minimum energy flux density of approx. 2 x 10(-4) mu W/cm(2) was necessary to elicit a detectable response. It was concluded that the visual system of P. borchgrevinki was in tune with the dominant downwelling spectral irradiance and that, due to retinal thermal noise reduction in the cold environment, no great need for particular anatomical adaptations to further enhance sensitivity existed. Copyright (C) 1997 Elsevier Science Inc.</t>
  </si>
  <si>
    <t>UNIV OULU, SECT ANIM PHYSIOL, DEPT BIOL, SF-90571 OULU, LINNANMAA, FINLAND; HAMAMATSU UNIV SCH MED, DEPT PHYSIOL 1, HAMAMATSU, SHIZUOKA 43131, JAPAN</t>
  </si>
  <si>
    <t>University of Oulu; Hamamatsu University School of Medicine</t>
  </si>
  <si>
    <t>MEYER-ROCHOW, Victor Benno/AAJ-7258-2020</t>
  </si>
  <si>
    <t>MEYER-ROCHOW, V. Benno/0000-0003-1531-9244</t>
  </si>
  <si>
    <t>0031-9384</t>
  </si>
  <si>
    <t>PHYSIOL BEHAV</t>
  </si>
  <si>
    <t>Physiol. Behav.</t>
  </si>
  <si>
    <t>10.1016/S0031-9384(96)00354-X</t>
  </si>
  <si>
    <t>Psychology, Biological; Behavioral Sciences</t>
  </si>
  <si>
    <t>Science Citation Index Expanded (SCI-EXPANDED); Social Science Citation Index (SSCI)</t>
  </si>
  <si>
    <t>Psychology; Behavioral Sciences</t>
  </si>
  <si>
    <t>WG487</t>
  </si>
  <si>
    <t>WOS:A1997WG48700002</t>
  </si>
  <si>
    <t>deMoreno, JEA; Gerpe, MS; Moreno, VJ; Vodopivez, C</t>
  </si>
  <si>
    <t>Heavy metals in Antarctic organisms</t>
  </si>
  <si>
    <t>TRACE-METALS; MERCURY CONTAMINATION; ARCTOCEPHALUS-GAZELLA; PELAGIC SEABIRDS; CADMIUM; ISLAND; COPPER; OCEAN; ZINC; CRUSTACEANS</t>
  </si>
  <si>
    <t>To evaluate levels of essential (zinc and copper) and non-essential (mercury and cadmium) heavy metals, 34 species of organisms from different areas close to the Antarctic Peninsula were analysed. These included algae, filter-feeders, omnivorous invertebrates and vertebrates. Mercury was not detected, while cadmium was found in the majority of organisms analysed (detection limit was 0.05 ppm for both metals). The highest cadmium concentration was observed in the starfish Odontaster validus. Anthozoans, sipunculids and nudibranchs showed maximum levels of zinc, while the highest copper level was found in the gastropod Trophon brevispira. Mercury and cadmium levels in fishes were below the detection limit. Concentrations of essential and non-essential metals in birds were highest in liver followed by muscle and eggs. Cadmium and mercury levels in muscle of southern elephant seals were above the detection limit, whereas in Antarctic fur seals they were below it. The objective of the study was to gather baseline information for metals in Antarctic Ocean biota that may be needed to detect, measure and monitor future environmental changes.</t>
  </si>
  <si>
    <t>CONSEJO NACL INVEST CIENT &amp; TECN,RA-1010 BUENOS AIRES,DF,ARGENTINA; INST ANTARTICO ARGENTINO,RA-1010 BUENOS AIRES,DF,ARGENTINA</t>
  </si>
  <si>
    <t>Consejo Nacional de Investigaciones Cientificas y Tecnicas (CONICET); Instituto Antartico Argentino</t>
  </si>
  <si>
    <t>deMoreno, JEA (corresponding author), UNIV MAR DEL PLATA,FAC CIENCIAS EXACTAS &amp; NAT,DEPT CIENCIAS MARINAS,FUNES 3350,RA-7600 MAR DEL PLATA,ARGENTINA.</t>
  </si>
  <si>
    <t>10.1007/s003000050115</t>
  </si>
  <si>
    <t>WE949</t>
  </si>
  <si>
    <t>WOS:A1997WE94900005</t>
  </si>
  <si>
    <t>Clayton, MN; Wiencke, C; Kloser, H</t>
  </si>
  <si>
    <t>New records of temperate and sub Antarctic marine benthic macroalgae from Antarctica</t>
  </si>
  <si>
    <t>CHORDARIA-LINEARIS PHAEOPHYCEAE; SEAWEEDS; BIOGEOGRAPHY; REQUIREMENTS; ALGAE</t>
  </si>
  <si>
    <t>During visits to several localities on the South Shetland Islands and the Antarctic Peninsula in summer 1994 we made collections of marine benthic algae. Among the algae we collected were three new records for Antarctica [Petalonia fascia (OF Muller) Kuntze; Enteromorpha intestinalis (L.) Nees; Rhodymenia subantarctica Ricker] and seven other species [Scytosiphon simplicissimus (Clemente) Cremades; Chordaria linearis (Hooker et Harvey) Cotton; Halopteris obovata (Hooker et Harvey) Sauvageau; Acrosiphonia arcta (Dillwyn) J. Agardh; Enteromorpha compressa (L.) Nees; Bangia atropurpurea (Roth) C. Agardh; Porphyra plocamiestris Ricker] that had been reported on only one or two previous occasions (or, in one case, three). The ten species detailed in this paper fall into two groups: four species previously known from sub-Antarctic islands and/or locations in southern South America, and six species having a wider distribution in temperate regions. We discuss the possibility that the less accessible subtidal habitats of some species may have prevented earlier discovery. Other species may be comparatively recent adventives, most likely introduced with shipping. In view of possible global climate changes, species of this latter group are regarded as suitable organisms for monitoring changes of water temperature.</t>
  </si>
  <si>
    <t>Clayton, MN (corresponding author), MONASH UNIV,DEPT ECOL &amp; EVOLUT BIOL,CLAYTON,VIC 3168,AUSTRALIA.</t>
  </si>
  <si>
    <t>10.1007/s003000050116</t>
  </si>
  <si>
    <t>WOS:A1997WE94900006</t>
  </si>
  <si>
    <t>Hofmeyr, GJG; Bester, MN; Jonker, FC</t>
  </si>
  <si>
    <t>Changes in population sizes and distribution of fur seals at Marion Island</t>
  </si>
  <si>
    <t>PRINCE-EDWARD-ISLANDS; ARCTOCEPHALUS-TROPICALIS; GOUGH-ISLAND; GAZELLA; GROWTH</t>
  </si>
  <si>
    <t>Population censuses of the Antarctic fur seal (Arctocephalus gazella) and the sub-Antarctic fur seal (A. tropicalis) were conducted during the 1994/1995 breeding season at Marion Island. Pup numbers, determined from direct counts and a mark-recapture experiment, were used to estimate population sizes. Pup numbers of A. tropicalis showed a mean annual change of 2.0% over the previous 6 years, culminating in an estimated total population of 49,523 for 1994/1995. The population appears to be entering the maturity phase of population growth and may therefore have recovered from the effects of uncontrolled sealing that ended in the early twentieth century. Numbers at the major colonies on Marion Island showed little change since 1989 and these sites may have reached carrying capacity. The extension of breeding to other parts of the island continues. Over the same period, A. gazella pup numbers showed a mean annual change of 17% and the total population numbered 1,205 in 1994/1995. This species has possibly entered the rapid recolonisation phase of population growth. A few hybrid seals were found.</t>
  </si>
  <si>
    <t>Hofmeyr, GJG (corresponding author), UNIV PRETORIA,DEPT ZOOL &amp; ENTOMOL,ZA-0002 PRETORIA,SOUTH AFRICA.</t>
  </si>
  <si>
    <t>Hofmeyr, G. J. Greg/AAV-3286-2020; Bester, Marthán N/E-5387-2010</t>
  </si>
  <si>
    <t>Hofmeyr, G. J. Greg/0000-0003-0283-6058;</t>
  </si>
  <si>
    <t>10.1007/s003000050117</t>
  </si>
  <si>
    <t>WOS:A1997WE94900007</t>
  </si>
  <si>
    <t>Gibson, JAE; Swadling, KM; Pitman, TM; Burton, HR</t>
  </si>
  <si>
    <t>Overwintering populations of Mesodinium rubrum (Ciliophora: Haptorida) in lakes of the Vestfold Hills, East Antarctica</t>
  </si>
  <si>
    <t>ICE; COMMUNITY; BRACKISH</t>
  </si>
  <si>
    <t>The autotrophic ciliate Mesodinium rubrum Lohmann was observed during winter and spring in saline lakes ranging in salinity from 2 to 78 parts per thousand, in the Vestfold Hills, Antarctica. The ciliate remained active during winter, and contained chlorophyll even though the level of light available for photosynthesis was minimal. No evidence of encystment as a means of survival during winter was observed. A seasonal study in one of the lakes, Ace Lake, revealed that M. rubrum was present throughout the year at abundances ranging from 1 x 10(4) to 3.5 x 10(5) cells l(-1). During the winter period, when little light penetrated the lake's ice cover, cells were most common immediately under the ice at 2 m, where cell numbers were typically 8 x 10(4) cells l(-1).</t>
  </si>
  <si>
    <t>AUSTRALIAN ANTARCTIC DIV,KINGSTON,TAS 7050,AUSTRALIA; UNIV TASMANIA,DEPT ZOOL,HOBART,TAS 7001,AUSTRALIA</t>
  </si>
  <si>
    <t>Australian Antarctic Division; University of Tasmania</t>
  </si>
  <si>
    <t>Pitman, Tracey/0000-0002-5237-1618; Swadling, Kerrie/0000-0002-7620-841X</t>
  </si>
  <si>
    <t>10.1007/s003000050119</t>
  </si>
  <si>
    <t>WOS:A1997WE94900009</t>
  </si>
  <si>
    <t>Hennion, F; Walton, DWH</t>
  </si>
  <si>
    <t>Seed germination of endemic species from Kerguelen phytogeographic zone</t>
  </si>
  <si>
    <t>Seeds of six endemic species and two circumpolar species were collected from several sites on Kerguelen and tested for germination between 5 and 25 degrees C on thermogradient bars. Pringlea antiscorbutica and Colobanthus kerguelensis had a near 100% viability with an initial germination temperature of ca. 24 degrees C. Colobanthus attained nearly 100% viability from 5 to 25 degrees C whereas Pringlea germination declined markedly below 20 degrees C. In Poa kerguelensis and P. cookii germination was poor and varied between sites. The three Ranunculus spp. showed various degrees of dormancy. In Lyallia kerguelensis, although the seed appeared mature, a variety of treatments could only partly release an apparently deep dormancy. These data are discussed with respect to field observations on reproduction from seed.</t>
  </si>
  <si>
    <t>BRITISH ANTARCTIC SURVEY,NERC,CAMBRIDGE CB3 0ET,ENGLAND; UNIV RENNES 1,URA 1853,LAB BIOL VEGETALE,F-35042 RENNES,FRANCE</t>
  </si>
  <si>
    <t>UK Research &amp; Innovation (UKRI); Natural Environment Research Council (NERC); NERC British Antarctic Survey; Universite de Rennes</t>
  </si>
  <si>
    <t>Hennion, Francoise/P-3356-2014</t>
  </si>
  <si>
    <t>Walton, David/0000-0002-7103-4043; Hennion, Francoise/0000-0001-5355-5614</t>
  </si>
  <si>
    <t>10.1007/s003000050120</t>
  </si>
  <si>
    <t>WOS:A1997WE94900010</t>
  </si>
  <si>
    <t>Gorring, ML; Kay, SM; Zeitler, PK; Ramos, VA; Rubiolo, D; Fernandez, MI; Panza, JL</t>
  </si>
  <si>
    <t>Neogene Patagonian plateau lavas: Continental magmas associated with ridge collision at the Chile Triple Junction</t>
  </si>
  <si>
    <t>TECTONICS</t>
  </si>
  <si>
    <t>SOUTHERN VOLCANIC ZONE; ANTARCTIC PENINSULA; WESTERN CALIFORNIA; MANTLE CONVECTION; OCEAN BATHYMETRY; TRENCH COLLISION; TRACE-ELEMENT; SCALE FLOW; COSTA-RICA; BASALTS</t>
  </si>
  <si>
    <t>Extensive Neogene Patagonian plateau lavas (46.5 degrees to 49.5 degrees S) southeast of the modern Chile Triple Junction can be related to opening of asthenospheric ''slab windows'' associated with collisions of Chile Rise segments with the Chile Trench at approximate to 12 Ma and 6 Ma. Support comes from 26 new total-fusion, whole rock 40Ar/39Ar ages and geochemical data from back are plateau lavas. In most localities, plateau lava sequences consist of voluminous, tholeiitic main-plateau flows overlain by less voluminous, 2 to 5 million year younger, alkalic postplateau flows. Northeast of where the ridge collided at approximate to 12 Ma, most lavas are syncollisional or postcollisional in age, with eruptions of both sequences migrating northeastward at 50 to 70 km/Ma. Plateau lavas have ages from 12 to 7 Ma in the western back are and from 5 to 2 Ma farther to the northeast. Trace element and isotopic data indicate main-plateau lavas formed as larger percentage melts of a garnet-bearing, oceanic island basalt (OIB) -like mantle than postplateau lavas. The highest percentage melts erupted in the western and central plateaus. In a migrating slab window model, main-plateau lavas can be explained as melts that formed as upwelling, subslab asthenosphere which flowed around the trailing edge of the descending Nazca Plate and then interacted with subduction-altered asthenospheric wedge and continental lithosphere. Alkaline, postplateau lavas can be explained as melts generated by weaker upwelling of subslab asthenosphere through the open slab window. Thermal problems of high-pressure melt generation of anhydrous mantle can be explained by volatiles (H2O and CO2) introduced by the subduction process into slab window source region(s). An OIB-like, rather than a mid-ocean ridge basalt (MORB) -like source region, and the lack of magmatism northeast of where ridge collision occurred at approximate to 13 to 14 Ma can be explained by entrainment of ''weak'' plume(s) or regional variations in an ambient, OIB-like asthenosphere.</t>
  </si>
  <si>
    <t>SERV GEOL ARGENTINA, RA-1322 BUENOS AIRES, DF, ARGENTINA; UNIV BUENOS AIRES, DEPT CIENCIAS GEOL, RA-1428 BUENOS AIRES, DF, ARGENTINA; LEHIGH UNIV, DEPT EARTH &amp; ENVIRONM SCI, BETHLEHEM, PA 18015 USA</t>
  </si>
  <si>
    <t>University of Buenos Aires; Lehigh University</t>
  </si>
  <si>
    <t>CORNELL UNIV, INST STUDY CONTINENTS, DEPT GEOL SCI, ITHACA, NY 14853 USA.</t>
  </si>
  <si>
    <t>Ramos, Victor Alberto/D-8273-2013; Kay, Suzanne/AAG-7493-2020</t>
  </si>
  <si>
    <t>Kay, Suzanne/0000-0003-1125-3209; Ramos, Victor A./0000-0002-2136-1345; Zeitler, Peter/0000-0002-6204-3159</t>
  </si>
  <si>
    <t>0278-7407</t>
  </si>
  <si>
    <t>1944-9194</t>
  </si>
  <si>
    <t>Tectonics</t>
  </si>
  <si>
    <t>10.1029/96TC03368</t>
  </si>
  <si>
    <t>WG675</t>
  </si>
  <si>
    <t>WOS:A1997WG67500001</t>
  </si>
  <si>
    <t>Curtis, ML</t>
  </si>
  <si>
    <t>Gondwanian age dextral transpression and spatial kinematic partitioning within the Heritage range, Ellsworth mountains, west Antarctica</t>
  </si>
  <si>
    <t>PARALLEL EXTENSION; STRIKE-SLIP; GONDWANALAND; TECTONICS; EVOLUTION; SYSTEM; STRESS; STRAIN</t>
  </si>
  <si>
    <t>The Ellsworth Mountains, West Antarctica, consist of two mountain ranges; the Sentinel, and Heritage ranges. The more southerly Heritage Range is composed of a lower Paleozoic sedimentary and volcanic rock sequence, deformed during a single major deformation event in the early Mesozoic. This Gondwanian Orogeny possibly resulted from Andean-style convergence along the southern margin of Gondwana, prior to break-up of the supercontinent, and the subsequent translation of the Ellsworth Mountains from a position close to the Natal embayment of southern Africa to that of the present day. Rocks of the Heritage Range are intensely folded, with close to tight, upright to inclined folds, plunging gently about a horizontal axis trending NNW-SSE. Locally, folds plunge moderately to subvertical toward the NNW, possessing asymmetries consistent with a dextral sense of shear. Cleavage is generally axial planar displaying downdip and strike-parallel stretching lineations that are frequently associated with domains of reverse, and dextral shear striking parallel to the regional structural grain. The spatial and temporal relationship of fractures developed within these domains as a result of noncoaxial shear, in addition to the progressive incremental strain histories derived from mineral fibres in strain shadows, indicate the contemporaneous nature of these shear domains. Strain analysis of deformed tuffaceous diamictites and oncolithic limestones reveal k-values &lt;1 (mean 0.59) throughout the Heritage Range. The coexistence of strike-parallel dextral, oblique and reverse-shear domains, abrupt reorientation of progressive strain axes, steep cleavage dips, and k-values &lt;1 are all consistent with a dextral transpressive deformation regime, previously unrecognized in the Ellsworth Mountains. A model of highly oblique (pure-shear dominated) transpression, associated with efficient spatial partitioning of the strike-slip component of shear is proposed to describe the structural relationships observed.</t>
  </si>
  <si>
    <t>Curtis, ML (corresponding author), NERC,BRITISH ANTARCTIC SURVEY,HIGH CROSS,MADINGLEY RD,CAMBRIDGE,ENGLAND.</t>
  </si>
  <si>
    <t>Curtis, Mike/HKV-6176-2023</t>
  </si>
  <si>
    <t>10.1029/96TC01418</t>
  </si>
  <si>
    <t>WOS:A1997WG67500012</t>
  </si>
  <si>
    <t>Wyputta, U</t>
  </si>
  <si>
    <t>On the transport of trace elements into Antarctica using measurements at the Georg-von-Neumayer station</t>
  </si>
  <si>
    <t>SURFACE OZONE; RADON; OCEAN</t>
  </si>
  <si>
    <t>Origin and transport of Rn-222, surface ozone, and sea salt measured at the German Antarctic research station Georg-von-Neumayer (GvN) (70 degrees 37'S, 8 degrees 22'N, 36 m) were investigated together with local meteorological observations and calculated 2-dimensional trajectories. Daily trajectories computed for the years 1984-1989 at 500, 850, and 925 hPa levels are presented and grouped according to different Bow sectors at GvN. An analysis of these trajectories indicates that at 500 hPa, westerly flow patterns occur for 70% of the time, more in winter than in summer, with an average velocity of 11 ms(-1). Easterly Bow occurs less frequently (30%) and is weaker (8 ms(-1)). Nearly 92% of all trajectories calculated at the 850 hPa level and 97% on the 925 hPa surface indicate easterly flows due to orographic effects of the Antarctic continent In addition, time series of trace elements measured at GvN were analysed together with local meteorological data and the trajectories to find the source regions of the trace elements. Primary results are that periods with high radon-222 concentrations are mostly connected to cyclones approaching from the South American continent. Most of the maxima of surface ozone and sea salt are also well correlated with cyclonic activities near the Antarctic continent. Furthermore, it is found that the seasonal cycle of trace elements is mostly determined by the annual variation of different trajectory groups.</t>
  </si>
  <si>
    <t>UNIV HAMBURG, INST METEOROL, D-20146 HAMBURG, GERMANY</t>
  </si>
  <si>
    <t>University of Hamburg</t>
  </si>
  <si>
    <t>1600-0889</t>
  </si>
  <si>
    <t>10.1034/j.1600-0889.49.issue1.7.x</t>
  </si>
  <si>
    <t>WH483</t>
  </si>
  <si>
    <t>WOS:A1997WH48300007</t>
  </si>
  <si>
    <t>Webb, PI; Ellison, GTH; Skinner, JD; VanAarde, RJ</t>
  </si>
  <si>
    <t>Are feral house mice from the sub-Antarctic adapted to cold?</t>
  </si>
  <si>
    <t>ZEITSCHRIFT FUR SAUGETIERKUNDE-INTERNATIONAL JOURNAL OF MAMMALIAN BIOLOGY</t>
  </si>
  <si>
    <t>MUS-MUSCULUS; NONSHIVERING THERMOGENESIS; MARION ISLAND; THERMOREGULATION; MAMMALS; POPULATIONS; METABOLISM; TEMPERATURE; DOMESTICUS; WILD</t>
  </si>
  <si>
    <t>UNIV PRETORIA,MAMMAL RES INST,ZA-0002 PRETORIA,SOUTH AFRICA</t>
  </si>
  <si>
    <t>University of Pretoria</t>
  </si>
  <si>
    <t>Ellison, George/0000-0001-8914-6812</t>
  </si>
  <si>
    <t>0044-3468</t>
  </si>
  <si>
    <t>Z SAUGETIERKD</t>
  </si>
  <si>
    <t>Z. Saugetierkd.-Int. J. Mamm. Biol.</t>
  </si>
  <si>
    <t>WP817</t>
  </si>
  <si>
    <t>WOS:A1997WP81700008</t>
  </si>
  <si>
    <t>Cripps, GC; Tarling, GA</t>
  </si>
  <si>
    <t>Rapid procedure for the isolation and analysis of fatty acid and fatty alcohol fractions from wax esters of marine zooplankton</t>
  </si>
  <si>
    <t>JOURNAL OF CHROMATOGRAPHY A</t>
  </si>
  <si>
    <t>marine zooplankton; fatty acid methyl esters; fatty alcohols; lipids</t>
  </si>
  <si>
    <t>ECOLOGICAL INVESTIGATIONS; THYSANOESSA-INERMIS; LIPID BIOCHEMISTRY; ANTARCTIC COPEPODS; NORTHERN NORWAY; SOUTH-GEORGIA; BALSFJORDEN; COMMUNITY; RASCHI; WINTER</t>
  </si>
  <si>
    <t>A rapid and simple method for the isolation of fatty acid methyl esters and fatty alcohols from the lipid fraction of marine zooplankton is described. Wax esters are the dominant lipid class in most calanoid copepods and trans-esterification results in a high fatty alcohol content in the analytical extract. Current procedures for the separation and purification of lipid classes by preparative thin-layer chromatography are time-consuming and are subject to low recovery of the analytes. In this method, fatty acid methyl esters and fatty alcohols were separated by liquid chromatography using silica or bonded amino-silica as the stationary phase. The procedure is equally applicable to the analysis of zooplankton with low wax ester (and hence fatty alcohol) content, for example, a number of species of euphausiid and, generally, for samples of low mass.</t>
  </si>
  <si>
    <t>UNIV SOUTHAMPTON,DEPT OCEANOG,SOUTHAMPTON SO14 3ZH,HANTS,ENGLAND</t>
  </si>
  <si>
    <t>NERC National Oceanography Centre; University of Southampton</t>
  </si>
  <si>
    <t>Cripps, GC (corresponding author), BRITISH ANTARCTIC SURVEY,NERC,HIGH CROSS,MADINGLEY RD,CAMBRIDGE CB3 0ET,ENGLAND.</t>
  </si>
  <si>
    <t>0021-9673</t>
  </si>
  <si>
    <t>J CHROMATOGR A</t>
  </si>
  <si>
    <t>J. Chromatogr. A</t>
  </si>
  <si>
    <t>JAN 31</t>
  </si>
  <si>
    <t>10.1016/S0021-9673(96)00780-7</t>
  </si>
  <si>
    <t>Biochemical Research Methods; Chemistry, Analytical</t>
  </si>
  <si>
    <t>WK101</t>
  </si>
  <si>
    <t>WOS:A1997WK10100019</t>
  </si>
  <si>
    <t>Wilson, K; Sprent, JI; Hopkins, DW</t>
  </si>
  <si>
    <t>Nitrification in Antarctic soils</t>
  </si>
  <si>
    <t>UNIV DUNDEE,DEPT BIOL SCI,DUNDEE DD1 4HN,SCOTLAND</t>
  </si>
  <si>
    <t>University of Dundee</t>
  </si>
  <si>
    <t>Hopkins, David/0000-0003-0953-8643</t>
  </si>
  <si>
    <t>JAN 30</t>
  </si>
  <si>
    <t>10.1038/385404a0</t>
  </si>
  <si>
    <t>WF007</t>
  </si>
  <si>
    <t>WOS:A1997WF00700039</t>
  </si>
  <si>
    <t>Bintanja, R; Jonsson, S; Knap, WH</t>
  </si>
  <si>
    <t>The annual cycle of the surface energy balance of Antarctic blue ice</t>
  </si>
  <si>
    <t>SCALAR TRANSFER-COEFFICIENTS; TEMPERATURE PROFILES; EAST ANTARCTICA; BOWEN-RATIO; WIND; RADIATION; SNOW; CIRCULATION; ROUGHNESS; SHEET</t>
  </si>
  <si>
    <t>A 15-month meteorological data set was obtained from an automatic weather station over a blue ice area in Dronning Maud Land, Antarctica. The meteorological measurements are used as input for a surface energy balance model in order to compute the hourly varying surface fluxes and the (sub)surface temperatures to a depth of 10 m. The model reproduces reasonably well the directly measured temperatures in the upper meter of ice. Model results show that the net shortwave radiation is the largest positive term in the annual mean energy budget (42.2 W m(-2)). Other positive fluxes are the downward sensible heat flux (12.1 W m(-2)) and the upward subsurface energy flux (0.2 W m(-2)). Energy is lost by net longwave radiation (-49.1 W m(-2)) and the upward directed latent heat flux (-5.0 W m(-2)). We analyze the annual cycle of the surface heat fluxes on the basis of daily, monthly, and seasonally mean values. In addition, we calculate the surface energy budget for two distinctly different weather regimes, which are typical for this region. Finally, we demonstrate that the annual cycle of the turbulent fluxes can be explained in terms of the limiting values of the Bowen ratio.</t>
  </si>
  <si>
    <t>UNIV STOCKHOLM, DEPT PHYS GEOG, S-10691 STOCKHOLM, SWEDEN</t>
  </si>
  <si>
    <t>UNIV UTRECHT, INST MARINE &amp; ATMOSPHER RES, POB 80005, NL-3508 TA UTRECHT, NETHERLANDS.</t>
  </si>
  <si>
    <t>Bintanja, Richard/0000-0002-0465-5923</t>
  </si>
  <si>
    <t>JAN 27</t>
  </si>
  <si>
    <t>D2</t>
  </si>
  <si>
    <t>10.1029/96JD01801</t>
  </si>
  <si>
    <t>WE650</t>
  </si>
  <si>
    <t>WOS:A1997WE65000013</t>
  </si>
  <si>
    <t>Walton, MJ</t>
  </si>
  <si>
    <t>Population structure of harbour porpoises Phocoena phocoena in the seas around the UK and adjacent waters</t>
  </si>
  <si>
    <t>PROCEEDINGS OF THE ROYAL SOCIETY B-BIOLOGICAL SCIENCES</t>
  </si>
  <si>
    <t>MITOCHONDRIAL-DNA; MEGAPTERA-NOVAEANGLIAE; HUMPBACK WHALES; NORTH-ATLANTIC; CONSERVATION; MIGRATION; DISTANCES; GENETICS; PACIFIC</t>
  </si>
  <si>
    <t>The population structure of harbour porpoises from British and adjacent waters was studied by examining variability in a 200 bp (base pair) section of the control region of mitochondrial DNA (mtDNA) extracted from 327 animals. This region contained 20 variable sites giving rise to 24 different haplotypes. Mean nucleotide diversity between all pairs of haplotypes was 0.81% (range 0-4%,). The haplotype occurred in 63% of the samples and was recorded in all geographical areas; several other haplotypes were present in two or more of the sampling locations. This suggests considerable historical interconnections among populations, probably through gene flow. However, there were significant differences (p &lt; 0.05) as determined by AMOVA (Analysis of Molecular Variance: Excoffier ef al. 1992), between porpoises from the northern and southern North Sea, and between the northern North Sea and the Celtic/Irish Sea. The differences were predominantly due to variation among females. This sex-related difference in population genetic structure suggests that males disperse more than females. This has important consequences for evaluating the consequences of incidental catches of porpoises by fisheries in these seas since there may be a greater impact on local populations than is implied by simple calculations of mortality.</t>
  </si>
  <si>
    <t>Walton, MJ (corresponding author), BRITISH ANTARCTIC SURVEY, NERC, SEA MAMMAL RES UNIT, HIGH CROSS, MADINGLEY RD, CAMBRIDGE CB3 0ET, ENGLAND.</t>
  </si>
  <si>
    <t>ROYAL SOC</t>
  </si>
  <si>
    <t>6-9 CARLTON HOUSE TERRACE, LONDON SW1Y 5AG, ENGLAND</t>
  </si>
  <si>
    <t>0962-8452</t>
  </si>
  <si>
    <t>P ROY SOC B-BIOL SCI</t>
  </si>
  <si>
    <t>Proc. R. Soc. B-Biol. Sci.</t>
  </si>
  <si>
    <t>JAN 22</t>
  </si>
  <si>
    <t>10.1098/rspb.1997.0013</t>
  </si>
  <si>
    <t>Biology; Ecology; Evolutionary Biology</t>
  </si>
  <si>
    <t>Life Sciences &amp; Biomedicine - Other Topics; Environmental Sciences &amp; Ecology; Evolutionary Biology</t>
  </si>
  <si>
    <t>WF624</t>
  </si>
  <si>
    <t>WOS:A1997WF62400013</t>
  </si>
  <si>
    <t>Callis, LB; Natarajan, M; Lambeth, JD; Boughner, RE</t>
  </si>
  <si>
    <t>On the origin of midlatitude ozone changes: Data analysis and simulations for 1979-1993</t>
  </si>
  <si>
    <t>STRATOSPHERIC OZONE; HETEROGENEOUS CHEMISTRY; PINATUBO AEROSOLS; ANTARCTIC VORTEX; GLOBAL OZONE; MT-PINATUBO; DEPLETION; ERUPTION; TRENDS; PERTURBATION</t>
  </si>
  <si>
    <t>Satellite data show large declines in global (4.5%) and midlatitude (10%) ozone in the mid-1980s and during 1992 and 1993. Analyses of ozone, temperature, and aerosol records and two-dimensional chemical transport simulations have been carried out to develop an understanding of the causes of these changes. Simulations include contemporary homogeneous and heterogeneous chemistry. Also included are the effects of trace gas increases, dilution and denitrification associated with the Antarctic ozone destruction, solar cycle effects including relativistic electron precipitation (REP),variable diabatic transport fields and temperature, and variable sulfate aerosol surface area density and acidity. Simulated global and midlatitude ozone agree very well with observations for the entire period. Mid-1980s near-global ozone declines calculated by the model were found to be due to solar cycle (including REP) effects, -1.9%; volcanic effects, -1.5%; dilution effects, -1.1%; transport and temperature effects, -1%; and trace gas effects, -0.2%. The maximum effects of these different processes occur at different times. The observed 10% reductions in midlatitude ozone are reproduced in the simulations and are primarily due to 1 to 2-year transport and temperature variations.</t>
  </si>
  <si>
    <t>SCI APPLICAT INT CORP, HAMPTON, VA 23666 USA</t>
  </si>
  <si>
    <t>Science Applications International Corporation (SAIC)</t>
  </si>
  <si>
    <t>Callis, LB (corresponding author), NASA, LANGLEY RES CTR, DIV ATMOSPHER SCI, MAIL STOP 401B, HAMPTON, VA 23681 USA.</t>
  </si>
  <si>
    <t>JAN 20</t>
  </si>
  <si>
    <t>D1</t>
  </si>
  <si>
    <t>10.1029/96JD03058</t>
  </si>
  <si>
    <t>WE445</t>
  </si>
  <si>
    <t>WOS:A1997WE44500003</t>
  </si>
  <si>
    <t>Wauben, WMF; Bintanja, R; vanVelthoven, PFJ; Kelder, H</t>
  </si>
  <si>
    <t>On the magnitude of transport out of the Antarctic polar vortex</t>
  </si>
  <si>
    <t>BREAKING PLANETARY-WAVES; POTENTIAL VORTICITY; LOWER STRATOSPHERE; OZONE HOLE; WINTER; MODEL; SIMULATION; DYNAMICS; WINDS; FLOW</t>
  </si>
  <si>
    <t>The degree of isolation of the Antarctic stratospheric vortex in late winter and spring is investigated quantitatively by using a three-dimensional global tracer transport model, in which the transport is computed from European Centre for Medium-Range Weather Forecasts analyzed data. The evolution of the spatial distribution of passive tracers provides information about variations in the vortex structure, as well as about the magnitude of the transport out of the Antarctic vortex. The vortex structure revealed by tracers released inside the vortex at 72.5 hPa corresponds well with the satellite-derived distribution of total ozone. The model computations indicate that in late winter and spring of the years 1990-1993, there is a quasi-horizontal cross vortex transport of about 0.24% per day of the total tracer amount, while per day, 0.83% of the vortex mass descends into the troposphere. This indicates that roughly 65% of the vortex air is flushed out during August-September-October, the approximate lifetime of the Antarctic vortex: This number is insensitive to changes in model resolution, although the quasi-horizontal outflow into the midlatitude stratosphere increases at the expense of the downward outflow if a coarser resolution is used. It is concluded that during late winter and early spring (i.e., the period of major ozone depletion), the vortex is a fairly well isolated air mass.</t>
  </si>
  <si>
    <t>Wauben, WMF (corresponding author), ROYAL NETHERLANDS METEOROL INST, POB 201, NL-3730 AE DE BILT, NETHERLANDS.</t>
  </si>
  <si>
    <t>10.1029/96JD02741</t>
  </si>
  <si>
    <t>WOS:A1997WE44500004</t>
  </si>
  <si>
    <t>DeHaan, DO; Floisand, I; Stordal, F</t>
  </si>
  <si>
    <t>Modeling studies of the effects of the heterogeneous reaction ClOOCl+HCl-&gt;Cl-2+HOOCl on stratospheric chlorine activation and ozone depletion</t>
  </si>
  <si>
    <t>IN-SITU MEASUREMENTS; ANTARCTIC OZONE; 2-D MODEL; CHLORINE; DEPLETION; AEROSOL; ACID; STRATOSPHERE; CHEMISTRY; CLONO2</t>
  </si>
  <si>
    <t>The heterogeneous reaction ClOOCl + HCl --&gt; Cl-2 + HOOCl was introduced into a chemical trajectory model of the stratosphere. Ten-Bay trajectories ending at ozonesonde stations at various northern latitudes were run to simulate the period January-March 1994. The reaction on sulfuric acid aerosol surfaces has a negligible effect on ozone chemistry if a sticking coefficient similar to that of ClONO2 + HCl is assumed. On polar stratospheric cloud (PSC) surfaces the chemical effects of the addition of this reaction depend on the fate of proposed Product HOOCl: if this species photolyzes to produce either ClO + OH or Cl + HO2, then HCl is activated by the reaction with chlorine peroxide. This heterogeneous activation of chlorine by active chlorine can have a significant effect on Arctic ozone depletion rates in the days following an air parcel's encounter with PSC surfaces. The ozone depletion rate usually increased but in some cases decreased, depending on the extent bf PSC processing and on the initial [HCl]/[ClONO2] ratio. Averaged over 3 months, the column ozone loss rates between 350 and 675 K were accelerated by as much as 35% for a set of 10-day trajectories ending at an Arctic station. If, on the other hand, HOOCl decomposes at the surface into HCl and O-2, the net effect of these reactions is to convert ClOOCl into Cl-2. These species are functionally equivalent, and such a conversion does not perturb the model chemistry.</t>
  </si>
  <si>
    <t>NORWEGIAN INST AIR RES, N-2007 KJELLER, NORWAY; UNIV OSLO, INST CHEM, OSLO, NORWAY</t>
  </si>
  <si>
    <t>NILU; University of Oslo</t>
  </si>
  <si>
    <t>Stordal, Frode/R-6672-2017</t>
  </si>
  <si>
    <t>Stordal, Frode/0000-0002-5190-6473</t>
  </si>
  <si>
    <t>10.1029/96JD02983</t>
  </si>
  <si>
    <t>WOS:A1997WE44500006</t>
  </si>
  <si>
    <t>Chubachi, S</t>
  </si>
  <si>
    <t>Annual variation of total ozone at Syowa Station, Antarctica</t>
  </si>
  <si>
    <t>International Conference on Ozone in the Lower Stratosphere</t>
  </si>
  <si>
    <t>HALKIDIKI, GREECE</t>
  </si>
  <si>
    <t>Analysis of total ozone data from Syowa (69 degrees S, 40 degrees E) for the years 1982 to 1994 reveals several new features in the behavior of ozone depletion. There is no significant year-to-year trend or seasonal variation of total ozone during the polar night (June and July), and the mean value for these months provides a baseline for determining the springtime ozone decrease. Also, the constancy of the polar night data shows that the ozone depletion in spring does not affect the following wintertime total ozone. September mean total ozone relative to the mean total ozone during June and July varies linearly with that for August showing that the ozone destruction process is active in August and September; this relationship does not appear to continue through October when corruption or displacement of the polar vortex occurs. The magnitude of springtime ozone depletion has increased from the 1980s to the 1990s. Moreover, analysis of temperature at the 100-hPa level shows that final warming at Syowa has been delayed 1.2 days per year. This suggests that the polar vortex is stabilized by the development of the Antarctic ozone hole.</t>
  </si>
  <si>
    <t>Chubachi, S (corresponding author), METEOROL RES INST, 1-1 NAGAMINE, TSUKUBA, IBARAKI 305, JAPAN.</t>
  </si>
  <si>
    <t>10.1029/96JD02366</t>
  </si>
  <si>
    <t>WOS:A1997WE44500015</t>
  </si>
  <si>
    <t>Sarkissian, A; Vaughan, G; Roscoe, HK; Bartlett, LM; OConnor, FM; Drew, DG; Hughes, PA; Moore, DM</t>
  </si>
  <si>
    <t>Accuracy of measurements of total ozone by a SAOZ ground-based zenith sky visible spectrometer</t>
  </si>
  <si>
    <t>RADIATIVE-TRANSFER MODELS; AIR-MASS FACTORS; WINTER</t>
  </si>
  <si>
    <t>During a 2-week intercomparison of ground-based zenith sky visible spectrometers in September 1994 at Camborne, United Kingdom (50 degrees N, 5 degrees W), ozone profiles were measured by electrochemical cell (ECC) sondes during 11 twilight periods. We use these profiles and a radiative transfer model to calculate separate air mass factors (AMFs) for each twilight period. We examine ozone data from one of the spectrometers of the Systeme d'Analyse par Observation Zenithale (SAOZ) design and we show that these separate AMFs give very straight Langley plots, except at solar zenith angles exceeding 90 degrees. Total ozone calculated using these AMFs, by a variety of commonly used procedures, agrees with the total ozone calculated by vertically integrating the sonde profiles, with mean differences of 0 to 7 Dobson units (DU), depending on the method, and standard deviations of 9 to 11 DU (1 sigma). Total ozone calculated using the best procedure (i.e., averaging twilight values), which is not sensitive to errors in the gradients of AMFs, gave excellent agreement whether using separate AMFs or fixed climatological AMFs. We analyse the variance of the data set and several sources of systematic error in the measurements. We also illustrate from an example during the campaign that such analyses are pointless in the presence of a strong jet stream, which can give rise to changes in ozone during the course of the day that are large enough to invalidate the Langley plot.</t>
  </si>
  <si>
    <t>UNIV WALES, DEPT PHYS, ABERYSTWYTH SY23 3BZ, DYFED, WALES; METEOROL OFF, RADIOSONDE, CAMBORNE TR14 0DZ, CORNWALL, ENGLAND; METEOROL OFF, BRACKNELL RG12 2SZ, BERKS, ENGLAND</t>
  </si>
  <si>
    <t>Aberystwyth University; Met Office - UK; Met Office - UK</t>
  </si>
  <si>
    <t>Sarkissian, A (corresponding author), BRITISH ANTARCTIC SURVEY, NERC, CAMBRIDGE CB3 0ET, ENGLAND.</t>
  </si>
  <si>
    <t>Vaughan, Geraint/O-2459-2015</t>
  </si>
  <si>
    <t>Vaughan, Geraint/0000-0002-0885-0398; O'Connor, Fiona/0000-0003-2893-4828</t>
  </si>
  <si>
    <t>10.1029/95JD03836</t>
  </si>
  <si>
    <t>WOS:A1997WE44500018</t>
  </si>
  <si>
    <t>deValk, JPJMM; Goede, APH; deJonge, ARW; Mees, J; Franke, B; Crewell, S; Kullmann, H; Urban, J; Wohlgemuth, J; Chipperfield, MP; Lee, AM</t>
  </si>
  <si>
    <t>Airborne heterodyne measurements of stratospheric ClO, HCl, O-3, and N2O during SESAME 1 over northern Europe</t>
  </si>
  <si>
    <t>ARCTIC WINTER; SOUNDING MEASUREMENTS; ANTARCTIC VORTEX; OZONE; CHEMISTRY; RADICALS; MODEL; O3</t>
  </si>
  <si>
    <t>Vertical distributions of ClO, HCl, N2O, and O-3 have been retrieved from airborne observations of pressure-broadened emission spectra in the frequency range of 620 to 690 GHz. Observations were made in February 1994 in the Arctic stratosphere above northern Europe with the Airborne Submillimeter SIS Radiometer (ASUR) during the Second European Stratospheric Arctic and Mid-latitude Experiment (SESAME) 1 campaign. ASUR is the first airborne submillimeter experiment to employ the new superconductor-insulator-superconductor (SIS) receiver technology for stratospheric ozone research. Owing to meteorological conditions, all observations were made outside the polar vortex. The retrieved volume mixing ratio (VMR) profiles show a good agreement with observations made by the submillimeter limb sounder (SLS) operated by the Jet Propulsion Laboratory (JPL) (Pasadena) and the Kern Forschungs Anlage (KFA) (Julich). A comparison between retrieved VMR profiles and profiles obtained from the SLIMCAT three-dimensional stratospheric chemistry model also shows a good agreement. Two ClO emission lines, at 649 and 686 GHz, respectively, are shown to be equally adequate lines for observation purposes. An anticorrelation has been found between the N2O and HCl VMR values, and also between the N2O and ClO VMR values. The correlations between N2O and HCl do not show the relatively low HCl VMR values correlated to relatively low N2O values as shown by Webster et al. [1994].</t>
  </si>
  <si>
    <t>UNIV BREMEN, INST ENVIRONM PHYS, D-28334 BREMEN, GERMANY; UNIV CAMBRIDGE, DEPT CHEM, CAMBRIDGE CB2 1EW, ENGLAND</t>
  </si>
  <si>
    <t>University of Bremen; University of Cambridge</t>
  </si>
  <si>
    <t>deValk, JPJMM (corresponding author), SPACE RES ORG NETHERLANDS, POB 800, NL-9700 AV GRONINGEN, NETHERLANDS.</t>
  </si>
  <si>
    <t>Chipperfield, Martyn/H-6359-2013; Crewell, Susanne/O-1640-2013; Urban, Jo/F-9172-2010</t>
  </si>
  <si>
    <t>Chipperfield, Martyn/0000-0002-6803-4149; Crewell, Susanne/0000-0003-1251-5805; Urban, Jo/0000-0001-7026-793X</t>
  </si>
  <si>
    <t>10.1029/96JD00443</t>
  </si>
  <si>
    <t>WOS:A1997WE44500019</t>
  </si>
  <si>
    <t>deZafra, RL; Chan, V; Crewell, S; Trimble, C; Reeves, JM</t>
  </si>
  <si>
    <t>Millimeter wave spectroscopic measurements over the South Pole .3. The behavior of stratospheric nitric acid through polar fall, winter, and spring</t>
  </si>
  <si>
    <t>TRANS-ANTARCTICA-EXPEDITION; NITRATE CONTENT; SURFACE SNOW; ICE-SHEET; HNO3; NITROGEN; CLONO2; AEROSOL; VORTEX; ROUTE</t>
  </si>
  <si>
    <t>We present data from a 9-month series of ground-based measurements of stratospheric nitric acid, made over the South Pole from mid-April 1993 to mid-January 1994. Observations were typically made at 3- to g-day intervals. Both profiles and column densities have been retrieved from pressure-broadened millimeter-wave emission spectra. These measurements provide the first quasi-continuous series of vertical mixing ratio profiles for this species in the heart of the south polar voter. Conversion of NOx to nitric acid by heterogeneous reactions, and its incorporation into polar stratospheric cloud (PSC) particles, along with subsequent gravitational settling, is considered to be the main denitrifying mechanism in the Antarctic stratosphere, setting up conditions for ozone destruction at the end of winter. In our observations, a small increase in HNO3 was seen between April and the end of May, after which a rapid loss took place below 25 km. Column density above similar to 15 km decreased to less than or equal to 1/4 its maximum within 30 days, and depletion continued until middle to late July, by which time the nitric acid column above 15 km had diminished by more than a factor of 10. The initial depletion was coincident with the onset of a rapid increase in lidar backscatter from polar stratospheric cloud formation at the same altitude range. Gas-phase depletion was tracked as a function of altitude and temperature and found to be consistent with the temperature and partial pressure relationship for formation of ternary mixtures of HNO3, H2SO4, and H2O. Depletion occurred similar to 3 weeks earlier in 1993 than was seen in 1992 column density measurements by Van Alien et al. [1995]. In late June a new layer of HNO3 was generated in the vicinity of 40-km altitude and, subsequently, appeared to be carried downward with general vertical transport of air within the vortex. In spring, as temperatures increased, no rapid increase of gas-phase HNO3 was seen, indicating that gravitational settling had carried PSC-accreted nitric acid to low altitudes. By the end of observations in January 1994, mixing ratios and column densities above similar to 15 km had not yet reached more than about half the values seen the previous April, indicating that a rather large increase in stratospheric HNO3 occurs in the early austral fall over the south polar region.</t>
  </si>
  <si>
    <t>SUNY STONY BROOK, INST TERR &amp; PLANETARY ATMOSPHERES, STONY BROOK, NY 11794 USA</t>
  </si>
  <si>
    <t>State University of New York (SUNY) System; State University of New York (SUNY) Stony Brook</t>
  </si>
  <si>
    <t>Crewell, Susanne/O-1640-2013</t>
  </si>
  <si>
    <t>Crewell, Susanne/0000-0003-1251-5805</t>
  </si>
  <si>
    <t>10.1029/95JD03679</t>
  </si>
  <si>
    <t>WOS:A1997WE44500020</t>
  </si>
  <si>
    <t>Vaughan, G; Roscoe, HK; Bartlett, LM; OConnor, FM; Sarkissian, A; VanRoozendael, M; Lambert, JC; Simon, PC; Karlsen, K; Hoiskar, BAK; Fish, DJ; Jones, RL; Freshwater, RA; Pommereau, JP; Goutail, F; Andersen, SB; Drew, DG; Hughes, PA; Moore, D; Mellqvist, J; Hegels, E; Klupfel, T; Erle, F; Pfeilsticker, K; Platt, U</t>
  </si>
  <si>
    <t>An intercomparison of ground-based UV-visible sensors of ozone and NO2</t>
  </si>
  <si>
    <t>ABSORPTION CROSS-SECTIONS; NM REGION; SPECTROMETERS; TEMPERATURE; SPECTRUM; IMPROVEMENTS; ACCURACY; O3</t>
  </si>
  <si>
    <t>An intercomparison of zenith-sky UV-visible spectrometers was held at Camborne, UK, for 2 weeks in September 1994. Eleven instruments participated, from nine different European institutes which were involved with the Second European Stratospheric Arctic and Mid-latitude Experiment (SESAME) campaign. Four instruments were of the Systeme d'Analyse d'Observations Zenithales (SAOZ) type, while the rest were particular to the institutes involved. The results showed that the SAOZ instruments were consistent to within 3% (10 DU) for ozone and 5% for NO2. For ozone the results from these instruments agreed well with total ozone measurements by Dobson and Brewer spectrophotometers and integrated ozonesondes when the air mass factors for the SAOZ were calculated using the ozonesonde profiles. Differences of up to 10% in ozone and 30% in NO2 were found between different instruments. In some cases these differences are attributable to the different absorption cross sections used in the analysis of the spectra, but other discrepancies remain to be investigated. A prominent source of error identified in the campaign was uncertainty in the derivation of the amount of absorber in the reference spectrum, which can contribute an error of up to 3% (10 DU) in ozone and 1.5 x 10(14) molecules cm(-2) in NO2.</t>
  </si>
  <si>
    <t>BRITISH ANTARCTIC SURVEY, CAMBRIDGE CB3 0ET, ENGLAND; INST AERON SPATIALE BELGIQUE, B-1180 BRUSSELS, BELGIUM; NILU, N-2007 KJELLER, NORWAY; UNIV CAMBRIDGE, CCAS, DEPT CHEM, CAMBRIDGE CB2 1EW, ENGLAND; CNRS, SERV AERON, F-91371 VERRIERES LE BUISSON, FRANCE; MET OFF RADIO SONDE, CAMBORNE TR14 0BZ, CORNWALL, ENGLAND; DMI, DK-2100 COPENHAGEN, DENMARK; MET OFF, BRACKNELL RG12 2SZ, BERKS, ENGLAND; IVL, S-40258 GOTHENBURG, SWEDEN; MAX PLANCK INST CHEM, D-55122 MAINZ, GERMANY; INST UMWELTPHYS, D-69120 HEIDELBERG, GERMANY</t>
  </si>
  <si>
    <t>UK Research &amp; Innovation (UKRI); Natural Environment Research Council (NERC); NERC British Antarctic Survey; NILU; University of Cambridge; Centre National de la Recherche Scientifique (CNRS); Met Office - UK; Danish Meteorological Institute DMI; Met Office - UK; IVL Swedish Environmental Research Institute; Max Planck Society</t>
  </si>
  <si>
    <t>Vaughan, G (corresponding author), UNIV WALES, DEPT PHYS, ABERYSTWYTH SY23 3BZ, DYFED, WALES.</t>
  </si>
  <si>
    <t>Vaughan, Geraint/O-2459-2015; Lambert, Jean-Christopher/IUN-1096-2023; Mellqvist, Johan/B-3473-2016; Andersen, Signe/C-4809-2013</t>
  </si>
  <si>
    <t>Vaughan, Geraint/0000-0002-0885-0398; Lambert, Jean-Christopher/0000-0001-7243-6848; Jones, Roderic/0000-0002-6761-3966; O'Connor, Fiona/0000-0003-2893-4828; Mellqvist, Johan/0000-0002-6578-9220; Andersen, Signe/0000-0002-8216-0141</t>
  </si>
  <si>
    <t>10.1029/96JD00515</t>
  </si>
  <si>
    <t>WOS:A1997WE44500021</t>
  </si>
  <si>
    <t>Shindell, DT; deZafra, RL</t>
  </si>
  <si>
    <t>Limits on heterogeneous processing in the Antarctic spring vortex from a comparison of measured and modeled chlorine</t>
  </si>
  <si>
    <t>STRATOSPHERIC POLAR VORTEX; OZONE DEPLETION; AEROSOL; MCMURDO; CLONO2; HNO3; HCL</t>
  </si>
  <si>
    <t>Forty-day photochemical model runs are compared with ground-based stratospheric ClO observations taken during the austral spring of 1993. Our purpose is to explore the range of required heterogeneous processing within which we can reproduce the duration and degree of chlorine activation within the Antarctic spring vortex. Heterogeneous processing on nitric acid trihydrate (NAT) polar stratospheric clouds (PSCs) or supercooled ternary solution (STS) -type particles is shown to be necessary to maintain chlorine in active forms during ozone hole formation in September, even for small HNO3 amounts, or chlorine deactivates sooner than observed. The lower limits for the surface areas required are quite small, however. Thus the record ozone losses observed during September of 1993 may be attributed to catalytic loss due to chlorine maintained in active forms by heterogeneous processing despite the sparse particle loading of the Antarctic lower stratosphere at that time. The ozone loss rates predicted by the model during the formation of the springtime Antarctic ozone hole indeed agree quite well with observations. The one-dimensional model is also able to reproduce both the observed timing and rate for subsequent deactivation of chlorine. Renitrification from PSC evaporation is not required for this deactivation, as HCl reformation is very rapid at low ozone values.</t>
  </si>
  <si>
    <t>SUNY STONY BROOK, DEPT PHYS, STONY BROOK, NY 11794 USA; SUNY STONY BROOK, INST TERR &amp; PLANETARY ATMOSPHERES, STONY BROOK, NY 11794 USA</t>
  </si>
  <si>
    <t>State University of New York (SUNY) System; State University of New York (SUNY) Stony Brook; State University of New York (SUNY) System; State University of New York (SUNY) Stony Brook</t>
  </si>
  <si>
    <t>Shindell, Drew/D-4636-2012</t>
  </si>
  <si>
    <t>Shindell, Drew/0000-0003-1552-4715</t>
  </si>
  <si>
    <t>10.1029/96JD00519</t>
  </si>
  <si>
    <t>WOS:A1997WE44500023</t>
  </si>
  <si>
    <t>Atkinson, RJ; Plumb, RA</t>
  </si>
  <si>
    <t>Three-dimensional ozone transport during the ozone hole breakup in December 1987</t>
  </si>
  <si>
    <t>VORTEX; RECONSTRUCTION; STRATOSPHERE; SURGERY; ER-2</t>
  </si>
  <si>
    <t>Since the onset of springtime ozone depletion in the Antarctic lower stratosphere, the question has arisen as to the extent to which transport of ozone hole material out into the surrounding regions might influence ozone levels at midlatitudes through a so-called ozone hole dilution effect. One such event was previously identified which followed the vortex breakup during early December 1987, but the extent to which it was attributable to the presence of an Antarctic ozone deficit, rather than being the result of ozone transports which would have occurred anyway in the absence of an ozone hole, was not quantified at the time. Here we describe the results of a more detailed study of the December 1987 event, in which we have addressed this issue. A quasi-conservative coordinate transformation technique is used on ozone data from the second stratospheric aerosol and gas experiment (SAGE II) to obtain a three-dimensional description of the hemispheric ozone distribution immediately prior to the event. A contour advection technique is used to describe the stratospheric material evolution during the period, and this provides a detailed depiction of the quasi-horizontal ozone transports which occurred at the time. The calculated dynamically induced total ozone changes during the period are then separated into contributions arising from ''vertical'' and ''horizontal'' advection. The potential vorticity tendency form of the quasi-geostrophic omega equation is solved to provide insight into the horizontal scales and vertical domain of the dynamical ''forcing'' primarily responsible for the vertical advection component. Finally, by imposing a ''no ozone hole'' ozone distribution during the period, and comparing the resulting ozone distribution with that obtained with the unmodified reconstruction, we then isolate a significant component of the observed midlatitude total ozone changes which was attributable solely to the presence of Antarctic ozone depletion.</t>
  </si>
  <si>
    <t>MIT, CTR METEOROL &amp; PHYS OCEANOG, CAMBRIDGE, MA 02139 USA</t>
  </si>
  <si>
    <t>Massachusetts Institute of Technology (MIT)</t>
  </si>
  <si>
    <t>10.1029/95JD03756</t>
  </si>
  <si>
    <t>WOS:A1997WE44500024</t>
  </si>
  <si>
    <t>Harris, NRP; Ancellet, G; Bishop, L; Hofmann, DJ; Kerr, JB; McPeters, RD; Prendez, M; Randel, WJ; Staehelin, J; Subbaraya, BH; VolzThomas, A; Zawodny, J; Zerefos, CS</t>
  </si>
  <si>
    <t>Trends in stratospheric and free tropospheric ozone</t>
  </si>
  <si>
    <t>RECORD LOW OZONE; NORTHERN-HEMISPHERE WINTER; NINO-SOUTHERN OSCILLATION; MT-PINATUBO; MOUNT-PINATUBO; SURFACE OZONE; VOLCANIC-ERUPTIONS; UNITED-STATES; NIMBUS-7 SBUV; UMKEHR DATA</t>
  </si>
  <si>
    <t>Current understanding of the long-term ozone trends is described. Of particular concern is an assessment of the quality of the available measurements, both ground and satellite based. Trends in total ozone have been calculated for the ground-based network and the combined data set from the solar backscatter ultraviolet (SBUV) instruments on Nimbus 7 and NOAA 11, At midlatitudes in the northern hemisphere the trends from 1979 to 1994 are significantly negative in all seasons and are larger in winter/spring (up to 7%/decade) than in summer/fall (about 3%/decade). Trends in the southern midlatitudes are also significantly negative in all seasons (3 to 6%/decade), but there is a smaller seasonal variation, In the tropics, trends are slightly-negative and at the edge of being significant at the 95% confidence level: these tropical trends are sensitive to the low ozone amounts observed near the end of the record and allowance must also be made for the suspected drift in the satellite calibration. The bulk of the midlatitude loss in the ozone column has taken place at altitudes between 15 and 25 km. There is disagreement on the magnitude of the reduction, with the SAGE I/II record showing trends as large as -20 +/- 8%/decade at 16-17 km and the ozonesondes indicating an average trend of -7 +/- 3%/decade in the northern hemisphere. (All uncertainties given in this paper are two standard errors or 95% confidence limits unless stated otherwise), Recent ozone measurements are described for both Antarctica and the rest of the globe, The sulphate aerosol resulting from the eruption of Mount Pinatubo in 1991 and dynamic phenomena seem to have affected ozone levels, particularly at northern midlatitudes and in the Antarctic vortex, However, the record low values observed were partly caused by the long-term trends and the effect on the calculated trends was less than 1.5%/decade.</t>
  </si>
  <si>
    <t>UNIV CAMBRIDGE, CTR ATMOSPHER SCI, DEPT CHEM, CAMBRIDGE CB2 1HE, ENGLAND; UNIV PARIS 06, SERV AERON, CNRS, F-75252 PARIS, FRANCE; ALLIED SIGNAL INC, BUFFALO, NY 14210 USA; NOAA, ENVIRONM RES LABS, BOULDER, CO 80303 USA; ATMOSPHER ENVIRONM SERV, DOWNSVIEW, ON M3H 5T4, CANADA; NASA, GODDARD SPACE FLIGHT CTR, GREENBELT, MD 20771 USA; UNIV CHILE, SANTIAGO, CHILE; NATL CTR ATMOSPHER RES, BOULDER, CO 80307 USA; ETH ZURICH, ZURICH, SWITZERLAND; PHYS RES LAB, AHMEDABAD 380009, GUJARAT, INDIA; FORSCHUNGSZENTRUM JULICH, FORSCHUNGSZENTRUM, JULICH, GERMANY; NASA, LANGLEY RES CTR, HAMPTON, VA 23665 USA; UNIV THESSALONIKI, LAB ATMOSPHER PHYS, THESSALONIKI, GREECE</t>
  </si>
  <si>
    <t>University of Cambridge; Sorbonne Universite; Centre National de la Recherche Scientifique (CNRS); National Oceanic Atmospheric Admin (NOAA) - USA; Environment &amp; Climate Change Canada; Meteorological Service of Canada; National Aeronautics &amp; Space Administration (NASA); NASA Goddard Space Flight Center; Universidad de Chile; National Center Atmospheric Research (NCAR) - USA; Swiss Federal Institutes of Technology Domain; ETH Zurich; Department of Space (DoS), Government of India; Physical Research Laboratory - India; Helmholtz Association; Research Center Julich; National Aeronautics &amp; Space Administration (NASA); NASA Langley Research Center; Aristotle University of Thessaloniki</t>
  </si>
  <si>
    <t>UNIV CAMBRIDGE, EUROPEAN OZONE RES COORDINATING UNIT, 14 UNION RD, CAMBRIDGE CB2 1HE, ENGLAND.</t>
  </si>
  <si>
    <t>Randel, William J/K-3267-2016; McPeters, Richard/G-4955-2013; Volz-Thomas, Andreas/J-7223-2012</t>
  </si>
  <si>
    <t>Volz-Thomas, Andreas/0000-0003-3700-1667; Harris, Neil/0000-0003-1256-3006</t>
  </si>
  <si>
    <t>10.1029/96JD02440</t>
  </si>
  <si>
    <t>WOS:A1997WE44500035</t>
  </si>
  <si>
    <t>Harder, TC; Osterhaus, ADME</t>
  </si>
  <si>
    <t>Molecular characterization and Baculovirus expression of the glycoprotein B of a seal herpesvirus (phocid herpesvirus-1)</t>
  </si>
  <si>
    <t>VIROLOGY</t>
  </si>
  <si>
    <t>SIMPLEX VIRUS; NUCLEOTIDE-SEQUENCE; IMMUNOLOGICAL CHARACTERIZATION; RECOMBINANT BACULOVIRUS; VIRAL GLYCOPROTEINS; PSEUDORABIES VIRUS; ANTARCTIC SEALS; GB; INFECTION; CELLS</t>
  </si>
  <si>
    <t>A glycoprotein B (gB) gene homologue was identified in a 5.4-kb BamHI genomic fragment of the phocid herpesvirus type-1 (PhHV-1) which represents a widespread and important pathogen of pinnipeds. Sequence analysis revealed a gB-specific open-reading frame comprising 881 amino acids. Phylogenetic analysis gave evidence for a close evolutionary relationship between PhHV-1 and members of the Varicellovirus genus of the alpha-Herpesvirinae and canid herpesvirus in particular. In PhHV-1-infected Crandell feline kidney cells gB is expressed as a 113-kDa glycosylated molecule which is proteolytically cleaved into at least two fragments of 67 and 53-59 kDa apparently forming disulfide-linked heterodimers of 140 kDa. Cell surface expression of PhHV-1 gB was confirmed by FACS analysis. Thus, synthesis and processing of the gB protein of PhHV-I follows a pattern also observed in other Varicelloviruses. Since the gB protein of herpesviruses, expressed in the baculovirus system, has been shown to be a suitable target for vaccine design, we used this system for expression of PhHV-1 gB. Recombinant (rec) baculovirus-expressed gB was identified as a 105-kDa glycosylated molecule. Proteolytic cleavage into fragments of 62 and 52 kDa was markedly delayed compared to wild-type (wt) gB. Wt and rec gB harbored endoglycosidase H (precursor)- as well as N-glycosidase F-sensitive N-glycans (proteolytic fragments). Baculovirus-expressed gB appeared to be antigenically authentic, since it was recognized in radioimmunoprecipitation and immune peroxidase monolayer assays by PhHV-1-neutralizing seal sera and by gB-specific neutralizing murine monoclonal antibodies. Furthermore, PhHV-1-neutralizing antibodies were induced in mice following immunization with baculovirus-expressed gB, indicating its suitability for incorporation in a candidate vaccine for seals. (C) 1997 Academic Press</t>
  </si>
  <si>
    <t>ERASMUS UNIV ROTTERDAM, DEPT VIROL, NL-3000 DR ROTTERDAM, NETHERLANDS</t>
  </si>
  <si>
    <t>Erasmus University Rotterdam; Erasmus University Rotterdam - Excl Erasmus MC</t>
  </si>
  <si>
    <t>Harder, Timm/AAE-2932-2019</t>
  </si>
  <si>
    <t>Harder, Timm/0000-0003-2387-378X</t>
  </si>
  <si>
    <t>ACADEMIC PRESS INC ELSEVIER SCIENCE</t>
  </si>
  <si>
    <t>525 B ST, STE 1900, SAN DIEGO, CA 92101-4495 USA</t>
  </si>
  <si>
    <t>0042-6822</t>
  </si>
  <si>
    <t>1089-862X</t>
  </si>
  <si>
    <t>Virology</t>
  </si>
  <si>
    <t>10.1006/viro.1996.8332</t>
  </si>
  <si>
    <t>WD572</t>
  </si>
  <si>
    <t>Green Published, hybrid</t>
  </si>
  <si>
    <t>WOS:A1997WD57200008</t>
  </si>
  <si>
    <t>Vanhaecke, F; Moens, L; Dams, R; Papadakis, I; Taylor, P</t>
  </si>
  <si>
    <t>Applicability of high-resolution ICP mass spectrometry for isotope ratio measurements</t>
  </si>
  <si>
    <t>ANALYTICAL CHEMISTRY</t>
  </si>
  <si>
    <t>PRECISE DETERMINATION; LEAD; MS; INTERFERENCES; REDUCTION; SAMPLES; OPTIMIZATION; NUTRITION; ACCURATE; SERUM</t>
  </si>
  <si>
    <t>The present paper reports on the capability of high-resolution inductively coupled plasma mass spectrometry (HR-ICPMS) for the accurate and precise determination of isotope ratios of which at least one of the isotopes involved is spectrally interfered when measured at low resolution, using Cu as a typical example. When a commercially available Finnigan MAT Element high-resolution ICP-mass spectrometer operated at a resolution setting of 3000 is used, careful selection of the measurement conditions allows a Cu-63/Cu-65 Or Pb-206/Pb-207 isotope ratio precision of similar to 0.1% (RSD for n = 10) at sufficiently high count rates (greater than or equal to 100 000 counts/s), In this work, Cu isotope ratios were determined both in (i) an Antarctic sediment digest and in (ii) a human serum reference material, Even at the low Cu concentration level in the Antarctic sediment digests (similar to 10 mu g/L), the Cu-63/Cu-65 isotope ratio could be measured with an RSD of less than or equal to 0.6% (n = 5), Although both isotopes involved were severely spectrally interfered when measured at low resolution, measurement at R = 3000 resulted in an isotope ratio that agreed within the measurement uncertainty with the expected natural isotopic abundance ratio. For the human serum reference material, the sample preparation was limited to 10-fold dilution with 0.14 M HNO3, resulting in solutions containing similar to 100 mu g/L Cu. Rte Cu-63/Cu-65 isotope ra-tio was measured with an RSD of 0.3% (n = 5) and agreed within the measurement uncertainty with the value expected an the basis of the natural isotopic abundances, Finally, on the basis of the corresponding mass spectra at R = 3000, for both samples an attempt was made to identify the polyatomic ions that spectrally interfere with the Cu ion signals at low resolution. For the Antarctic sediment digest, these interfering ions were speculatively identified as (ArNa+)-Ar-40-Na-23, (SiCl+)-Si-28-Cl-35, and (Na2OH+)-Na-23-O-16-H-1 for Cu-63(+) and (SiCl+)-Si-30-Cl-35, (SiCl+)-Si-28-Cl-37, and (Na2F+)-Na-23-F-19 for Cu-65(+). For the human serum reference material, the interfering signals were attributed to (ArNa+)-Ar-40-Na-23, (PO2+)-P-31-O-16, and (Na2OH+)-Na-23-O-16-H-1 for Cu-63(+) and to (SO2H+)-S-32-O-16-H-1 for Cu-85(+).</t>
  </si>
  <si>
    <t>STATE UNIV GHENT,INST NUCL SCI,ANALYT CHEM LAB,B-9000 GHENT,BELGIUM; COMMISS EUROPEAN COMMUNITIES,JOINT RES CTR,INST REFERENCE MAT &amp; MEASUREMENTS,B-2440 GEEL,BELGIUM</t>
  </si>
  <si>
    <t>Ghent University; European Commission Joint Research Centre; EC JRC Institute for Reference Materials &amp; Measurements (IRMM)</t>
  </si>
  <si>
    <t>Vanhaecke, Frank/AAO-4582-2020</t>
  </si>
  <si>
    <t>Vanhaecke, Frank/0000-0002-1884-3853</t>
  </si>
  <si>
    <t>0003-2700</t>
  </si>
  <si>
    <t>ANAL CHEM</t>
  </si>
  <si>
    <t>Anal. Chem.</t>
  </si>
  <si>
    <t>JAN 15</t>
  </si>
  <si>
    <t>10.1021/ac960740j</t>
  </si>
  <si>
    <t>WC045</t>
  </si>
  <si>
    <t>WOS:A1997WC04500023</t>
  </si>
  <si>
    <t>Nicholls, KW; Makinson, K; Johnson, MR</t>
  </si>
  <si>
    <t>New oceanographic data from beneath Ronne Ice Shelf, Antarctica</t>
  </si>
  <si>
    <t>OCEAN INTERACTION; CIRCULATION BENEATH; MODEL</t>
  </si>
  <si>
    <t>Oceanographic data have been obtained via an access hole made through Ronne Ice Shelf. The site, which is the third in a series of similar studies, lies 17 km west of Korff Ice Rise where 825 m of ice overlies a 485-m deep water column. Measurements included conductivity and temperature profiles, and an instrument mooring was deployed for long-term measurements of currents, temperature and conductivity. At the sea floor there was a 150-m layer of well-mixed water with a potential temperature and salinity of -1.97 degrees C and 34.72. The water cooled and freshened towards the ice-shelf base, ultimately reaching -2.41 degrees C and 34.51. The hydrographic and water current data imply a flow into the deepest part of the sub-ice shelf cavity of about 200,000 m(3) s(-1) of the deeper, relatively warm water, which would be able to power an average basal melt rate of 0.2 m a(-1) for the western portion of Ronne Ice Shelf.</t>
  </si>
  <si>
    <t>Nicholls, KW (corresponding author), BRITISH ANTARCTIC SURVEY,NATL ENVIRONM RES COUNCIL,HIGH CROSS,MADINGLEY RD,CAMBRIDGE CB3 0ET,ENGLAND.</t>
  </si>
  <si>
    <t>Makinson, Keith/A-2495-2013; N, Keith/E-9126-2010</t>
  </si>
  <si>
    <t>Makinson, Keith/0000-0002-5791-1767;</t>
  </si>
  <si>
    <t>10.1029/96GL03922</t>
  </si>
  <si>
    <t>WD301</t>
  </si>
  <si>
    <t>WOS:A1997WD30100015</t>
  </si>
  <si>
    <t>Lobert, JM; YvonLewis, SA; Butler, JH; Montzka, SA; Myers, RC</t>
  </si>
  <si>
    <t>Undersaturation of CH3Br in the Southern Ocean</t>
  </si>
  <si>
    <t>Dry mole fractions of methyl bromide (CH3Br) in marine boundary layer air and in air equilibrated with surface water were measured in the Southern Ocean. Saturation anomalies were consistently negative at -36+/-7%. The observed undersaturations do not support recently published predictions of highly supersaturated Antarctic waters, but instead suggest a net uptake of atmospheric CH3Br by cold, productive oceans. The observations do not appear to be supported by known chemical degradation rates and present strong evidence for an unidentified, oceanic sink mechanism such as biological breakdown. Our estimate for the global, net, oceanic sink for atmospheric methyl bromide remains negative at -21 (-11 to -32) Gg y(-1).</t>
  </si>
  <si>
    <t>NOAA,CLIMATE MONITORING &amp; DIAGNOST LAB,BOULDER,CO 80303</t>
  </si>
  <si>
    <t>Lobert, JM (corresponding author), UNIV COLORADO,NOAA,COOPERAT INST RES ENVIRONM SCI,BOULDER,CO 80309, USA.</t>
  </si>
  <si>
    <t>Yvon-Lewis, Shari A/E-4108-2012; montzka, stephen/V-6162-2019</t>
  </si>
  <si>
    <t>Yvon-Lewis, Shari A/0000-0003-1378-8434; montzka, stephen/0000-0002-9396-0400</t>
  </si>
  <si>
    <t>10.1029/96GL03928</t>
  </si>
  <si>
    <t>WOS:A1997WD30100016</t>
  </si>
  <si>
    <t>Massom, RA; Drinkwater, MR; Haas, C</t>
  </si>
  <si>
    <t>Winter snow cover on sea ice in the Weddell Sea</t>
  </si>
  <si>
    <t>SATELLITE PASSIVE MICROWAVE; THICKNESS DISTRIBUTION; SURFACE CHARACTERISTICS; MIXED LAYER; BACKSCATTER; ANTARCTICA; SIGNATURES; OCEAN; TEMPERATURES; ROUGHNESS</t>
  </si>
  <si>
    <t>Measurements of snow thickness, temperature, salinity, density, and stratigraphy acquired during the 1992 Winter Weddell Gyre Study are presented. Results indicate that the winter snow cover on sea ice in the Weddell Sea is extremely variable. Extreme fluctuations in Antarctic synoptic conditions (air temperature, precipitation; humidity, and wind speed) occur during the austral winter. They result in unique modifications and additions to the snow layer during the aging process and act to stabilize an otherwise easily wind-redistributed shallow snow cover and develop well-packed drift features. The latter occur even over relatively undeformed areas of sea ice and have a significant localized effect on the snow thickness distribution. Significant variability in snow grain size (mean 2.73 +/- 3.12 mm) and density (0.32 +/- 0.09 g cm(-3)) is observed as a result of cyclical switches between high- and low-temperature gradient metamorphism. Multiple icy layers indicate multiple thaw-freeze events. One such event occurred during a 3-day station, during which the air temperature rose by 22 degrees C in 12 hours (to approximately 0 degrees C). This paper also examines mechanisms for flooding of the snow-ice interface, including snow loading. Even where the latter is not a factor, the layer of snow immediately above the snow-ice interface is commonly damp and saline (&gt;10 parts per thousand). Limitations in the data set are discussed, and comparisons are drawn with other experiments.</t>
  </si>
  <si>
    <t>CALTECH, JET PROP LAB, NASA, PASADENA, CA 91109 USA; ALFRED WEGENER INST POLAR &amp; MARINE RES, D-27570 BREMERHAVEN, GERMANY</t>
  </si>
  <si>
    <t>National Aeronautics &amp; Space Administration (NASA); NASA Jet Propulsion Laboratory (JPL); California Institute of Technology; Helmholtz Association; Alfred Wegener Institute, Helmholtz Centre for Polar &amp; Marine Research</t>
  </si>
  <si>
    <t>UNIV TASMANIA, ANTARCTIC COOPERAT RES CTR, GPO BOX 252-80, HOBART, TAS 7001, AUSTRALIA.</t>
  </si>
  <si>
    <t>Haas, Christian/L-5279-2016; Drinkwater, Mark/C-2478-2011</t>
  </si>
  <si>
    <t>Haas, Christian/0000-0002-7674-3500; Massom, Robert/0000-0003-1533-5084; Drinkwater, Mark/0000-0002-9250-3806</t>
  </si>
  <si>
    <t>C1</t>
  </si>
  <si>
    <t>10.1029/96JC02992</t>
  </si>
  <si>
    <t>WC950</t>
  </si>
  <si>
    <t>WOS:A1997WC95000014</t>
  </si>
  <si>
    <t>Smith, AM</t>
  </si>
  <si>
    <t>Basal conditions on Rutford Ice Stream, West Antarctica, from seismic observations</t>
  </si>
  <si>
    <t>BED DEFORMATION; STICKY SPOTS; BENEATH; VELOCITY; MOTION; FLOW</t>
  </si>
  <si>
    <t>A seismic reflection profile, perpendicular to the ice flow direction has been acquired on Rutford Ice Stream, Antarctica. An interpretation of both the amplitude and phase of the seismic reflections from the ice-bed interface has been made to investigate the properties of the sub-ice material. The interpretation assumes that acoustic impedance can be used to imply subglacial sediment porosity. Multiple reflections from the ice-bed interface on a number of seismic wide-angle lines allowed a calibration of the reflection coefficient at the bed. This enabled the acoustic impedance of the bed material to be calculated from the seismic reflection data. Mean acoustic impedance in the different sections of the bed ranges from 2.70x10(6) kg m(-2) s(-1) to 4.31x10(6) kg m(-2) s(-1). Almost three quarters of the ice stream bed at this site appears to be saturated, deforming sediments. The rest of the bed is probably also saturated sediments, but they are not deforming to any significant degree. Ice flow could include a combination of subglacial deformation and basal sliding. Localized regions which support disproportionately high amounts of basal shear stress may also occur. From the seismic data, it is not possible to apportion relative amounts of restraint to these different processes. There does not appear to be any correlation between the different sections identified on the ice stream bed with either satellite images or nearby surface velocity data. A feature which is interpreted as a subglacial drumlin is seen on the seismic section.</t>
  </si>
  <si>
    <t>JAN 10</t>
  </si>
  <si>
    <t>B1</t>
  </si>
  <si>
    <t>10.1029/96JB02933</t>
  </si>
  <si>
    <t>WC628</t>
  </si>
  <si>
    <t>WOS:A1997WC62800009</t>
  </si>
  <si>
    <t>James, TS; Ivins, ER</t>
  </si>
  <si>
    <t>Global geodetic signatures of the Antarctic ice sheet</t>
  </si>
  <si>
    <t>DEEP MANTLE VISCOSITY; GLACIER DRAINAGE-BASIN; SEA-LEVEL; EARTHS ROTATION; MASS-BALANCE; GRAVITATIONAL-FIELD; POLAR ICE; GRAVITY-FIELD; RE-ASSESSMENT; CONSTRAINT</t>
  </si>
  <si>
    <t>Four scenarios of present day Antarctic ice sheet mass change are developed from comprehensive reviews of the available glaciological and oceanographic evidence. The gridded scenarios predict widely varying contributions to secular sea level change xi over dot ranging from -1.1 to 0.45 mm/yr, and predict polar motion m over dot and time-varying low-degree gravitational coefficients J(l) that differ significantly from earlier estimates. A reasonably linear relationship between the rate of sea level change from Antarctica xi over dot(A) and the predicted Antarctic J(l) is found for the four scenarios. This linearity permits a series of forward models to be constructed that incorporate the effects of ice mass changes in Antarctica, Greenland, and distributed smaller glaciers, as well as postglacial rebound (assuming the ICE-3G deglaciation history), with the goal of obtaining optimum reconciliation between observed constraints on J over dot(l) and sea level rise xi. Numerous viable combinations of lower mantle viscosity and hydrologic sources are found that satisfy ''observed'' xi over dot in the range of 1 to 2-2.5 mm/yr and observed J over dot (l) for degrees 2, 3, and 4. In contrast, rates of global sea level rise above 2.5 mm/yr are inconsistent with available J over dot (l) observations. The successful composite models feature a pair of lower mantle viscosity solutions arising from the sensitivity of J over dot (l) to glacial rebound. The paired values are well separated at xi over dot = 1 mm/yr, but move closer together as xi over dot is increased, and, in fact, merge around xi over dot = 2 - 2.5 mm/yr, revealing an intimate relation between xi over dot and preferred lower mantle viscosity. This general pattern is quite robust and persists for different J over dot (l) solutions, for variations in source assumptions, and for different styles of lower mantle viscosity stratification. Tighter J over dot (l) constraints for l &gt; 2 may allow some viscosity stratification schemes and source assumptions to be excluded in the future. For a given total observed xi over dot, the sea level rise from Antarctica xi over dot (A) is tightly constrained and ranges from 0 to + 1 mm/yr (corresponding to an ablating ice sheet) as estimates of xi over dot are raised from 1 to 2.5 mm/yr. However, when the degree 3 zonal harmonic constraint is: removed, the solutions show little sensitivity to Antarctic mass balance, emphasizing the need for a well determined odd-degree secular zonal harmonic for determining polar ice mass balance.</t>
  </si>
  <si>
    <t>National Aeronautics &amp; Space Administration (NASA); NASA Jet Propulsion Laboratory (JPL); California Institute of Technology</t>
  </si>
  <si>
    <t>GEOL SURVEY CANADA, PACIFIC GEOSCI CTR, 9860 W SAANICH RD, SIDNEY, BC V8L 4B2, CANADA.</t>
  </si>
  <si>
    <t>Ivins, Erik R/C-2416-2011; James, Thomas/D-9301-2013</t>
  </si>
  <si>
    <t>James, Thomas/0000-0001-7321-047X</t>
  </si>
  <si>
    <t>10.1029/96JB02855</t>
  </si>
  <si>
    <t>WOS:A1997WC62800014</t>
  </si>
  <si>
    <t>C</t>
  </si>
  <si>
    <t>Anderson, PS</t>
  </si>
  <si>
    <t>AMS</t>
  </si>
  <si>
    <t>Very stable boundary layer dislocations and layering</t>
  </si>
  <si>
    <t>12TH SYMPOSIUM ON BOUNDARY LAYERS AND TURBULENCE</t>
  </si>
  <si>
    <t>Proceedings Paper</t>
  </si>
  <si>
    <t>12th Symposium on Boundary Layers and Turbulence</t>
  </si>
  <si>
    <t>JUL 28-AUG 01, 1997</t>
  </si>
  <si>
    <t>VANCOUVER, CANADA</t>
  </si>
  <si>
    <t>British Antarctic Survey, Cambridge CB3 0ET, England</t>
  </si>
  <si>
    <t>Anderson, PS (corresponding author), British Antarctic Survey, High Cross Madingley Rd, Cambridge CB3 0ET, England.</t>
  </si>
  <si>
    <t>AMER METEOROLOGICAL SOCIETY</t>
  </si>
  <si>
    <t>45 BEACON ST, BOSTON, MA 02108 USA</t>
  </si>
  <si>
    <t>Conference Proceedings Citation Index - Science (CPCI-S)</t>
  </si>
  <si>
    <t>BL60X</t>
  </si>
  <si>
    <t>WOS:000075999700080</t>
  </si>
  <si>
    <t>Handorf, D; Foken, T</t>
  </si>
  <si>
    <t>Analysis of the turbulent structure over an Antarctic ice shelf by means of the wavelet-transformation</t>
  </si>
  <si>
    <t>German Weather Serv, Meteorol Observ, D-15864 Lindenberg, Germany</t>
  </si>
  <si>
    <t>Deutscher Wetterdienst</t>
  </si>
  <si>
    <t>Handorf, D (corresponding author), German Weather Serv, Meteorol Observ, D-15864 Lindenberg, Germany.</t>
  </si>
  <si>
    <t>Foken, Thomas/HGF-2971-2022</t>
  </si>
  <si>
    <t>Foken, Thomas/0000-0003-4562-9083</t>
  </si>
  <si>
    <t>WOS:000075999700124</t>
  </si>
  <si>
    <t>Pommereau, JP</t>
  </si>
  <si>
    <t>KaldeichSchurmann, B</t>
  </si>
  <si>
    <t>The role of balloons during the third European ozone campaign in 1998-99</t>
  </si>
  <si>
    <t>13TH ESA SYMPOSIUM ON EUROPEAN ROCKET AND BALLOON PROGRAMMES AND RELATED RESEARCH, PROCEEDINGS: EUROPEAN SPACE AGENCY PROGRAMME ADVISORY COMMITTEE (PAC) ON THE SPECIAL PROJECT CONCERNING THE LAUNCHING OF SOUNDING ROCKETS</t>
  </si>
  <si>
    <t>ESA SPECIAL PUBLICATIONS</t>
  </si>
  <si>
    <t>13th ESA Symposium on European Rocket and Balloon Programmes and Related Research</t>
  </si>
  <si>
    <t>MAY 26-29, 1997</t>
  </si>
  <si>
    <t>OLAND, SWEDEN</t>
  </si>
  <si>
    <t>Significant ozone reduction has been reported to have occurred during the last few years in the Arctic during extremely cold winter inside the vortex as well as at the outside. The depletion observed to take place in the lowermost stratosphere during the winter, sometimes starting as early as late December, is partly captured only by models. The events, significantly different from that occurring in the Antarctic and could have a large impact on the ozone balance in the Northern Hemisphere, raise many questions : on the impact of greenhouse gases on stratospheric temperature; on the role of bromine compounds in ozone depletion at low sun and relatively warm temperature; on the deactivation process of chlorine monoxide by NOx species; on the nature and composition of Polar Stratospheric Clouds which controls the efficiency of heterogeneous chemical reactions at start of the ozone loss process; and finally on the precision of meteorological parameters simulated by Global Circulation Models in the winter Arctic Stratosphere. After EASOE in 1991/92 and SESAME in 1994 and 1995. a third European campaign THESEO is now planned for 1998 and 1999 to address specifically the above questions. As during the past campaigns, balloons will play a large role in this new effort. Three type of approaches will be used simultaneously :regular flight of small instruments to investigate the seasonal, diurnal and latitudinal change of composition of the stratosphere clusters of large payloads for studying the interplay between species; and long duration balloons for Lagrangian measurements in the vortex.</t>
  </si>
  <si>
    <t>Pommereau, JP (corresponding author), CNRS,SERV AERON,BP 3,F-91371 VERRIERES BUISSON,FRANCE.</t>
  </si>
  <si>
    <t>EUROPEAN SPACE AGENCY</t>
  </si>
  <si>
    <t>PARIS</t>
  </si>
  <si>
    <t>8-10 RUE MARIO NIKIS, 75738 PARIS, FRANCE</t>
  </si>
  <si>
    <t>0379-6566</t>
  </si>
  <si>
    <t>92-9092-271-0</t>
  </si>
  <si>
    <t>ESA SP PUBL</t>
  </si>
  <si>
    <t>Engineering, Aerospace; Meteorology &amp; Atmospheric Sciences</t>
  </si>
  <si>
    <t>BJ82Y</t>
  </si>
  <si>
    <t>WOS:A1997BJ82Y00033</t>
  </si>
  <si>
    <t>Marklund, G; Blomberg, L; Bylander, L; Lindqvist, PA</t>
  </si>
  <si>
    <t>Astrid 2, a low-budget microsatellite mission for auroral research</t>
  </si>
  <si>
    <t>The next in the Astrid series of low-budget microsatellite missions will be devoted to classical auroral research. The challenge of this mission is to demonstrate the possibility to carry out comprehensive auroral investigations on a microsatellite platform having the size 0.45 x 0.45 x 0.3 m at a cost of about 2 MUSD. A successful mission will open up new less expensive ways carrying out auroral research in the future, ways which are complementary to the more ambitious programmes run within ESA and NASA. Of particular interest are multipoint measurements within the auroral acceleration region using clusters of microsatellites. New light-weight and compact instruments and deployment systems have been developed for the Astrid-2 mission. The payload will carry an integrated electric and magnetic field instrument, including a Langmuir probe, a lightweight ion and electron spectrometer, and two spin-scanning UV photometers for Lyman a and oxygen emissions in the aurora. The electric field probes will be deployed using a newly developed light-weight system for wire boom deployment. Other novel features to be used on Astrid-2 are data compression and data filtering. Astrid-2 is to be launched on a Kosmos vehicle from Plesetsk in 1997 into an 83 degrees inclination circular orbit at 1000 km altitude. The mission will use a geographically distributed ground station network for high-speed S-band data reception, one station to be located at Solna, Sweden and another at the South African Antarctic base SANAE.</t>
  </si>
  <si>
    <t>Marklund, G (corresponding author), ROYAL INST TECHNOL,ALFVEN LAB,DIV PLASMA PHYS,SE-10044 STOCKHOLM,SWEDEN.</t>
  </si>
  <si>
    <t>Lindqvist, Per-Arne/G-1221-2016</t>
  </si>
  <si>
    <t>Lindqvist, Per-Arne/0000-0001-5617-9765</t>
  </si>
  <si>
    <t>WOS:A1997BJ82Y00062</t>
  </si>
  <si>
    <t>Dubourg, V; Nouel, F; Bidau, M; Laplace, H; Vecten, A; Cocquerez, P; Mauroy, P; Malaterre, P</t>
  </si>
  <si>
    <t>The STRATEOLE observing system</t>
  </si>
  <si>
    <t>The scientific objective of the STRATEOLE mission is the study of the dynamics of the stratospheric Antarctic polar vortex and its interaction with ozone chemistry, from late winter to spring, during the ENVISAT satellite mission. The experiment was proposed to CNES by French LMD/CNRS searchers, backed by an international community. The observation system, currently under definition phase at CNES, is based on the use of some 200 long-lived (3 months) isopycnic drifting balloons flying at two constant density levels close to 18 and 20 km. Each balloon will be instrumented with pressure, temperature, 3D position (GPS) sensors, and some gondolas will perform chemistry and radiation measurements. An onboard ARGOS beacon will be used for via satellite data transmission. The very long duration nights needed can only be performed by overpressurized balloons, that will be manufactured by ZODIAC International. The actual definition phase at CNES should end before mid-1998 by the successful flight of a scale one balloon model released from the French launch facility of Aire-sur-Adour. The presentation deals with technical aspects of the STRATEOLE system, pointing out the development strategy and the estimated aerostat abilities.</t>
  </si>
  <si>
    <t>Dubourg, V (corresponding author), CNES,18 AVE EDOUARD BELIN,FR-31401 TOULOUSE 4,FRANCE.</t>
  </si>
  <si>
    <t>WOS:A1997BJ82Y00065</t>
  </si>
  <si>
    <t>Milinevsky, GP</t>
  </si>
  <si>
    <t>Ivchenko, VN</t>
  </si>
  <si>
    <t>Total ozone measurements from Ukrainian Antarctic station Vernadsky</t>
  </si>
  <si>
    <t>23RD EUROPEAN MEETING ON ATMOSPHERIC STUDIES BY OPTICAL METHODS</t>
  </si>
  <si>
    <t>PROCEEDINGS OF THE SOCIETY OF PHOTO-OPTICAL INSTRUMENTATION ENGINEERS (SPIE)</t>
  </si>
  <si>
    <t>23rd European Meeting on Atmospheric Studies by Optical Methods</t>
  </si>
  <si>
    <t>SEP 02-06, 1997</t>
  </si>
  <si>
    <t>KIEV, UKRAINE</t>
  </si>
  <si>
    <t>Antarctic station Vernadsky; Dobson spectrophotometer; total ozone measurements; ozone hole</t>
  </si>
  <si>
    <t>Total ozone data of 1995/96 season and of the beginning 1996/97 season from Vernadsky Antarctic station (65S, 64W) are given. The ground-based observations were made using Dobson spectrophotometer that was handed over to the Ukrainian Antarctic Center by the British Antarctic Survey in order to continue the one of the longest series of total ozone data in Antarctica. In 1995/96 season the features of the ozone ''hole'' appeared at the mid of September. From the mid of December the ozone hole disappeared, but in Antarctic summer 1995/96 the ozone values were unusually low. The start of 1996/97 season measurements brings the peculiarities of ozone hole early - at the beginning of August ozone values dropped down to 120 DU. The data of last two seasons probably shows that ozone hole above Antarctica has extended in time to summer months and has appeared earlier in the polar spring.</t>
  </si>
  <si>
    <t>Milinevsky, GP (corresponding author), KYIV NATL TARAS SHEVCHENKO UNIV,UKRAINIAN ANTARCTIC CTR,VERNADSKY STN,ACAD GLUSHKOV AN 6,UA-252022 KIEV,UKRAINE.</t>
  </si>
  <si>
    <t>Milinevsky, Gennadi/AAD-8801-2019</t>
  </si>
  <si>
    <t>Milinevsky, Gennadi/0000-0002-2342-2615</t>
  </si>
  <si>
    <t>SPIE - INT SOC OPTICAL ENGINEERING</t>
  </si>
  <si>
    <t>BELLINGHAM</t>
  </si>
  <si>
    <t>PO BOX 10, BELLINGHAM, WA 98227-0010</t>
  </si>
  <si>
    <t>0-8194-2670-9</t>
  </si>
  <si>
    <t>P SOC PHOTO-OPT INS</t>
  </si>
  <si>
    <t>10.1117/12.284760</t>
  </si>
  <si>
    <t>Meteorology &amp; Atmospheric Sciences; Optics</t>
  </si>
  <si>
    <t>BJ65A</t>
  </si>
  <si>
    <t>WOS:A1997BJ65A00012</t>
  </si>
  <si>
    <t>Zdzitowiecki, K; White, MG; Rocka, A</t>
  </si>
  <si>
    <t>Digenean, monogenean and cestode infection of inshore fish at the South Orkney Islands</t>
  </si>
  <si>
    <t>Notothenioid fish of 3 species - 23 immature Notothenia coriiceps, 4 Gobionotothen gibberifrons and 11 Chaenocephalus aceratus, from the coastal zone at the South Orkney Islands were examined to determine their parasite infection. Five digenean species from the intestine, one monogenean species from the skin, two tetraphyllidean larval forms (cercoids) from the intestine, and diphyllobothriid plerocercoids from the stomach's wall, liver and body cavity are reported. Infections are compared with those of fish from adjacent island groups along the Scotia Are. Parasite infections of the fish from the South Orkney Islands were more similar to these at the South Shetland Islands area than at South Georgia. The infection of N. coriiceps and G. gibberifrons is similar to that of fjord fish at South Georgia and the South Shetland Islands, whereas the parasite burden of Ch. aceratus was more similar to that of this fish species inhabiting the open sea.</t>
  </si>
  <si>
    <t>Zdzitowiecki, K (corresponding author), POLISH ACAD SCI,W STEFANISKI INST PARASITOL,TWARDA 51-55,PL-00818 WARSAW,POLAND.</t>
  </si>
  <si>
    <t>JAN</t>
  </si>
  <si>
    <t>WU263</t>
  </si>
  <si>
    <t>WOS:A1997WU26300004</t>
  </si>
  <si>
    <t>Digenea of fishes of the Weddell Sea .1. Parasites of Macrourus whitsoni (Gadiformes, Macrouridae)</t>
  </si>
  <si>
    <t>LEPOCREADIIDAE; LEPIDAPEDON; ATLANTIC; OCEAN; DEEP</t>
  </si>
  <si>
    <t>In total, 23 fishes caught at depth 625-1540 m were examined and 21 found to be infected with digeneans belonging to 6 species, 4 lepocreadiids in the intestine and 2 hemiuroids in the stomach. Three lepocreadiid species are described as new: Lepidapedon brayi sp. n., L. ninae sp. n. and Paralepidapedon awii sp. n. Some morphological data for other species are given. Postlepidapedon opisthobifurcatus (Zdzitowiecki, 1990) and Glomericirrus macrouri (Gaevskaya, 1975) are reported from the high Antarctic for the first time and in new hosts. Gonocerca phycidis Manter, 1925 is found in a new host. The total number of digenean species recorded in M. whitsoni increased from 2 to 8.</t>
  </si>
  <si>
    <t>WOS:A1997WU26300005</t>
  </si>
  <si>
    <t>Fabiszewski, J; Wojtun, B</t>
  </si>
  <si>
    <t>The occurrence and development of peat mounds on King George Island (Maritime Antarctic)</t>
  </si>
  <si>
    <t>ACTA SOCIETATIS BOTANICORUM POLONIAE</t>
  </si>
  <si>
    <t>peat mounds; moss banks; age of tundra; South Shetlands; King George Island; Antarctic</t>
  </si>
  <si>
    <t>BANKS</t>
  </si>
  <si>
    <t>On King George Island, South Shetlands Islands, a type of peat formation has been discovered which has not previously been reported from the Antarctic. These formations are in shape of mounds up to 7x15 m in area, with a peat layer of about 1 m thick. About twenty five cm below the surface there is a layer of permanently frozen peat. The mounds are covered by living mosses (Polytrichum alpinum and drepanocladus uncinatus), Antarctic hair grass (Deschampsia antarctica) and lichens. Erosion fissures occurring on the surface are evidence of contemporary drying and cessation of the mound's growth. The initial phase of the development of the mounds began with a community dominated by Calliergidium austro-stramineum and Deschampsia antarctica, and their further development has been due to peat accumulation formed almost entirely by Calliergidium. The location of the mounds is near ct penguin rookery, which clearly conditioned the minerotrophic character of these formations, as compared with the ''moss peat banks'' formed by Chorisodontium aciphyllum and Polytrichum alpestre. Moreover, the peat mounds differ from the latter in several ways, e.g. rate of growth and floristic composition. Radiocarbon dating of peat from the base of one mound gave an age of 4090+/-60 years B.P. This suggests that the age of the tundra on King George Island is about 5000-4000 years.</t>
  </si>
  <si>
    <t>Fabiszewski, J (corresponding author), UNIV AGR,DEPT BOT &amp; PLANT PHYSIOL,CYBULSKIEGO 32,PL-50205 WROCLAW,POLAND.</t>
  </si>
  <si>
    <t>Wojtun, Bronislaw/0000-0003-1029-1078</t>
  </si>
  <si>
    <t>POLSKIE TOWARZYSTWO BOTANICZNE</t>
  </si>
  <si>
    <t>AL UJAZDOWSKIE 4, 00-478 WARSAW, POLAND</t>
  </si>
  <si>
    <t>0001-6977</t>
  </si>
  <si>
    <t>ACTA SOC BOT POL</t>
  </si>
  <si>
    <t>Acta Soc. Bot. Pol.</t>
  </si>
  <si>
    <t>XP763</t>
  </si>
  <si>
    <t>gold</t>
  </si>
  <si>
    <t>WOS:A1997XP76300015</t>
  </si>
  <si>
    <t>Hader, DP</t>
  </si>
  <si>
    <t>Jones, JG</t>
  </si>
  <si>
    <t>Effects of UV radiation on phytoplankton</t>
  </si>
  <si>
    <t>ADVANCES IN MICROBIAL ECOLOGY, VOL 15</t>
  </si>
  <si>
    <t>ADVANCES IN MICROBIAL ECOLOGY</t>
  </si>
  <si>
    <t>SOLAR ULTRAVIOLET-RADIATION; PHOTOSYNTHETIC OXYGEN PRODUCTION; ANTARCTIC OZONE HOLE; FLAGELLATE CRYPTOMONAS-MACULATA; FRESH-WATER CRYPTOMONAS; EUGLENA-GRACILIS; B RADIATION; CHLOROPHYLL FLUORESCENCE; GREEN FLAGELLATE; ECOLOGICAL CONSEQUENCES</t>
  </si>
  <si>
    <t>Hader, DP (corresponding author), UNIV ERLANGEN NURNBERG, INST BOT &amp; PHARMAZEUT BIOL, D-91058 ERLANGEN, GERMANY.</t>
  </si>
  <si>
    <t>PLENUM PRESS DIV PLENUM PUBLISHING CORP</t>
  </si>
  <si>
    <t>0147-4863</t>
  </si>
  <si>
    <t>0-306-45559-5</t>
  </si>
  <si>
    <t>ADV MICROB ECOL</t>
  </si>
  <si>
    <t>Adv. Microbial Ecol.</t>
  </si>
  <si>
    <t>Ecology; Microbiology</t>
  </si>
  <si>
    <t>Environmental Sciences &amp; Ecology; Microbiology</t>
  </si>
  <si>
    <t>BJ87S</t>
  </si>
  <si>
    <t>WOS:A1997BJ87S00001</t>
  </si>
  <si>
    <t>Doyle, P; Kelly, SRA; Pirrie, D; Riccardi, AC</t>
  </si>
  <si>
    <t>Jurassic belemnite distribution patterns: implications of new data from Antarctica and Argentina</t>
  </si>
  <si>
    <t>ALCHERINGA</t>
  </si>
  <si>
    <t>Antarctica; Argentina; belemnites; Jurassic; palaeobiogeography</t>
  </si>
  <si>
    <t>BIOGEOGRAPHY</t>
  </si>
  <si>
    <t>Belemnites are nektopelagic cephalopods which developed a widespread pattern of distribution in the Jurassic, and most authors have accepted that their centre of origin was Europe. Available data suggest that the belemnites developed a global distribution only in the Toarcian, some 15 Ma after their first appearence in the European Hettangian. Development of the Boreal and Tethyan belemnite realms took place in the Middle Jurassic and continued through to the Cretaceous. New data from Argentina and the Antarctic Peninsula reaffirms the development of the global distribution of belemnites in the Toarcian, and sheds new light on the biogeographical patterns for the Jurassic of the southern hemisphere. This has considerable implications for understanding the development of faunal realms in the Mesozoic.</t>
  </si>
  <si>
    <t>BRITISH ANTARCTIC SURVEY,NERC,CAMBRIDGE CB3 0ET,ENGLAND; UNIV EXETER,CAMBORNE SCH MINES,REDRUTH TR15 3SE,CORNWALL,ENGLAND; MUSEO CIENCIAS NAT,DEPT PALEOZOOL INVERTEBRADOS,RA-1900 LA PLATA,ARGENTINA</t>
  </si>
  <si>
    <t>UK Research &amp; Innovation (UKRI); Natural Environment Research Council (NERC); NERC British Antarctic Survey; University of Exeter</t>
  </si>
  <si>
    <t>Doyle, P (corresponding author), UNIV GREENWICH,SCH EARTH SCI,CHATHAM ME4 4UA,KENT,ENGLAND.</t>
  </si>
  <si>
    <t>Pirrie, Duncan/0000-0002-4954-5920</t>
  </si>
  <si>
    <t>GEOLOGICAL SOCIETY AUSTRALIA INC</t>
  </si>
  <si>
    <t>SYDNEY</t>
  </si>
  <si>
    <t>1023 WYNYARD HOUSE, 301 GEORGE STREET, SYDNEY NSW 2000, AUSTRALIA</t>
  </si>
  <si>
    <t>0311-5518</t>
  </si>
  <si>
    <t>Alcheringa</t>
  </si>
  <si>
    <t>10.1080/03115519708619175</t>
  </si>
  <si>
    <t>YD104</t>
  </si>
  <si>
    <t>WOS:A1997YD10400005</t>
  </si>
  <si>
    <t>Quilty, PG; Shafik, S; Jenkins, CJ; Keene, JB</t>
  </si>
  <si>
    <t>An Early Cainozoic (Paleocene) foraminiferal fauna with Fabiania from offshore eastern Australia</t>
  </si>
  <si>
    <t>Paleocene; Foraminifera; Fabiania; Tasman Sea; eastern Australia</t>
  </si>
  <si>
    <t>WESTERN-AUSTRALIA; SEAMOUNTS; EVOLUTION</t>
  </si>
  <si>
    <t>Early Paleocene marine sediments are recorded from a single dredge sample taken from the continental slope (3533-3306 m) off the central coast of New South Wales. They probably belong to the Early Paleocene NP4 calcareous nannoplankton zone (Pie or P1d/P2 in standard foraminiferal zonal terms) and thus are the first Palaeogene marine rocks known from the region and the first record of marine biota of this age from the Australian margin other than Western Australia. The age is based on analysis of calcareous nannofossils. The sediment accumulated in very shallow, warm, fully marine conditions, apparently off a coast of periodically low runoff, and the fauna lacks any planktonic foraminiferal species. While it is dominated by several typically Paleocene benthic forms well known from southern and southwestern Australia, several otherwise typical Australian forms appear to be absent. Fabiania (the new species F. macgowrani) is recorded for the first time from Australia, apparently the earliest known occurrence of the genus. Paleocene rocks of this age are also known from the Perth Basin and Northwest Shelf of Western Australia and it seems these indicate the need for recognition of a new sedimentation cycle in the Cainozoic of Australia.</t>
  </si>
  <si>
    <t>AUSTRALIAN GEOL SURVEY ORG,CANBERRA,ACT 2601,AUSTRALIA; UNIV SYDNEY,INST OCEAN SCI,DEPT GEOL &amp; GEOPHYS,SYDNEY,NSW 2006,AUSTRALIA</t>
  </si>
  <si>
    <t>Geoscience Australia; University of Sydney</t>
  </si>
  <si>
    <t>Quilty, PG (corresponding author), AUSTRALIAN ANTARCTIC DIV,CHANNEL HIGHWAY,KINGSTON,TAS 7050,AUSTRALIA.</t>
  </si>
  <si>
    <t>jenkins, chris/0000-0002-6336-3373</t>
  </si>
  <si>
    <t>10.1080/03115519708619170</t>
  </si>
  <si>
    <t>WOS:A1997YD10400011</t>
  </si>
  <si>
    <t>Lazenby, RA</t>
  </si>
  <si>
    <t>Bone loss, traditional diet, and cold adaptation in Arctic populations</t>
  </si>
  <si>
    <t>AMERICAN JOURNAL OF HUMAN BIOLOGY</t>
  </si>
  <si>
    <t>PROLONGED ANTARCTIC RESIDENCE; THYROID-HORMONE USE; MINERAL DENSITY; BODY-FAT; PHOTON-ABSORPTIOMETRY; GENETIC-DIFFERENCES; SKINFOLD THICKNESS; PERIPHERAL BONE; INUIT COMMUNITY; UNITED-STATES</t>
  </si>
  <si>
    <t>North American Inuit and Inupiat (''Eskimo'') populations have been described as having a lower bone mass relative to Caucasians as a consequence of their traditional high-protein ''acid-ash'' diet. However, this bone buffering mechanism has also been implicated as a risk factor for osteoporosis in industrialized Caucasian populations, and one recent study has found a positive association between dietary protein, and bone mass in premenopausal women. The original studies documenting the Eskimo-Caucasian difference in aging bone loss do not consider the consequences of population variation in body composition, in particular lean body mass (LBM), which correlates with bone mass. The possibility also exists that the original reference sample may be exceptional rather than normative for bone mineral density (BMD). Regression analysis was conducted on published age- and sex-specific cohort means for BMD, and bone mineral content adjusted for estimates of LBM far the original Eskimo-Caucasian comparisons, and for an additional Caucasian sample from Belgium. Significant differences were found between all groups, including Belgians, and the Wisconsin sample for BMD, supporting the notion of the latter having exceptional bone quality when measured as BMD. When adjusted for LBM, the Eskimo samples are distinct in pattern and magnitude of aging bone loss relative to Caucasians, supporting the hypothesis of real inter-population differences. However, given the current ambiguity surrounding the ''protein-calcium buffering'' model, an alternative explanation is offered. It is hypothesized that the accelerated bone loss among the Inuit and Inupiat reflects higher production and utilization of the thyroid hormones, T-4 and T-3, as a mechanism of cold adaptation through enhanced nonshivering thermogenesis. (C) 1997 Wiley-Liss, Inc.</t>
  </si>
  <si>
    <t>UNIV NO BRITISH COLUMBIA, ANTHOL PROGRAMME, PRINCE GEORGE, BC V2N 4Z9, CANADA.</t>
  </si>
  <si>
    <t>1042-0533</t>
  </si>
  <si>
    <t>1520-6300</t>
  </si>
  <si>
    <t>AM J HUM BIOL</t>
  </si>
  <si>
    <t>Am. J. Hum. Biol.</t>
  </si>
  <si>
    <t>Anthropology; Biology</t>
  </si>
  <si>
    <t>Anthropology; Life Sciences &amp; Biomedicine - Other Topics</t>
  </si>
  <si>
    <t>XG455</t>
  </si>
  <si>
    <t>WOS:A1997XG45500006</t>
  </si>
  <si>
    <t>Pages, F</t>
  </si>
  <si>
    <t>The gelatinous zooplankton in the pelagic system of the southern ocean: A review</t>
  </si>
  <si>
    <t>ANNALES DE L INSTITUT OCEANOGRAPHIQUE</t>
  </si>
  <si>
    <t>Gelatinous zooplankton; abundance; biovolume; carbon content; feeding; predators; Antarctica</t>
  </si>
  <si>
    <t>CHAETOGNATH EUKROHNIA-HAMATA; POLAR FRONTAL ZONE; AUSTRAL SUMMER; WEDDELL SEA; ANTARCTIC PENINSULA; NEKTON COMMUNITY; FECAL PELLETS; MCMURDO SOUND; NONGELATINOUS ZOOPLANKTON; ELEMENTAL COMPOSITION</t>
  </si>
  <si>
    <t>The classic view of the Antarctic planktonic system has suggested that food web dynamics are dominated by the phytoplankton-krill food web link. Recent observations, however, have indicated that this is an oversimplification and that the Antarctic food web is much more complicated. In contrast to crustaceans, gelatinous zooplankton (hydroidomedusae, siphonophores, scyphomedusae, ctenophores, gymnosomatous pteropods and tunicates such as salps, doliolids, pyrosomes and appendicularians) have received little attention among zooplanktologists in spite of the high biovolume that they contribute to the zooplankton communities. Gelatinous zooplankton comprises a quarter of the planktonic species number collected in the Southern Ocean although many additional species remain undescribed. This review considers the published information on spatial distribution, abundance, wet biomass, carbon and lipid content, feeding ecology and biological associations. The sparse but significant information collected suggests that the ecological role of gelatinous zooplankton is underestimated in the Antarctic pelagic system. Sampling methods and investigations that correctly evaluate the impact of gelatinous organisms are extremely necessary for properly placing this group in the Antarctic trophic web.</t>
  </si>
  <si>
    <t>CSIC, Inst Ciencias Mar, E-08039 Barcelona, Spain</t>
  </si>
  <si>
    <t>Consejo Superior de Investigaciones Cientificas (CSIC); CSIC - Centro Mediterraneo de Investigaciones Marinas y Ambientales (CMIMA); CSIC - Instituto de Ciencias del Mar (ICM)</t>
  </si>
  <si>
    <t>Pages, F (corresponding author), CSIC, Inst Ciencias Mar, Placa Mar S-N, E-08039 Barcelona, Spain.</t>
  </si>
  <si>
    <t>fpages@icm.csic.es</t>
  </si>
  <si>
    <t>INSTITUT OCEANOGRAPHIQUE</t>
  </si>
  <si>
    <t>SERVICE DES PUBLICATIONS 195 RUE SAINT-JACQUES, 75005 PARIS, FRANCE</t>
  </si>
  <si>
    <t>0078-9682</t>
  </si>
  <si>
    <t>ANN I OCEANOGR PARIS</t>
  </si>
  <si>
    <t>Ann. Inst. Oceanogr.</t>
  </si>
  <si>
    <t>100JX</t>
  </si>
  <si>
    <t>WOS:000074814000003</t>
  </si>
  <si>
    <t>Rommelaere, V; MacAyeal, DR</t>
  </si>
  <si>
    <t>Whillans, IM</t>
  </si>
  <si>
    <t>Large-scale rheology of the Ross Ice Shelf, Antarctica, computed by a control method</t>
  </si>
  <si>
    <t>ANNALS OF GLACIOLOGY, VOL 24, 1997</t>
  </si>
  <si>
    <t>ANNALS OF GLACIOLOGY</t>
  </si>
  <si>
    <t>International Symposium on Changing Glaciers</t>
  </si>
  <si>
    <t>JUN 24-27, 1996</t>
  </si>
  <si>
    <t>FJAERLAND, NORWAY</t>
  </si>
  <si>
    <t>Measurements made during the Ross Ice Shelf Geophysical and Glaciological Survey (RIGGS, 1973-78) are used to determine the large-scale rheological conditions of the Ross Ice Shelf, Antarctica. Our method includes a numerical ice-shelf model based on the stress-equilibrium equations and control theory. We additionally perform a few tests on simplified geometries to investigate the precision of our method. Our results consist of a map of the depth-averaged viscosity of the central part of the Ross Ice Shelf to within an uncertainty of 20%. We find that the viscosity variations are consistent with Glen's flow law. Application of a more realistic flow law in our study provides little enhancement of ice-shelf model accuracy until uncertainties associated with basal melting conditions and with temperature profiles at inflow boundaries are addressed. Finally, our results suggest a strong viscosity anomaly in the west-central part of the ice shelf, which is interpreted to be associated with changes in the dynamics of Ice Stream A or B at least 1000 years ago. This feature conforms to the prevailing notion that the West Antarctic ice streams are unsteady.</t>
  </si>
  <si>
    <t>CNRS, Lab Glaciol &amp; Geophys Environm, F-38402 St Martin Dheres, France</t>
  </si>
  <si>
    <t>Rommelaere, V (corresponding author), CNRS, Lab Glaciol &amp; Geophys Environm, BP96, F-38402 St Martin Dheres, France.</t>
  </si>
  <si>
    <t>MacAyeal, Douglas/0000-0003-0647-6176</t>
  </si>
  <si>
    <t>INT GLACIOLOGICAL SOC</t>
  </si>
  <si>
    <t>LENSFIELD RD, CAMBRIDGE CB2 1ER, ENGLAND</t>
  </si>
  <si>
    <t>0260-3055</t>
  </si>
  <si>
    <t>0-946417-19-9</t>
  </si>
  <si>
    <t>ANN GLACIOL</t>
  </si>
  <si>
    <t>10.3189/S0260305500011915</t>
  </si>
  <si>
    <t>BK12Z</t>
  </si>
  <si>
    <t>WOS:000071281900009</t>
  </si>
  <si>
    <t>Yi, D; Bentley, CR; Stenoien, MD</t>
  </si>
  <si>
    <t>Seasonal variation in the apparent height of the East Antarctic ice sheet</t>
  </si>
  <si>
    <t>A satellite radar altimeter can be used to monitor surface elevation change over polar ice sheets. Thirty-five months of Geosat Exact Repeat Mission (ERM) data from November 1986 to September 1989 over a section of East Antarctica (69-72.1 degrees S, 80-140 degrees E) have been used in this study. A model that considers both surface and volume scattering was used to retrack the altimeter waveforms. Surface elevations for each month after the first three were compared to the average elevations for the first 3 months through a crossover method. The averaged crossover elevation difference changed with time in a way that suggests a yearly cycle in surface elevation. The average amplitude of the cycle is about 0.6 m. We have been unable to find any satisfactory explanation for the observed changes, in terms of either sources of error or contributors to real surface-height changes. We strongly suspect that orbit error plays a major role in producing the variations, although we know of no quantitatively satisfactory source of a quasi-seasonal variation in orbit error. Other possible contributors include a real seasonal Variation in accumulation rate, seasonal changes in the delay of the radar signal as it propagates through the atmosphere, unmodeled variations in the depth of penetration of the radar pulse into the firn, changes in the thickness of the ice and the firn zone in response to seasonal variations in pressure and temperature, and the inverted barometer effect. Even though we do not know the cause of the variations, the results show the importance of comparing elevations at the same time of year for observations that are not continuous, while at the same time showing that even annually spaced measurements may not be free of substantial errors associated with interannual variability. The quasi-periodic variations obscure any evidence of a moderate secular change in surface height, if there is one, but a dramatic lowering at rates approaching Im a, such as are known elsewhere in Antarctica, can definitely be ruled out.</t>
  </si>
  <si>
    <t>Univ Wisconsin, Geophys &amp; Polar Res Ctr, Madison, WI 53706 USA</t>
  </si>
  <si>
    <t>University of Wisconsin System; University of Wisconsin Madison</t>
  </si>
  <si>
    <t>Yi, D (corresponding author), Univ Wisconsin, Geophys &amp; Polar Res Ctr, Madison, WI 53706 USA.</t>
  </si>
  <si>
    <t>Yi, Donghui/0000-0001-6363-5538</t>
  </si>
  <si>
    <t>10.3189/S0260305500012167</t>
  </si>
  <si>
    <t>WOS:000071281900034</t>
  </si>
  <si>
    <t>Gandolfi, S; Meneghel, M; Salvatore, MC; Vittuari, L</t>
  </si>
  <si>
    <t>Kinematic global positioning system to monitor small Antarctic glaciers</t>
  </si>
  <si>
    <t>Results from analysis of kinematic global positioning system (GPS) surveying in Antarctica are examined to evaluate the feasibility of this technique for monitoring small glaciers. The experiment focuses on GPS field methods and a comparison of profiles surveyed in different years. Kinematic GPS has proved to be a useful method of monitoring glacier surfaces.</t>
  </si>
  <si>
    <t>Univ Bologna, DISTART, I-40136 Bologna, Italy</t>
  </si>
  <si>
    <t>University of Bologna</t>
  </si>
  <si>
    <t>Gandolfi, S (corresponding author), Univ Bologna, DISTART, Vle Risorgimento 2, I-40136 Bologna, Italy.</t>
  </si>
  <si>
    <t>Salvatore, Maria Cristina/AAS-4000-2020; Vittuari, Luca/C-1606-2018; Gandolfi, Stefano/A-4892-2016</t>
  </si>
  <si>
    <t>Salvatore, Maria Cristina/0000-0002-1590-7284; Gandolfi, Stefano/0000-0003-2096-5670; Vittuari, Luca/0000-0002-9815-1004</t>
  </si>
  <si>
    <t>10.3189/S0260305500012398</t>
  </si>
  <si>
    <t>WOS:000071281900057</t>
  </si>
  <si>
    <t>Actively surging West Antarctic ice streams and their response characteristics</t>
  </si>
  <si>
    <t>Ice Streams B, D and E,West Antarctica, all show a longitudinal pattern of ice thickness change that is consistent with ongoing surge behavior modeled for glaciers. The measured pattern is not consistent with model response of any other scenario such as accumulation-rate change or changes on the ice shelf. Inland migration of the ice-stream onset is a requirement of this behavior pattern. If such a surge is presently taking place, the remaining lifetime of the West Antarctic ice sheet is 1200-6000 years. A complete surge period lasting 50 000-120 000 years is hypothesized, with a relatively brief surge phase (lasting 16 000-21 000 years) required to completely remove the West Antarctic ice sheet from its maximum extent. Applying classic glacier response theory demonstrates that the diffusive component of response is much faster for ice streams than for glaciers, making the identification of either kinematic waves or localized responses on ice streams unlikely.</t>
  </si>
  <si>
    <t>NASA, Goddard Space Flight Ctr, Greenbelt, MD 20771 USA</t>
  </si>
  <si>
    <t>Bindschadler, R (corresponding author), NASA, Goddard Space Flight Ctr, Greenbelt, MD 20771 USA.</t>
  </si>
  <si>
    <t>10.3189/S0260305500012520</t>
  </si>
  <si>
    <t>WOS:000071281900070</t>
  </si>
  <si>
    <t>Budd, WF; Wu, XR; Reid, PA</t>
  </si>
  <si>
    <t>Walsh, JE</t>
  </si>
  <si>
    <t>Physical characteristics of the Antarctic sea-ice zone derived from modelling and observations</t>
  </si>
  <si>
    <t>ANNALS OF GLACIOLOGY, VOL 25, 1997: PAPERS FROM THE INTERNATIONAL SYMPOSIUM ON REPRESENTATION OF THE CRYOSPHERE IN CLIMATE AND HYDROLOGICAL MODELS HELD AT VICTORIA, BRITISH COLUMBIA, CANADA, 12-15 AUGUST 1996</t>
  </si>
  <si>
    <t>International Symposium on Representation of the Cryosphere in Climate and Hydrological Models</t>
  </si>
  <si>
    <t>AUG 12-15, 1996</t>
  </si>
  <si>
    <t>VICTORIA, CANADA</t>
  </si>
  <si>
    <t>Antarctic sea ice plays a key role in the present climate system, providing a regulating balance between the atmosphere and ocean heat fluxes, as well as influencing the salt fluxes and deep water formation over the continental shelves. The severe winter environmental conditions of the Antarctic sea-ice zone make it difficult to observe many of the physical characteristics in a comprehensive way. The inter-relations between the variables mean that much can be learnt from the observations of some features along with detailed numerical modelling of the whole system and the interactions between the variables. This study therefore aims to use numerical modelling of the atmosphere, sea ice and surface mixed-layer ocean in the sea-ice zone, together with observations to simulate a comprehensive range of parameters and their variability through the annual cycle to provide ide a basis for further observations and model validation for the present climate. The model includes a coupled atmospheric general circulation model with an interactive dynamic and thermodynamic sea-ice model and surface mixed-layer ocean. The deep ocean and ocean surface conditions outside the sea-ice zone are constrained to the present mean climate conditions to ensure no climatic drift. The sea-ice model is similar to previous published versions, but has refined schemes for partitioning of the freezing of frazil ice within the leads and under the ice floes, and for rafting. These perform well in both polar regions with the same physics. The model simulates the annual cycle of atmospheric and sea-ice features well in comparison with data from the global atmospheric analyses, the satellite sensing of sea ice, and the limited in situ surface observations. The output from the model also includes: all components of the heat fluxes, atmospheric profiles and surface temperatures for air, ice and ice-ocean mixtures, open-water fractions, surface snow and snow-ice depths, and the sea-ice convergence-divergence and drift. The comparison of these features with additional observations provides a means for further validating the model and representing the present climate more closely.</t>
  </si>
  <si>
    <t>Antarctic CRC, Hobart, Tas 7001, Australia</t>
  </si>
  <si>
    <t>Budd, WF (corresponding author), Antarctic CRC, GPO Box 252-80, Hobart, Tas 7001, Australia.</t>
  </si>
  <si>
    <t>0-946417-20-2</t>
  </si>
  <si>
    <t>Environmental Sciences; Meteorology &amp; Atmospheric Sciences; Oceanography</t>
  </si>
  <si>
    <t>Environmental Sciences &amp; Ecology; Meteorology &amp; Atmospheric Sciences; Oceanography</t>
  </si>
  <si>
    <t>BK58K</t>
  </si>
  <si>
    <t>WOS:000072623800001</t>
  </si>
  <si>
    <t>Krinner, G; Genthon, C</t>
  </si>
  <si>
    <t>The Antarctic surface mass balance in a stretched grid general circulation model</t>
  </si>
  <si>
    <t>The Laboratoire de Meteorologie Dynamique (LMD) variable-grid atmospheric general circulation model (AGCM) was used in this study for a five-year high-resolution simulation of the Antarctic climate. The horizontal resolution is about 100 km over a large part of the ice sheet. This study focuses on the simulated surface mass balance (precipitation-evaporation sublimation-melt) and on the spatial and temporal variability of snowfall in Antarctica. The simulated annual mean surface mass balance for the whole continent is close to the observed value, and the model simulates well the spatial distribution of the surface mass balance. The annual cycle of snowfall exhibits a clear minimum in summer over the high interior plateau as well as for Antarctica as a whole. in agreement with the observations. In the interior of the continent, the model produces a permanent light background snowfall that accounts for about 5% of the total annual precipitation. The bulk of the snowfall is produced irregularly during periods that generally last only two or three days that are caused by cyclones off the coast.</t>
  </si>
  <si>
    <t>Univ Grenoble 1, Lab Glaciol &amp; Geophys Environm, CNRS, F-38402 St Martin Dheres, France</t>
  </si>
  <si>
    <t>Communaute Universite Grenoble Alpes; Universite Grenoble Alpes (UGA); Centre National de la Recherche Scientifique (CNRS)</t>
  </si>
  <si>
    <t>Krinner, G (corresponding author), Univ Grenoble 1, Lab Glaciol &amp; Geophys Environm, CNRS, 54 Rue Moliere,BP 96, F-38402 St Martin Dheres, France.</t>
  </si>
  <si>
    <t>Krinner, Gerhard/AAB-8837-2022; Krinner, Gerhard/A-6450-2011</t>
  </si>
  <si>
    <t>Krinner, Gerhard/0000-0002-2959-5920;</t>
  </si>
  <si>
    <t>10.3189/S0260305500013823</t>
  </si>
  <si>
    <t>WOS:000072623800014</t>
  </si>
  <si>
    <t>Use of ice-sheet normal modes for initialization and modelling small changes</t>
  </si>
  <si>
    <t>Linearizations about two horizontal-dimensional ice sheets are proposed as methods of generating normal mode initializations for ice-sheet models and for computing the short-term response. Linearized models can be generated directly from balance-flux calculations without the need for tuning the rate factor. A linearized model is compared with the Eismint Benchmark, and the normal modes for two coarse Antarctic digital elevation models are computed and compared. Volumetric relaxation spectra are presented. The slowest mode has a time constant comparable to that computed from scale theory.</t>
  </si>
  <si>
    <t>British Antarctic Survey, NERC, Cambridge CB3 0ET, England</t>
  </si>
  <si>
    <t>Hindmarsh, RCA (corresponding author), British Antarctic Survey, NERC, Madingley Rd, Cambridge CB3 0ET, England.</t>
  </si>
  <si>
    <t>Hindmarsh, Richard/C-1405-2012</t>
  </si>
  <si>
    <t>10.3189/S0260305500013847</t>
  </si>
  <si>
    <t>WOS:000072623800016</t>
  </si>
  <si>
    <t>Weatherly, JW; Bettge, TW; Briegleb, BP</t>
  </si>
  <si>
    <t>Simulation of sea ice in the NCAR Climate System Model</t>
  </si>
  <si>
    <t>The Climate System Model (CSM) developed at the National Center for Atmospheric Research (NCAR) consists of atmosphere, land and ocean models: as well as a dynamic-thermodynamic sea-ice model. The results of sea-ice simulation using the first coupled climate simulation with the CSM is presented. It was found that the simulated total-ice areas in both hemispheres compared well with observations for winter, but were too large for summer. The numerical solution of the cavitating fluid dynamics was found to allow excessive ridging of ice, and an ad hoc correction was implemented. The ice velocities were realistic for the Antarctic, but for the Arctic M-ere turned toward Alaska and Siberia by modeled winds and currents. This ice-drift pattern was reflected by ice thickness, which lacks the observed ridging near Greenland. The results illustrate the sensitivity of sea ice to the simulation of polar climate and the challenge of modeling the entire climate system.</t>
  </si>
  <si>
    <t>Natl Ctr Atmospher Res, Boulder, CO 80307 USA</t>
  </si>
  <si>
    <t>National Center Atmospheric Research (NCAR) - USA</t>
  </si>
  <si>
    <t>Weatherly, JW (corresponding author), Natl Ctr Atmospher Res, Pob 3000, Boulder, CO 80307 USA.</t>
  </si>
  <si>
    <t>10.3189/S0260305500013872</t>
  </si>
  <si>
    <t>WOS:000072623800019</t>
  </si>
  <si>
    <t>O'Farrell, SP; McGregor, JL; Rotstayn, LD; Budd, WF; Zweck, C; Warner, R</t>
  </si>
  <si>
    <t>Impact of transient increases in atmospheric CO2 on the accumulation and mass balance of the Antarctic ice sheet</t>
  </si>
  <si>
    <t>The response of the Antarctic ice sheet to climate change ol er the next 500 years is calculated using the output of a transient-coupled ocean-atmosphere simulation assuming the atmospheric CO2 value increases up to three times present levels. The main effects on the ice sheet on this time-scale include increasing rates of accumulation, minimal surface melting, and basal melting of ice shelves. A semi-Lagrangian transport scheme for moisture was used to improve the model's ability to represent realistic rates of accumulation under present-day conditions, and thereby increase confidence in the anomalies calculated under a warmer climate. The response of the Antarctic ice sheet to the warming is increased accumulation inland, offset by loss from basal melting from the floating ice, and increased ice flow near the grounding line. The preliminary results of this study show that the change to the ice-sheet balance for the transient-coupled model forcing amounted to a minimal sea-level contribution in the next century, but a net positive sea-level rise of 0.21 m by 500 years. This new result supercedes earlier results that showed the Antarctic ice sheet made a net negative contribution to sea-level rise over the next century. However, the amplitude of the sea-level rise is still dominated by the much larger contributions expected from thermal expansion of the ocean of 0.25 m for 100 years and 1.00 m for 500 years.</t>
  </si>
  <si>
    <t>CSIRO, Div Atmospher Res, Aspendale, Vic 3195, Australia</t>
  </si>
  <si>
    <t>O'Farrell, SP (corresponding author), CSIRO, Div Atmospher Res, Private Bag 1, Aspendale, Vic 3195, Australia.</t>
  </si>
  <si>
    <t>Warner, Robert R./M-5342-2013; Rotstayn, Leon/A-1756-2012; Liu, Yangang/H-6154-2011; Warner, Roland Charles/ISS-2485-2023</t>
  </si>
  <si>
    <t>Rotstayn, Leon/0000-0002-2385-4223; Warner, Roland Charles/0000-0002-9778-3544</t>
  </si>
  <si>
    <t>10.3189/S0260305500013938</t>
  </si>
  <si>
    <t>WOS:000072623800025</t>
  </si>
  <si>
    <t>Verbitsky, M; Saltzman, B</t>
  </si>
  <si>
    <t>Modeling the Antarctic ice sheet</t>
  </si>
  <si>
    <t>A three-dimensional (3-D), high-resolution, non-linearly viscous, non-isothermal ice-sheet model is employed to calculate the present-day equilibrium regime of the Antarctic ice sheet and its evolution during the last glacial cycle. The model is augmented by an approximate formula for ice-sheet basal temperature, based on a scaling of the thermodynamic equation for the ice flow Steady-state solutions for both the shape and extent of the areas of basal melting (or freezing) are shown to be in good agreement with those obtained from the solution of the full 3-D thermodynamic equation. The solution for the basal temperature field of the West Antarctic Siple Coast produces areas at the pressure e-melting point separated by strips of frozen-to-bed ice, the structure of which is reminiscent of Ice Streams h-E. This configuration appears to be robust, preserving its features in spite of climatic changes during the last glacial cycle. Ice Stream C seems to be more vulnerable to stagnation, switching to a passive mode at least once during the penultimate interglacial. We conjecture that the peculiarities of local topography determine the unique behavior of Ice Stream C: reduced basal stress and, consequently, relatively weak warming due to internal friction and basal sliding is not able to counteract the advective cooling during the periods of increased snowfall rate.</t>
  </si>
  <si>
    <t>Yale Univ, Dept Geol &amp; Geophys, New Haven, CT 06520 USA</t>
  </si>
  <si>
    <t>Yale University</t>
  </si>
  <si>
    <t>Verbitsky, M (corresponding author), Yale Univ, Dept Geol &amp; Geophys, New Haven, CT 06520 USA.</t>
  </si>
  <si>
    <t>10.3189/S0260305500014130</t>
  </si>
  <si>
    <t>WOS:000072623800046</t>
  </si>
  <si>
    <t>Goosse, H; Campin, JM; Fichefet, T; Deleersnijder, E</t>
  </si>
  <si>
    <t>Impact of sea-ice formation on the properties of Antarctic bottom water</t>
  </si>
  <si>
    <t>It is generally accepted that fresh-water fluxes due to ice accretion or melting profoundly influence the formation of Antarctic bottom water (AABW). This is investigated by means of a global, three-dimensional ice-ocean model. Two model runs were conducted. At the high southern latitudes? the control experiment exhibits positive (i.e. towards the ocean) fresh-water fluxes over the deep ocean, and large negative fluxes over the Antarctic continental shelf. because of the intense ice-production taking place in this region. The salinity of shelf water can increase in such a way that deep-water formation is facilitated. The simulated net fresh-water flux over the shelf has an annual mean value of -1 m a(-1). This flux induces a transport of salt to bottom waters, which corresponds to an increase of their salinity estimated to be around 0.05 psu. In the second model run, the fresh-water fluxes due to ice melting or freezing are neglected, leading to a rearrangement of the water masses. In particular, the AABW-formation rate decreases, which allows the influence of North Atlantic deep water (NADW) to increase. As NADW is warmer and saltier than AABW, the bottom-water salinity and temperature become higher.</t>
  </si>
  <si>
    <t>Univ Catholique Louvain, Inst Astron &amp; Geophys G Lemaitre, B-1348 Louvain, Belgium</t>
  </si>
  <si>
    <t>Universite Catholique Louvain</t>
  </si>
  <si>
    <t>Goosse, H (corresponding author), Univ Catholique Louvain, Inst Astron &amp; Geophys G Lemaitre, B-1348 Louvain, Belgium.</t>
  </si>
  <si>
    <t>Deleersnijder, Eric/AAE-7020-2020</t>
  </si>
  <si>
    <t>Deleersnijder, Eric/0000-0003-0346-9667</t>
  </si>
  <si>
    <t>10.3189/S0260305500014154</t>
  </si>
  <si>
    <t>WOS:000072623800048</t>
  </si>
  <si>
    <t>Hines, KM; Bromwich, DH; Cullather, RI</t>
  </si>
  <si>
    <t>Evaluating moist physics for Antarctic mesoscale simulations</t>
  </si>
  <si>
    <t>The performance of an explicit cloud physics parameterization is examined with simulations of high southern latitude winter climate using a version of the Pennsylvania State University/National Center for Atmospheric Research Mesoscale Model, version 4. The results reveal that there are three moist physics regimes in the vertical over the elevated interior of Antarctica: the very cold upper troposphere, the relatively warm middle troposphere and the cold boundary layer. Deficiencies for these layers include excessive cloud ice in the upper troposphere, excessive cloud ice in the inversion laver near the ice surface, overly warm temperatures in the lower troposphere, overly cold temperatures in the upper troposphere and excessive downward longwave radiation at the Earth's surface. Three sensitivity experiments were performed to investigate possible improvements in the cloud parameterization. The results indicate that a reduction of the numerous cloud condensation nuclei, while reducing some errors, appears to be insufficient to improve the simulation. A reduction in the excessive cloud ice in the upper troposphere significantly improves the simulation of upper-tropospheric temperature.</t>
  </si>
  <si>
    <t>Ohio State Univ, Byrd Polar Res Ctr, Polar Meteorol Grp, Columbus, OH 43210 USA</t>
  </si>
  <si>
    <t>Hines, KM (corresponding author), Ohio State Univ, Byrd Polar Res Ctr, Polar Meteorol Grp, Columbus, OH 43210 USA.</t>
  </si>
  <si>
    <t>10.3189/S0260305500014166</t>
  </si>
  <si>
    <t>WOS:000072623800049</t>
  </si>
  <si>
    <t>Oglesby, RJ; Marshall, S</t>
  </si>
  <si>
    <t>Modeling polar glaciation</t>
  </si>
  <si>
    <t>A key measure of our understanding of polar glaciation is the ability to model the initiation, maintenance, and elimination of glaciation over Antarctica and high-latitude land masses in the Northern Hemisphere. Studies that address questions of Cenozoic Antarctic glaciation, as well as studies that address questions of Pleistocene glaciation in the Northern Hemisphere, are described in some detail. The intention is to emphasize and discuss issues that are important in modeling these types of glacial events as much as to present specific results.</t>
  </si>
  <si>
    <t>Purdue Univ, Dept Earth &amp; Atmospher Sci, W Lafayette, IN 47907 USA</t>
  </si>
  <si>
    <t>Oglesby, RJ (corresponding author), Purdue Univ, Dept Earth &amp; Atmospher Sci, W Lafayette, IN 47907 USA.</t>
  </si>
  <si>
    <t>10.3189/S026030550001421X</t>
  </si>
  <si>
    <t>WOS:000072623800055</t>
  </si>
  <si>
    <t>Maslanik, J; Fowler, C; Key, J; Scambos, T; Hutchinson, T; Emery, W</t>
  </si>
  <si>
    <t>AVHRR-based Polar Pathfinder products for modeling applications</t>
  </si>
  <si>
    <t>A suite of Arctic and Antarctic products is being prepared from Advanced Very High Resolution Radiometer (AVHRR) and ancillary data as part of NASA's Polar Pathfinder effort. These products consist of twice-daily gridded fields of clear-sky-surface temperature, surface albedo and cloud fraction, as well as daily ice velocities, for 1983-96. The products and their production methodology are summarized here, with examples demonstrating applications of the Pathfinder products for process studies and modeling.</t>
  </si>
  <si>
    <t>Univ Colorado, Colorado Ctr Astrodynam Res, Boulder, CO 80309 USA</t>
  </si>
  <si>
    <t>Maslanik, J (corresponding author), Univ Colorado, Colorado Ctr Astrodynam Res, Boulder, CO 80309 USA.</t>
  </si>
  <si>
    <t>Emery, William/L-6179-2017; Key, Jeffrey R./AAB-7248-2020</t>
  </si>
  <si>
    <t>Emery, William/0000-0002-7598-9082; SCAMBOS, Ted A./0000-0003-4268-6322</t>
  </si>
  <si>
    <t>10.3189/S0260305500014336</t>
  </si>
  <si>
    <t>WOS:000072623800067</t>
  </si>
  <si>
    <t>Higham, M; Craven, M; Ruddell, A; Allison, I</t>
  </si>
  <si>
    <t>Snow-accumulation distribution in the interior of the Lambert Glacier Basin, Antarctica</t>
  </si>
  <si>
    <t>A prime input variable to uncoupled ice-sheet models, or for estimating the mass budget of present-day ice sheets, is the distribution of net surface mass balance. In most cases this is extrapolated from relatively few direct measurements over a limited time period, and parameterised in terms of continentality, surface elevation and other broad-scale indicators. Between 1989 and 1995 a series of oversnow traverses around the interior of the Lambert Glacier basin gathered a comprehensive set of data on snow accumulation and surface properties, surface climatology, ice-sheet velocities, elevations and thicknesses. Above the 2000 m level accumulation averages were found to be 76 kg m(-2) a(-1) (sigma = 74), much lower than at similar elevations in Wilkes Land. The traverse route contains three distinct accumulation regimes: a relatively high accumulation zone along the western side despite higher average elevations, a very low accumulation zone in the south due to the effect of increased continentality and an eastern sector that exhibits a rain-shadow effect in predominantly easterly wind fields. Inter-annual variability is high, with 1993 a colder year. recording only half the longer term average accumulation over the portion of the route that was measured.</t>
  </si>
  <si>
    <t>Higham, M (corresponding author), Antarctic CRC, GPO Box 252-80, Hobart, Tas 7001, Australia.</t>
  </si>
  <si>
    <t>Allison, Ian F/I-4477-2015</t>
  </si>
  <si>
    <t>Allison, Ian F/0000-0001-9599-0251</t>
  </si>
  <si>
    <t>10.3189/S0260305500014373</t>
  </si>
  <si>
    <t>WOS:000072623800071</t>
  </si>
  <si>
    <t>Steig, EJ</t>
  </si>
  <si>
    <t>How well can we parameterize past accumulation rates in polar ice sheets?</t>
  </si>
  <si>
    <t>An important component of models of the cryosphere is the calculation of accumulation rates over polar ice sheets. As a first-order approximation, many models rely on the assumption that temperature is the main controlling factor for precipitation. However, compilation of available ice-core data, including a new core from Taylor Dome East Antarctica. suggests that precipitation is significantly decoupled from temperature for a large proportion of both the Greenland and Antarctic ice sheets. While the estimated glacial-to-interglacial change in temperature does not differ greatly among ice cores from each ice sheet, the estimated change in accumulation rate var ies by more than a factor of 2. A simple vapor-pressure parameterization gives reasonable estimates of accumulation in the ice-sheet interior; but this is not necessarily the case close to the ice-sheet margin, where synoptic weather systems are important.</t>
  </si>
  <si>
    <t>Univ Colorado, Inst Arctic &amp; Alpine Res, Boulder, CO 80309 USA</t>
  </si>
  <si>
    <t>Steig, EJ (corresponding author), Univ Colorado, Inst Arctic &amp; Alpine Res, Boulder, CO 80309 USA.</t>
  </si>
  <si>
    <t>/G-9088-2015</t>
  </si>
  <si>
    <t>/0000-0002-8191-5549</t>
  </si>
  <si>
    <t>10.3189/S0260305500014385</t>
  </si>
  <si>
    <t>WOS:000072623800072</t>
  </si>
  <si>
    <t>Bamber, JL; Bindschadler, RA</t>
  </si>
  <si>
    <t>An improved elevation dataset for climate and ice-sheet modelling: validation with satellite imagery</t>
  </si>
  <si>
    <t>Recent studies by several groups have indicated that the performance of general circulation models (GCMs) over the ice sheets is severely limited by the relatively low resolution of the models at the margins, where surface slopes are greatest. To provide accurate energy-budget estimates, resolutions of better than 0.5 degrees are desirable, requiring nested or multiple gridding and accurate, high-resolution boundary conditions. Here we present a new, high-resolution (5 km) digital elevation model for the Antarctic ice sheet, derived from radar-altimeter data obtained from the geodetic phase of the satellite, ERS-1. These data have been combined with the revised ice-thickness grid reported in Bamber and Huybrechts (1996) to produce a bed-and surface-elevation dataset for use in regional and global climate and paleo-climate modelling applications. The real level of spatial detail in the datasets has been examined with the aid of Landsat Thematic Mapper data. Imagery around Ice Stream D, West Antarctica, shows that the revised ice-thickness grid is accurately geolocated, and contains valuable fine-scale topographic detail beyond that available from the cartographic version of the data (Drewry, 1983). The surface topography in the region of the Ross Ice Shelf has been used to illustrate the level of detail in both the vertical and horizontal resolution of the surface dataset. Landsat data has also been used to examine features in the surface-elevation data. In particular, the location of the grounding zone, for Ice Streams D and E, derived from the two data sources shows good agreement. The results of this validation underscore the utility of the new datasets for high-resolution modelling, and highlight the limitations of the Folio maps for such applications.</t>
  </si>
  <si>
    <t>Univ Bristol, Ctr Remote Sensing, Dept Geog, Bristol BS8 1SS, Avon, England</t>
  </si>
  <si>
    <t>University of Bristol</t>
  </si>
  <si>
    <t>Bamber, JL (corresponding author), Univ Bristol, Ctr Remote Sensing, Dept Geog, Univ Rd, Bristol BS8 1SS, Avon, England.</t>
  </si>
  <si>
    <t>Bamber, Jonathan/C-7608-2011</t>
  </si>
  <si>
    <t>Bamber, Jonathan/0000-0002-2280-2819</t>
  </si>
  <si>
    <t>10.3189/S0260305500014427</t>
  </si>
  <si>
    <t>WOS:000072623800076</t>
  </si>
  <si>
    <t>Peter, T</t>
  </si>
  <si>
    <t>Microphysics and heterogeneous chemistry of polar stratospheric clouds</t>
  </si>
  <si>
    <t>ANNUAL REVIEW OF PHYSICAL CHEMISTRY</t>
  </si>
  <si>
    <t>nucleation; uptake kinetics; coating; denitrification; chlorine activation; ozone depletion</t>
  </si>
  <si>
    <t>NITRIC-ACID TRIHYDRATE; AQUEOUS SULFURIC-ACID; ANTARCTIC OZONE HOLE; SULFATE AEROSOLS; ARCTIC STRATOSPHERE; VAPOR-PRESSURE; CHLORINE NITRATE; ICE CRYSTALS; INSITU MEASUREMENTS; LIDAR OBSERVATIONS</t>
  </si>
  <si>
    <t>Liquid and solid particles in polar stratospheric clouds are of central importance for the depletion of stratospheric ozone. Surface-catalyzed reactions on these particles, and diffusion-controlled processes in the bulk of the particles, convert halogens, which derive from compounds of mainly anthropogenic origin, from relatively inert reservoir species into forms that efficiently destroy ozone. The microphysics of these particles under cold stratospheric conditions is still uncertain in many respects, in particular concerning phase transitions such as freezing nucleation and deposition nucleation. Furthermore, there are indications that the rates of key heterogeneous reactions have not yet been established with sufficient accuracy to enable a reliable diagnosis of observed ozone losses by means of global models. The present paper reviews the current (late 1996) knowledge of the physico-chemistry of polar stratospheric clouds and evaluates the remaining uncertainties with respect to their ozone depletion potential.</t>
  </si>
  <si>
    <t>MAX PLANCK INST CHEM, POSTFACH 3060, D-55020 MAINZ, GERMANY.</t>
  </si>
  <si>
    <t>Peter, Thomas/B-2529-2018</t>
  </si>
  <si>
    <t>Peter, Thomas/0000-0002-7218-7156</t>
  </si>
  <si>
    <t>ANNUAL REVIEWS</t>
  </si>
  <si>
    <t>PALO ALTO</t>
  </si>
  <si>
    <t>4139 EL CAMINO WAY, PO BOX 10139, PALO ALTO, CA 94303-0139 USA</t>
  </si>
  <si>
    <t>0066-426X</t>
  </si>
  <si>
    <t>1545-1593</t>
  </si>
  <si>
    <t>ANNU REV PHYS CHEM</t>
  </si>
  <si>
    <t>Annu. Rev. Phys. Chem.</t>
  </si>
  <si>
    <t>10.1146/annurev.physchem.48.1.785</t>
  </si>
  <si>
    <t>YB989</t>
  </si>
  <si>
    <t>WOS:A1997YB98900025</t>
  </si>
  <si>
    <t>Blonda, P; Baraldi, A; Bafunno, G; Satalino, G; Ria, G</t>
  </si>
  <si>
    <t>Bosacchi, B; Bezdek, JC; Fogel, DB</t>
  </si>
  <si>
    <t>Experimental comparison of FOSART and FLVQ in a remotely sensed image classification task</t>
  </si>
  <si>
    <t>APPLICATIONS OF SOFT COMPUTING</t>
  </si>
  <si>
    <t>Conference on Applications of Soft Computing</t>
  </si>
  <si>
    <t>JUL 28-29, 1997</t>
  </si>
  <si>
    <t>SAN DIEGO, CA</t>
  </si>
  <si>
    <t>clustering analysis; neuro-fuzzy networks; remote sensed data; modular neural system</t>
  </si>
  <si>
    <t>This paper deals with the application of a new competitive, on-line, neuro-fuzzy architecture, the Fully self-Organizing Simplified Adaptive Resonance Theory (FOSART), to the analysis of remote sensed Antarctic data, in a classification experiment. FOSART employs fuzzy set memberships in the weights updating rule; it applies an ART-based vigilance test to control neuron proliferation and takes advantage of the fact that it employs a new version of the Competitive Hebbian Rule to dynamically generate and remove synaptic links between neurons, as well as neurons. As a consequence, FOSART can develop disjointed subnets. The results obtained with FOSART have been compared with those obtained with other neuro-fuzzy unsupervised architecture: FuzzySART, FLVQ, SOM. The finding suggests that FOSART performances are lower, at convergence, than those of FLVQ and SOM, even if it shows a faster adaptivity to the input data structure, due to its topological and on-line characteristics.</t>
  </si>
  <si>
    <t>Blonda, P (corresponding author), IESI,CNR,VIA AMENDOLA 166-5,I-70126 BARI,ITALY.</t>
  </si>
  <si>
    <t>Baraldi, Andrea/X-5318-2019; Satalino, Giuseppe/K-4482-2013</t>
  </si>
  <si>
    <t>Baraldi, Andrea/0000-0001-5196-9944; Satalino, Giuseppe/0000-0003-1566-5497</t>
  </si>
  <si>
    <t>0-8194-2587-7</t>
  </si>
  <si>
    <t>10.1117/12.290270</t>
  </si>
  <si>
    <t>Computer Science, Artificial Intelligence; Computer Science, Interdisciplinary Applications; Optics</t>
  </si>
  <si>
    <t>Computer Science; Optics</t>
  </si>
  <si>
    <t>BJ78S</t>
  </si>
  <si>
    <t>WOS:A1997BJ78S00011</t>
  </si>
  <si>
    <t>GruborLajsic, G; Block, W; Telesmanic, M; Jovanovic, A; Stevanovic, D; Baca, F</t>
  </si>
  <si>
    <t>Effect of cold acclimation on the antioxidant defense system of two larval lepidoptera (Noctuidae)</t>
  </si>
  <si>
    <t>ARCHIVES OF INSECT BIOCHEMISTRY AND PHYSIOLOGY</t>
  </si>
  <si>
    <t>antioxidant enzymes; glutathione; cold exposure; insect; Ostrinia nubilalis; Sesamia cretica</t>
  </si>
  <si>
    <t>SUPEROXIDE-DISMUTASE; SPODOPTERA-ERIDANIA; SOUTHERN ARMYWORM; GLUTATHIONE-PEROXIDASE; INSECTS; ALLELOCHEMICALS; REDUCTASE; CATALASE; ENZYMES</t>
  </si>
  <si>
    <t>Activities of superoxide dismutase (SOD), catalase (CAT), glutathione peroxidase (GSH-Px), glutathione reductase (CR), glutathione-S-transferase (CST), as well as total glutathione (tGSH) concentration were analyzed in the hemolymph and fat body of the European corn borer Ostrinia nubilalis Hubn. and the Mediterranean borer Sesamia cretica Led. (Lepidoptera, Noctuidae). Controls were maintained at 8 degrees C while experimental groups of larvae were exposed to -3 degrees C for ten days and then to -12 degrees C for 23 days (only for Ostrinia). Cold exposure significantly increased fat body SOD, CR, and GST activities of Ostrinia larvae. Only CST activity and tGSH levels increased significantly in Ostrinia larval hemolymph on cold exposure. In Sesamia larvae after cold exposure, hemolymph CAT activity was significantly lower, while fat body tGSH increased. The antioxidant defense systems of these two species show differences, probably influenced by their respective cold-hardiness metabolism. According to its antioxidant profile, the response of Ostrinia suggests a significant physiological alteration in its metabolism during cold exposure, indicating a compensatory mechanism. By contrast this is not evident in Sesamia. (C) 1997 Wiley-Liss, Inc.</t>
  </si>
  <si>
    <t>BRITISH ANTARCTIC SURVEY, NAT ENVIRONM RES COUNCIL, CAMBRIDGE CB3 0ET, ENGLAND; UNIV NOVI SAD, FAC SCI, INST BIOL, YU-21000 NOVI SAD, YUGOSLAVIA; ZEMUN POLJE, MAIZE RES INST, BELGRADE, YUGOSLAVIA</t>
  </si>
  <si>
    <t>Jovanovic Galovic, Aleksandra/0000-0002-9488-9781</t>
  </si>
  <si>
    <t>0739-4462</t>
  </si>
  <si>
    <t>1520-6327</t>
  </si>
  <si>
    <t>ARCH INSECT BIOCHEM</t>
  </si>
  <si>
    <t>Arch. Insect Biochem. Physiol.</t>
  </si>
  <si>
    <t>10.1002/(SICI)1520-6327(1997)36:1&lt;1::AID-ARCH1&gt;3.0.CO;2-#</t>
  </si>
  <si>
    <t>Biochemistry &amp; Molecular Biology; Entomology; Physiology</t>
  </si>
  <si>
    <t>XL724</t>
  </si>
  <si>
    <t>WOS:A1997XL72400001</t>
  </si>
  <si>
    <t>Breeding success of southern hemisphere skuas Catharacta spp.: The influence of latitude</t>
  </si>
  <si>
    <t>ARDEA</t>
  </si>
  <si>
    <t>Catharacta; Antarctic; latitudinal gradient; breeding success; clutch size</t>
  </si>
  <si>
    <t>NEST SUCCESS; GREAT SKUA; FOOD AVAILABILITY; POLAR SKUAS; CLUTCH SIZE; ADULT AGE; ISLAND; MACCORMICKI; ANTARCTICA; RICHNESS</t>
  </si>
  <si>
    <t>The breeding success of southern hemisphere skuas is reviewed. In total, 54 site-year records of clutch size, hatching success, fledged chicks per pair or breeding success are available for the South Polar Skua. 33 for the Brown Skua, six for mixed pairs of the two species, and one for the Falkland Skua. There are no data on the Chilean Skua and the Tristan Skua. In the South Polar Skua, breeding success (fledged young per egg found) and hatching success are significantly negatively correlated with the increase of latitude. In the Brown Skua, hatching success and number of chicks fledged per breeding pair were inversely correlated to latitude. It is argued that food availability may explain this geographical pattern for the South Polar Skua and food availability and laying date for the Brown Skua.</t>
  </si>
  <si>
    <t>Reinhardt, K (corresponding author), UNIV JENA,INST ECOL,DORNBURGER STR 159,D-07743 JENA,GERMANY.</t>
  </si>
  <si>
    <t>NEDERLANDSE ORNITHOLOGISCHE UNIE</t>
  </si>
  <si>
    <t>ZEIST</t>
  </si>
  <si>
    <t>C/O PAUL STARMANS, OUDE ARNHEMSEWEG 261, 3705 BD ZEIST, NETHERLANDS</t>
  </si>
  <si>
    <t>0373-2266</t>
  </si>
  <si>
    <t>Ardea</t>
  </si>
  <si>
    <t>XZ412</t>
  </si>
  <si>
    <t>WOS:A1997XZ41200007</t>
  </si>
  <si>
    <t>Veit, RR; Prince, PA</t>
  </si>
  <si>
    <t>Individual and population level dispersal of Black-browed albatrosses Diomedea melanophris and Grey-headed Albatrosses D-chrysostoma in response to Antarctic Krill</t>
  </si>
  <si>
    <t>Symposium on Ecology of Dispersal, at the XXI International Ornithological Congress</t>
  </si>
  <si>
    <t>AUG, 1994</t>
  </si>
  <si>
    <t>VIENNA, AUSTRIA</t>
  </si>
  <si>
    <t>Diomedea melanophris; Diomedea chrysostoma; Euphausia superba; foraging; dispersal; krill; South Georgia</t>
  </si>
  <si>
    <t>SOUTH-GEORGIA; SEABIRD; SWARMS; PREDATORS; ISLAND; PREY</t>
  </si>
  <si>
    <t>Two congeneric albatrosses, Black-browed Diomedea melanophris and Grey-headed Albatrosses D. chrysostoma that nest at South Georgia have diets that differ mainly with respect to the amount of Antarctic Krill Euphausia superba consumed the former being more of a krill specialist. We quantified albatross foraging behaviour both from ships using binoculars and from land using satellite-tracked transmitters. Black-browed Albatrosses changed their movement behaviour in the vicinity of krill swarms whereas Grey-headed Albatrosses did not. We compared the patterns of population dispersal of both species around South Georgia in three years of very different krill abundance. In 1994, a year of exceptional krill scarcity, Black-browed but not Grey-headed, Albatrosses dispersed much farther offshore than during either 1986 or 1993, years of plentiful krill. The tendency for Black-browed Albatrosses to disperse farther offshore when krill was scarce was confirmed both by satellite tracking and by offshore surveys of population distribution.</t>
  </si>
  <si>
    <t>UNIV WASHINGTON,DEPT ZOOL,SEATTLE,WA 98195; BRITISH ANTARCTIC SURVEY,CAMBRIDGE CB3 0ET,ENGLAND</t>
  </si>
  <si>
    <t>University of Washington; University of Washington Seattle; UK Research &amp; Innovation (UKRI); Natural Environment Research Council (NERC); NERC British Antarctic Survey</t>
  </si>
  <si>
    <t>WOS:A1997XZ41200012</t>
  </si>
  <si>
    <t>Burton, MG</t>
  </si>
  <si>
    <t>Novak, G; Landsberg, RH</t>
  </si>
  <si>
    <t>Antarctic astronomy: From infrared to millimeter wave</t>
  </si>
  <si>
    <t>ASTROPHYSICS FROM ANTARCTICA</t>
  </si>
  <si>
    <t>ASTRONOMICAL SOCIETY OF THE PACIFIC CONFERENCE SERIES</t>
  </si>
  <si>
    <t>ASP Summer Scientific Symposium Conference on Astrophysics from Antarctica</t>
  </si>
  <si>
    <t>JUN 30-JUL 02, 1997</t>
  </si>
  <si>
    <t>CHICAGO, IL</t>
  </si>
  <si>
    <t>The dry, cold, tenuous and stable air above the Antarctic plateau provides superb conditions for the conduct of many classes of astronomical observations. We review the rationale for undertaking photon astronomy from Antarctica, and the disciplines where telescopes are now operating at the Amundsen-Scott South Pole Station.</t>
  </si>
  <si>
    <t>Univ New S Wales, Sch Phys, Joint Australian Ctr Astrophys Res Antarct, Sydney, NSW 2052, Australia</t>
  </si>
  <si>
    <t>University of New South Wales Sydney</t>
  </si>
  <si>
    <t>Burton, MG (corresponding author), Univ New S Wales, Sch Phys, Joint Australian Ctr Astrophys Res Antarct, Sydney, NSW 2052, Australia.</t>
  </si>
  <si>
    <t>ASTRONOMICAL SOC PACIFIC</t>
  </si>
  <si>
    <t>SAN FRANCISCO</t>
  </si>
  <si>
    <t>390 ASHTON AVE, SAN FRANCISCO, CA 94112 USA</t>
  </si>
  <si>
    <t>1-886733-61-9</t>
  </si>
  <si>
    <t>ASTR SOC P</t>
  </si>
  <si>
    <t>BL74N</t>
  </si>
  <si>
    <t>WOS:000076534200001</t>
  </si>
  <si>
    <t>Wilkes, RJ</t>
  </si>
  <si>
    <t>Cosmic ray astrophysics from balloons in Antarctica</t>
  </si>
  <si>
    <t>Direct observations of primary Galactic cosmic ray fluxes, measuring energy spectra and relative abundances of chemical elements, provide essential information on cosmic ray origin, acceleration, and propagation. JACEE (Japanese-American Cosmic-ray Emulsion Experiment) studies primary Galactic cosmic ray fluxes in the energy range approaching the knee in the energy spectrum at similar to 10(15) eV. JACEE has had four successful long-duration balloon flights (LDBF) in Antarctica, in five attempts. The latest flight, in December, 1995, provided 348 hours of exposure at approximately 5g/cm(2) residual overburden, for an array of 6 emulsion chamber detector modules with overall area 100 x 120cm(2). Antarctic LDBF techniques have reached a degree of maturity which permits great advances in the rate of data acquisition. Flight procedures and special aspects of flight operations in the Antarctic are described.</t>
  </si>
  <si>
    <t>Univ Washington, Dept Phys, Seattle, WA 98195 USA</t>
  </si>
  <si>
    <t>Wilkes, RJ (corresponding author), Univ Washington, Dept Phys, Box 351560, Seattle, WA 98195 USA.</t>
  </si>
  <si>
    <t>WOS:000076534200003</t>
  </si>
  <si>
    <t>Lynch, JT</t>
  </si>
  <si>
    <t>Astronomy &amp; astrophysics in the US Antarctic Program</t>
  </si>
  <si>
    <t>I trace the history of Astronomy in the US Antarctic Program from the International Geophysical Year in 1956-57 until the advent of the Center for Astrophysical Research in Antarctica (CARA) and the Antarctic Muon and Neutrino Detector Array (AMANDA) in the first few years of this decade. The history is related from the personal perspective I have gained from being the Program Director for Antarctic Aeronomy and Astrophysics in NSF's Office of Polar Programs since 1985.</t>
  </si>
  <si>
    <t>Natl Sci Fdn, Off Polar Programs, Arlington, VA 22230 USA</t>
  </si>
  <si>
    <t>National Science Foundation (NSF); NSF - Directorate for Geosciences (GEO); NSF - Office of Polar Programs (OPP)</t>
  </si>
  <si>
    <t>Lynch, JT (corresponding author), Natl Sci Fdn, Off Polar Programs, 4201 Wilson Blvd,Room 755, Arlington, VA 22230 USA.</t>
  </si>
  <si>
    <t>WOS:000076534200005</t>
  </si>
  <si>
    <t>Valenziano, L; Attolini, MR; Burigana, C; Malaspina, M; Mandolesi, N; Ventura, G; Villa, F; Dall'Oglio, G; Pizzo, L; Cosimi, R; Miriametro, A; Martinis, L; Piccirillo, L; Bersanelli, M; Morgante, G</t>
  </si>
  <si>
    <t>APACHE96. CMBR anisotropy experiment at Dome C</t>
  </si>
  <si>
    <t>We describe a new experiment devoted to measure the CMBR anisotropies at millimetric wavelengths. The main observing site is Dome C, at the French-Italian station Concordia on the Antarctic Plateau. APACHE96 is based on a 60-cm off axis telescope and a cryogenic photometer, with four bolometric detectors operating at 300 mK. Four wavelength bands are observed between lambda = 1.1 mm and lambda = 3.3 mm. Early results of the first mission, in December 96-January 97 are reported.</t>
  </si>
  <si>
    <t>CNR, TESRE, I-40126 Bologna, Italy</t>
  </si>
  <si>
    <t>Consiglio Nazionale delle Ricerche (CNR)</t>
  </si>
  <si>
    <t>Valenziano, L (corresponding author), CNR, TESRE, Via P Gobetti 101, I-40126 Bologna, Italy.</t>
  </si>
  <si>
    <t>Villa, Fabio/L-7897-2013; Morgante, Gianluca/AAI-1245-2021</t>
  </si>
  <si>
    <t>Morgante, Gianluca/0000-0001-9234-7412</t>
  </si>
  <si>
    <t>WOS:000076534200008</t>
  </si>
  <si>
    <t>Sironi, G</t>
  </si>
  <si>
    <t>CMBR and Dome C</t>
  </si>
  <si>
    <t>Dome C is a station on the High Antarctic Plateau which is being built by the the Dome Concordia collaboration between Italy and France. Already available during the summer season and soon available all year round it is an ideal place for Observational Radio Cosmology and for studies of the Cosmic Microwave Background.</t>
  </si>
  <si>
    <t>Univ Milan, Dept Phys, I-20122 Milan, Italy</t>
  </si>
  <si>
    <t>University of Milan</t>
  </si>
  <si>
    <t>Sironi, G (corresponding author), Univ Milan, Dept Phys, I-20122 Milan, Italy.</t>
  </si>
  <si>
    <t>WOS:000076534200009</t>
  </si>
  <si>
    <t>Silverberg, RF</t>
  </si>
  <si>
    <t>MSAM TopHat Collaboration</t>
  </si>
  <si>
    <t>The TopHat Cosmic Microwave Background anisotropy experiments</t>
  </si>
  <si>
    <t>We have developed a program of complementary balloon-borne experiments to measure the Cosmic Microwave Background Radiation anisotropy on angular scales from similar to 50 degrees down to similar to 20'. The instruments observe at frequencies between 150 and 690 GHz and one of them will be flown on an Antarctic circumpolar long duration flight. With high sensitivity, large sky coverage, and well-characterized systematic errors, the results of this program can be used to strongly constrain cosmological models and probe the early stages of large-scale structure formation in the Universe.</t>
  </si>
  <si>
    <t>NASA, Goddard Space Flight Ctr, Astron &amp; Solar Phys Lab, Greenbelt, MD 20771 USA</t>
  </si>
  <si>
    <t>Silverberg, RF (corresponding author), NASA, Goddard Space Flight Ctr, Astron &amp; Solar Phys Lab, Greenbelt, MD 20771 USA.</t>
  </si>
  <si>
    <t>WOS:000076534200010</t>
  </si>
  <si>
    <t>Jackson, JM; Lane, AP; Stark, AA; Bania, TM</t>
  </si>
  <si>
    <t>AST/RO observations of neutral atomic carbon</t>
  </si>
  <si>
    <t>The Antarctic Submillimeter Telescope and Remote Observatory (AST/RO), a 1.7 m aperture submillimeter-wave dish, began operations at the South Pole in January 1995. The telescope's primary target is the 492 GHz transition of neutral atomic carbon [C I]. Neutral carbon is an important new probe of the previously unexplored dense atomic phase of the interstellar medium. Because of the unparalleled transparency of the Polar atmosphere in the submillimeter, AST/RO can make high sensitivity observations in the [C I] line throughout most of the winter season. We discuss here a few AST/RO [C I] studies: (1) measurements of the [C I] scale-height and galactic latitude distribution; (2) the first detection of [C I] in the Magellanic Clouds; (3) detection of 8 translucent molecular clouds at high Galactic latitudes, (4) a survey of 70 H II regions in or near the Galactic plane, and (5) the detection of [C I] in absorption toward the Galactic Center, which suggests that the dense atomic phase of the ISM is pervasive.</t>
  </si>
  <si>
    <t>Boston Univ, Dept Astron, Boston, MA 02215 USA</t>
  </si>
  <si>
    <t>Boston University</t>
  </si>
  <si>
    <t>Jackson, JM (corresponding author), Boston Univ, Dept Astron, 725 Commonwealth Ave, Boston, MA 02215 USA.</t>
  </si>
  <si>
    <t>WOS:000076534200016</t>
  </si>
  <si>
    <t>Huang, MH; Balm, SP; Bania, TM; Bolatto, A; Chamberlin, RA; Ingalls, JG; James, JM; Lane, AP; Rumitz, M; Stark, AA; Wilson, RW</t>
  </si>
  <si>
    <t>Atomic carbon in galactic HII regions</t>
  </si>
  <si>
    <t>Atomic carbon emission at 492 GHz (P-3(1) --&gt; P-3(0)) was detected from a sample of 49 Southern Hemisphere H II regions using the Antarctic Submillimeter Telescope and Remote Observatory (AST/RO). The sources are compact, relatively isolated members of the Wilson et al. (1970) catalog. Most spectra show multiple [C I] emission components, and every H II region has associated [C I] emission.</t>
  </si>
  <si>
    <t>Huang, MH (corresponding author), Boston Univ, Dept Astron, 725 Commonwealth Ave, Boston, MA 02215 USA.</t>
  </si>
  <si>
    <t>Bania, Thomas M/H-2318-2014; Ingalls, James/AAK-6875-2021</t>
  </si>
  <si>
    <t>Ingalls, James/0000-0003-4714-1364</t>
  </si>
  <si>
    <t>WOS:000076534200020</t>
  </si>
  <si>
    <t>Bolatto, AD; Balm, SP; Bania, TM; Chamberlin, RA; Huang, MH; Ingalls, JG; Jackson, JM; Lane, AP; Stark, AA</t>
  </si>
  <si>
    <t>Neutral carbon in the magellanic clouds: Probing the metal-poor interstellar medium</t>
  </si>
  <si>
    <t>We are studying neutral atomic carbon in the Magellanic Clouds, using the Antarctic Submillimeter Telescope and Remote Observatory (AST/RO). These galaxies, the closest neighbors of the Milky Way, provide a unique oportunity to study the physics and chemistry of star formation in nearby objects which may be similar in metallicity and dynamics to primitive galaxies at high redshift. Because of the distinct conditions in the low metallicity interstellar medium, specifically low C and dust abundance, we expect the [C I] emission arising in the photodissociation regions (PDRs) to be enhanced with respect to the molecular CO emission. The 492 GHz (P-3(1) --&gt; P-3(0)) transition of neutral atomic carbon [C I] was detected in 3 out of our sample of 8 targeted star-formation regions in both Magellanic Clouds. We observe an enhancement of [C I] in at least one of our detections, N 159. The ubiquity of this result is the subject of ongoing investigation.</t>
  </si>
  <si>
    <t>Bolatto, AD (corresponding author), Boston Univ, Dept Astron, 725 Commonwealth Ave, Boston, MA 02215 USA.</t>
  </si>
  <si>
    <t>Ingalls, James/0000-0003-4714-1364;</t>
  </si>
  <si>
    <t>WOS:000076534200021</t>
  </si>
  <si>
    <t>Ingalls, JG; Bania, TM; Chamberlin, RA; Jackson, JM; Lane, AP; Rumitz, M; Stark, AA</t>
  </si>
  <si>
    <t>AST/RO observations of southern hemisphere high-latitude clouds</t>
  </si>
  <si>
    <t>We report observations of carbon in a sample of nearby, translucent high Galactic latitude molecular clouds (HLCs), using the Antarctic Submillimeter Telescope and Remote Observatory (AST/RO). The 492 GHz (P-3(1) --&gt; P-3(0)) line of neutral atomic carbon [CI] was detected in all 8 clouds. For the 11 HLCs that have been detected to date, the C-0/CO column density ratio ranges from 0.4 to 2.5. In addition, C-0/CO averages 1.2, and decreases with increasing total gas column density N-H, as predicted by translucent cloud models. Our data imply the existence of low-extinction molecular regions in which C-0 is the dominant carbon-bearing species, and CO is undetectable.</t>
  </si>
  <si>
    <t>Ingalls, JG (corresponding author), Boston Univ, Dept Astron, 725 Commonwealth Ave, Boston, MA 02215 USA.</t>
  </si>
  <si>
    <t>WOS:000076534200022</t>
  </si>
  <si>
    <t>Lin, RP</t>
  </si>
  <si>
    <t>Gamma ray spectroscopy on long duration balloon flights in Antarctica</t>
  </si>
  <si>
    <t>In the past twenty-five years a variety of gamma-ray lines have been detected from astrophysical sources. These include nuclear lines from nucleosynthesis in supernovae and from accelerated particles interactions at the Sun and in the Orion complex, the positron annihilation line and Compton-scattered features from transient black-hole candidate sources, and cyclotron lines from magnetized neutron star sources. High resolution gamma-ray spectroscopy can provide quantitative insight into the various physical processes occurring in these objects, but long observing times are required. Long duration balloon flights (LDBFs) in Antarctica presently provide the best platform for such measurements, outside of large, expensive spacecraft. Specific scientific objects that can be addressed by Antarctic LDBFs, and the capabilities and limitations of such flights are discussed. The HIgh REsolution Gamma-ray and hard X-ray Spectrometer (HIREGS), which has made three Antarctic LDBF's, is described and its results briefly discussed.</t>
  </si>
  <si>
    <t>Univ Calif Berkeley, Dept Phys, Berkeley, CA 94720 USA</t>
  </si>
  <si>
    <t>University of California System; University of California Berkeley</t>
  </si>
  <si>
    <t>Lin, RP (corresponding author), Univ Calif Berkeley, Dept Phys, Berkeley, CA 94720 USA.</t>
  </si>
  <si>
    <t>WOS:000076534200027</t>
  </si>
  <si>
    <t>Lane, AP</t>
  </si>
  <si>
    <t>Submillimeter transmission at South Pole</t>
  </si>
  <si>
    <t>Site testing measurements conducted by the Center for Astrophysical Research in Antarctica (CARA) have demonstrated that the South Pole is the best observatory site on Earth for submillimeter and millimeter astronomy. Skydip measurements taken at 492 GHz with the Antarctic Submillimeter Telescope and Remote Observatory (AST/RO) throughout 1995 have provided the first systematic, long-term measurements of submillimeter-wave atmospheric transparency at an astronomical site. These data were taken concurrently with precipitable water vapor measurements; comparison shows that atmospheric constituents other than water vapor contribute to the opacity at submillimeter wavelengths at South Pole. Millimeter and submillimeter opacity and water vapor data for South Pole are compared with similar data for other observatory sites.</t>
  </si>
  <si>
    <t>Smithsonian Astrophys Observ, Cambridge, MA 02138 USA</t>
  </si>
  <si>
    <t>Smithsonian Institution; Harvard University; Smithsonian Astrophysical Observatory</t>
  </si>
  <si>
    <t>Lane, AP (corresponding author), Smithsonian Astrophys Observ, 60 Garden St, Cambridge, MA 02138 USA.</t>
  </si>
  <si>
    <t>WOS:000076534200031</t>
  </si>
  <si>
    <t>Storey, JWV</t>
  </si>
  <si>
    <t>The AASTO program</t>
  </si>
  <si>
    <t>The Automated Astrophysical Site-Testing Observatory, or AASTO, is a self-powered, self-heated autonomous laboratory. It is currently operational at South Pole station, and will later be deployed to remote, uninhabited sites on the high antarctic plateau. It is being fitted with a suite of astronomical site-testing instruments, so that potential observatory sites can be fully characterized over a wide range of wavelengths.</t>
  </si>
  <si>
    <t>Univ New S Wales, Joint Australian Ctr Astrophys Res Antarctica, Sch Phys, Sydney, NSW 2052, Australia</t>
  </si>
  <si>
    <t>Storey, JWV (corresponding author), Univ New S Wales, Joint Australian Ctr Astrophys Res Antarctica, Sch Phys, Sydney, NSW 2052, Australia.</t>
  </si>
  <si>
    <t>WOS:000076534200034</t>
  </si>
  <si>
    <t>Werner, M</t>
  </si>
  <si>
    <t>SIRTF: A status report &amp; implications for Antarctic observatories</t>
  </si>
  <si>
    <t>This paper summarizes the characteristics and status of SIRTF - the Space Infrared Telescope Facility. SIRTF will be a cryogenically-cooled space telescope instrumented with large-format, state of the art monolithic infrared detector arrays. SIRTF will complete NASA's family of Great Observatories and also serve as the first major scientific and technical step in the Origins program. It will be launched in 2001, carrying a complement of imaging and spectroscopic instrumentation. More than 75% of the observing time on SIRTF will be available to the general scientific community. SIRTF is a member of a family of cryogenic telescopes for space infrared astronomy whose patriarch was IRAS which includes COBE, ISO and WIRE. The general characteristics of these space missions are discussed; they should be borne in mind as potential facilities for infrared astronomy from Antarctica are evaluated.</t>
  </si>
  <si>
    <t>CALTECH, Jet Prop Lab, Pasadena, CA 91109 USA</t>
  </si>
  <si>
    <t>Werner, M (corresponding author), CALTECH, Jet Prop Lab, 4800 Oak Grove Dr, Pasadena, CA 91109 USA.</t>
  </si>
  <si>
    <t>WOS:000076534200036</t>
  </si>
  <si>
    <t>Stark, AA</t>
  </si>
  <si>
    <t>Future South Pole telescopes</t>
  </si>
  <si>
    <t>The South Pole is a superb site for large single-dish telescopes operating at wavelengths between 1 mm and 2 mu m. Sensitive instrumentation at these wavelengths will enable critical advances in observational cosmology. An offset wide-field submillimeter telescope, the South Pole 10 meter (SP 10m), has been proposed which is well suited for large-scale (square degree) mapping of line and continuum radiation at moderate spatial resolutions (4  to 60  beam size) and uniquely high sensitivity. A 2 meter class wide-field near-infrared telescope, the South Pole Infra-Red Imaging Telescope (SPIRIT), will be comparable in sensitivity to the largest ground-based telescopes at 2 mu m and 3 mu m, and will have a tip-tilt corrected isoplanatic patch which is several square arcminutes in size. A succeeding generation of even larger instruments with active primary mirrors could be much more sensitive than any other existing or planned telescope. A 6 m diameter unfilled aperture near-infrared telescope, POlar Stratospheric Telescope (POST) is proposed which would be supported in the stratosphere by a tethered aerostat balloon, and could provide the highest resolution images available between 2 mu m and 7 mu m wavelength. It is anticipated that an umbrella organization, the International Antarctic Observatory (IAO), will coordinate operations and outreach for these telescopes.</t>
  </si>
  <si>
    <t>Stark, AA (corresponding author), Smithsonian Astrophys Observ, 60 Garden St, Cambridge, MA 02138 USA.</t>
  </si>
  <si>
    <t>WOS:000076534200039</t>
  </si>
  <si>
    <t>Gernandt, H; von der Gathen, P; Herber, A</t>
  </si>
  <si>
    <t>Varotsos, C</t>
  </si>
  <si>
    <t>Ozone change in the polar atmosphere</t>
  </si>
  <si>
    <t>ATMOSPHERIC OZONE DYNAMICS: OBSERVATIONS IN THE MEDITERRANEAN REGION</t>
  </si>
  <si>
    <t>NATO ADVANCED SCIENCE INSTITUTE SERIES, SERIES I, GLOBAL ENVIRONMENT CHANGE</t>
  </si>
  <si>
    <t>NATO Advanced Research Workshop on Ground Level and Satellite Ozone Observations - Changes in the Mediterranean Region</t>
  </si>
  <si>
    <t>OCT 31-NOV 04, 1995</t>
  </si>
  <si>
    <t>ATHENS, GREECE</t>
  </si>
  <si>
    <t>polar ozone; vertical distribution; volcanic aerosols; anthropogenic aerosols; mean annual variation; long-term trends</t>
  </si>
  <si>
    <t>Ozone is one of the most sensitive minor constituents in the atmosphere indicating regional and global changes in stratospheric and tropospheric chemistry and dynamics. Balloon-borne ozone observations from antarctic and arctic stations were used to assess the mean interannual as well as annual variations of ozone in the polar atmosphere at latitudes where regular observations by optical satellite or ground-based instruments are limited. Evidences for chemical ozone loss in the arctic stratosphere are presented which could be retrieved from balloon-borne observations. The impact of volcanic aerosols on stratospheric ozone as well as tropospheric ozone changes and the occurrence of anthropogenic aerosols are discussed. The current differences between both polar legions as well as altitude dependent trends partially declining strongly in the middle stratosphere are retrieved from balloon-borne data in the Antarctic and Arctic. The results demonstrate the complex impact of global dynamics and regional chemical processes on ozone in the polar stratosphere and troposphere.</t>
  </si>
  <si>
    <t>Alfred Wegener Inst Polar &amp; Marine Res, Res Unit Potsdam, D-14473 Potsdam, Germany</t>
  </si>
  <si>
    <t>Gernandt, H (corresponding author), Alfred Wegener Inst Polar &amp; Marine Res, Res Unit Potsdam, Telegrafenberg A43, D-14473 Potsdam, Germany.</t>
  </si>
  <si>
    <t>SPRINGER-VERLAG BERLIN</t>
  </si>
  <si>
    <t>HEIDELBERGER PLATZ 3, D-14197 BERLIN, GERMANY</t>
  </si>
  <si>
    <t>1431-7125</t>
  </si>
  <si>
    <t>3-540-62883-5</t>
  </si>
  <si>
    <t>NATO ASI SER SER I</t>
  </si>
  <si>
    <t>BK92T</t>
  </si>
  <si>
    <t>WOS:000073874600007</t>
  </si>
  <si>
    <t>Mouri, H; Nagao, I; Okada, K; Koga, S; Tanaka, H</t>
  </si>
  <si>
    <t>Elemental compositions of individual aerosol particles collected over the Southern Ocean: A case study</t>
  </si>
  <si>
    <t>elemental composition; aerosol particles; Southern Ocean; case study; Antarctic atmosphere; cloud physics</t>
  </si>
  <si>
    <t>SEA-SALT PARTICLES; MARINE BOUNDARY-LAYER; ATMOSPHERE; SULFATE</t>
  </si>
  <si>
    <t>Marine aerosols have been sampled from the boundary layer over the Southern Ocean. By means of X-ray spectrometry, elemental compositions of individual particles have been studied, The data reveal the occurrence of two chemical processes over the Southern Ocean: (1) modification of sea salts by acidic materials, where Cl- is replaced by SO42- and/or NO3-, and (2) fractional recrystallization within evaporating seawater drops followed by shattering. The effects of these phenomena appear to be simultaneously enhanced when there is mass transfer from the free troposphere.</t>
  </si>
  <si>
    <t>NAGOYA UNIV,INST HYDROSPHER ATMOSPHER SCI,NAGOYA,AICHI 46401,JAPAN; NATL INST RESOURCES &amp; ENVIRONM,TSUKUBA,IBARAKI 305,JAPAN</t>
  </si>
  <si>
    <t>Nagoya University; National Institute of Advanced Industrial Science &amp; Technology (AIST)</t>
  </si>
  <si>
    <t>Mouri, H (corresponding author), METEOROL RES INST,1-1 NAGAMINE,TSUKUBA,IBARAKI 305,JAPAN.</t>
  </si>
  <si>
    <t>Nagao, Ippei/I-6335-2014; Koga, Seizi/L-5695-2018</t>
  </si>
  <si>
    <t>Koga, Seizi/0000-0001-6742-0403; Mouri, Hideaki/0000-0003-4679-7599</t>
  </si>
  <si>
    <t>10.1016/S0169-8095(96)00030-0</t>
  </si>
  <si>
    <t>WB586</t>
  </si>
  <si>
    <t>WOS:A1997WB58600006</t>
  </si>
  <si>
    <t>Allison, I</t>
  </si>
  <si>
    <t>Physical processes determining the Antarctic sea ice environment</t>
  </si>
  <si>
    <t>AUSTRALIAN JOURNAL OF PHYSICS</t>
  </si>
  <si>
    <t>12th Australian-Institute-of-Physics Congress</t>
  </si>
  <si>
    <t>JUL, 1996</t>
  </si>
  <si>
    <t>UNIV TASMANIA, HOBART, AUSTRALIA</t>
  </si>
  <si>
    <t>UNIV TASMANIA</t>
  </si>
  <si>
    <t>THICKNESS DISTRIBUTION; WEDDELL SEA; ROSS SEA</t>
  </si>
  <si>
    <t>The Antarctic sea ice zone undergoes one of the greatest seasonal surface changes on Earth, with an annual change in extent of around 15 x 10(6) km(2). This ice, and its associated snow cover, plays a number of important roles in the ocean-atmosphere climate system: the high albedo ice cover restricts surface absorption of solar radiation and acts as a barrier to the exchange of mass and energy between the ocean and atmosphere, and salt rejected by the growing ice cover affects the ocean structure and circulation. Additionally, a number of sea ice feedback processes have the potential to play an important role in climate change. The extent to which a sea ice cover modifies ocean-atmosphere interaction is primarily determined by the thickness and concentration of the ice, but these themselves are determined by ocean and atmospheric interaction. The thickness distribution of the pack is determined by both thermodynamic and dynamic processes: most important at the geophysical scale are the dynamic processes of ice drift and deformation, and of lead formation. Compared to the ice cover in the central Arctic Basin, the Antarctic sea ice is highly mobile. Drifting buoy studies show that the Antarctic pack can move at speeds of up to 60 km per day or greater, and that around most of the Antarctic coast, the drift of the pack ice is generally divergent, with divergence rates of 10% or more per day being observed under some circumstances. Consequently there is generally some open water within the Antarctic pack and much of the total ice mass forms by rapid growth within these areas. This influences the crystal structure of the ice and results in a considerable portion of the Antarctic pack (up to 25% in spring-time) having a thickness of less than 0.3 m. In general much of the Antarctic sea ice only grows thermodynamically to about 0.5 m thick, with thickness increases beyond that resulting from the deformational processes of rafting and ridge-building.</t>
  </si>
  <si>
    <t>AUSTRALIAN ANTARCTIC DIV, HOBART, TAS 7001, AUSTRALIA; ANTARCTIC CRC, HOBART, TAS 7001, AUSTRALIA</t>
  </si>
  <si>
    <t>CLAYTON</t>
  </si>
  <si>
    <t>UNIPARK, BLDG 1, LEVEL 1, 195 WELLINGTON RD, LOCKED BAG 10, CLAYTON, VIC 3168, AUSTRALIA</t>
  </si>
  <si>
    <t>0004-9506</t>
  </si>
  <si>
    <t>AUST J PHYS</t>
  </si>
  <si>
    <t>Aust. J. Phys.</t>
  </si>
  <si>
    <t>10.1071/P96113</t>
  </si>
  <si>
    <t>XP085</t>
  </si>
  <si>
    <t>WOS:A1997XP08500005</t>
  </si>
  <si>
    <t>Pahl, BC; Terhune, JM; Burton, HR</t>
  </si>
  <si>
    <t>Repertoire and geographic variation in underwater vocalisations of Weddell seals (Leptonychotes weddellii, Pinnipedia: Phocidae) at the Vestfold Hills, Antarctica</t>
  </si>
  <si>
    <t>AUSTRALIAN JOURNAL OF ZOOLOGY</t>
  </si>
  <si>
    <t>VOCALIZATIONS</t>
  </si>
  <si>
    <t>The underwater vocalisations of Weddell seals (Leptonychotes weddellii) near Davis, Antarctica, were many and varied. A total of 11029 vocalisations recorded throughout and immediately after the breeding season were analysed. Vocalisations were classified by cluster analysis techniques, based on differences in frequency, duration, call shape, waveform and number of elements. Thirteen broad call categories (many with subdivisions) were identified. Twelve call types (belonging to nine categories) made up 91.9% of the vocalisations and were present at an seven study sites within the Vestfold Hills, and a single site at the Larsemann Hills approximately 150 km away. A further eight call types (five categories) made up another 6.7% of the vocalisations. These were not detected at every recording site. An additional 29 call types (11 categories) were infrequent and probably reflect the diversity of individual seals. This study strengthens the case for macrogeographic variation in underwater Weddell seal vocalisations around Antarctica. Microgeographic differences, between sites within 150 km, were weak and not consistent between sites or years. Some adult females move to different breeding sites within the Vestfold Hills area between years. This would probably preclude the establishment of site specific (microgeographic) repertoire differences.</t>
  </si>
  <si>
    <t>UNIV NEW BRUNSWICK,DEPT BIOL,ST JOHNS,NB E2L 4L5,CANADA; ANTARCTIC DIV,KINGSTON,TAS 7050,AUSTRALIA</t>
  </si>
  <si>
    <t>University of New Brunswick; Australian Antarctic Division</t>
  </si>
  <si>
    <t>Terhune, John/0000-0002-2661-7389</t>
  </si>
  <si>
    <t>C S I R O PUBLICATIONS</t>
  </si>
  <si>
    <t>150 OXFORD ST, PO BOX 1139, COLLINGWOOD VICTORIA 3066, AUSTRALIA</t>
  </si>
  <si>
    <t>0004-959X</t>
  </si>
  <si>
    <t>AUST J ZOOL</t>
  </si>
  <si>
    <t>Aust. J. Zool.</t>
  </si>
  <si>
    <t>10.1071/ZO95044</t>
  </si>
  <si>
    <t>XK118</t>
  </si>
  <si>
    <t>WOS:A1997XK11800006</t>
  </si>
  <si>
    <t>Bell, CM; Burton, HR; Hindell, MA</t>
  </si>
  <si>
    <t>Growth of southern elephant seals, Mirounga leonina, during their first foraging trip</t>
  </si>
  <si>
    <t>SCOTTISH-RED DEER; WHITE-TAILED DEER; MACQUARIE-ISLAND; CERVUS-ELAPHUS; WILD REINDEER; PHOCID SEALS; BODY-MASS; PUPS; YOUNG; TRANSITION</t>
  </si>
  <si>
    <t>A longitudinal study of growth of southern elephant seals, Mirounga leonina, during their first foraging trip was undertaken at Macquarie Island. On average, body mass increased by 75% while foraging at sea, with individuals growing at 0.34 +/- 0.12 (s.d.) kg day(-1) (n = 64), and spending 182 +/- 51 days (n = 64) at sea. Relatively smaller changes in body length were recorded during the same period, suggesting that growth was composed primarily of adjustments to body composition, rather than increases in gross body size. This may be in response to the functional demands of pelagic life. Body size established early in life (birth mass and departure mass) positively influenced body mass upon return from the first foraging trip. Growth rate, however, was negatively related to departure mass for females, and this is hypothesised to be related to sex differences in body composition, as well as intrasex differences in foraging skills, diving ability and food-conversion efficiency. Despite this, there was no detectable age-specific sexual dimorphism in the first year of life. Animals that were at sea longer tended to return in better body condition. Interspecific comparison suggests that southern elephant seals grow more than do northern elephant seals, Mirounga angustirostris, and this difference may be related to prey abundance and distribution.</t>
  </si>
  <si>
    <t>Univ Tasmania, Dept Zool, Hobart, Tas 7001, Australia; Australian Antarctic Div, Kingston, Tas 7050, Australia</t>
  </si>
  <si>
    <t>Bell, CM (corresponding author), Kingston Anim Hosp, 1 Freeman St, Kingston, Tas 7050, Australia.</t>
  </si>
  <si>
    <t>Hindell, Mark A/K-1131-2013; Hindell, Mark A/C-8368-2013</t>
  </si>
  <si>
    <t>Hindell, Mark/0000-0002-7823-7185</t>
  </si>
  <si>
    <t>10.1071/ZO96067</t>
  </si>
  <si>
    <t>YN310</t>
  </si>
  <si>
    <t>WOS:000071154100002</t>
  </si>
  <si>
    <t>Davaine, P; Beall, E</t>
  </si>
  <si>
    <t>Salmonid introductions into virgin ecosystems (Kerguelen Islands, Subantarctic): Stakes, results, prospects.</t>
  </si>
  <si>
    <t>BULLETIN FRANCAIS DE LA PECHE ET DE LA PISCICULTURE</t>
  </si>
  <si>
    <t>French</t>
  </si>
  <si>
    <t>acclimatization; salmonids; subantarctic region; colonization; evolution; climatic change; life cycle</t>
  </si>
  <si>
    <t>BROWN TROUT; TRUTTA L; POPULATION-DENSITY; COMMUNITY; STREAMS; LAKES</t>
  </si>
  <si>
    <t>Freshwater fish were, originally, absent from the Kerguelen Islands (French Subantarctic and Antarctic Territories). Some salmonid species, introduced during the late fifties according to a policy of territorial development, acclimatized to the subantarctic environment and became naturalized more or less successfully according to their adaptive strategy. Being scientifically monitored, these populations seem to be excellent models for population genetics and dynamics. The colonization processes, restricted at the beginning to a regular increase in population densities and rapid spreading within the rivers, have dramatically developed since the early eighties, in relation to some important alterations of the local climate which affected populations in many ways. The vast area of the Kerguelen Islands and the characteristics of their hydrographic systems make it possible to go on exploiting past salmonid introductions for-scientific and territorial development, while conducting a policy of aquatic and terrestrial ecosystem conservation consistent with present changes of mentality.</t>
  </si>
  <si>
    <t>Davaine, P (corresponding author), INRA, STN HYDROBIOL, BP 3, F-64310 ST PEE SUR NIVELLE, FRANCE.</t>
  </si>
  <si>
    <t>CONSEIL SUPERIEUR DE LA PECHE</t>
  </si>
  <si>
    <t>FONTENAY-SOUS-BIOS</t>
  </si>
  <si>
    <t>IMMEUBLE PERICENTRE, 16, AVENUE LOUISON BOBET, 94132 FONTENAY-SOUS-BIOS, FRANCE</t>
  </si>
  <si>
    <t>0767-2861</t>
  </si>
  <si>
    <t>B FR PECHE PISCIC</t>
  </si>
  <si>
    <t>Bull. Fr. Pech. Piscic.</t>
  </si>
  <si>
    <t>344-45</t>
  </si>
  <si>
    <t>10.1051/kmae:1997013</t>
  </si>
  <si>
    <t>XJ693</t>
  </si>
  <si>
    <t>WOS:A1997XJ69300010</t>
  </si>
  <si>
    <t>Borkent, A; Wirth, WW</t>
  </si>
  <si>
    <t>World species of biting midges (Diptera: Ceratopogonidae)</t>
  </si>
  <si>
    <t>BULLETIN OF THE AMERICAN MUSEUM OF NATURAL HISTORY</t>
  </si>
  <si>
    <t>NEOTROPICAL PREDACEOUS MIDGE; TRIBE SPHAEROMIINI DIPTERA; LETTUCE PISTIA-STRATIOTES; SUB-ANTARCTIC ARGENTINA; SRI-LANKA DIPTERA; SOUTH-AFRICA; MONOHELEA-KIEFFER; DOWNESHELEA WIRTH; WATER LETTUCE; AFROTROPICAL CULICOIDES</t>
  </si>
  <si>
    <t>A checklist of all available names of Ceratopogonidae is provided, including author date of publication, page number of original description, and country or territory of the type locality. All validly named taxa described until December 1995 are included, with many of those named in 1996, and some in 1997 also incorporated. The catalog provides a bibliography of all cited references and is fully indexed. Newly discovered homonymy generated 24 newly proposed species names. Seven new synonyms of species and one new generic synonym are proposed and two species have new status. Twenty-four new combinations are recognized. One species is transferred to the Chironomidae (Chironominae). A number of further nomenclatural changes and problems are discussed. Guides are provided for the location of type material of Ceratopogonidae. The number of species in each genus, both extant and fossil, is provided.</t>
  </si>
  <si>
    <t>AMER MUSEUM NATURAL HISTORY</t>
  </si>
  <si>
    <t>ATTN: LIBRARY-SCIENTIFIC PUBLICATIONS DISTRIBUTION, CENTRAL PK WEST AT 79TH ST, NEW YORK, NY 10024-5192 USA</t>
  </si>
  <si>
    <t>0003-0090</t>
  </si>
  <si>
    <t>1937-3546</t>
  </si>
  <si>
    <t>B AM MUS NAT HIST</t>
  </si>
  <si>
    <t>Bull. Amer. Mus. Nat. Hist.</t>
  </si>
  <si>
    <t>XN122</t>
  </si>
  <si>
    <t>WOS:A1997XN12200001</t>
  </si>
  <si>
    <t>Modig, C; Rutberg, F; Detrich, HW; Billger, M; Stromberg, E; Wallin, M</t>
  </si>
  <si>
    <t>MAP 0, a 400-kDa microtubule-associated protein unique to teleost fish</t>
  </si>
  <si>
    <t>CELL MOTILITY AND THE CYTOSKELETON</t>
  </si>
  <si>
    <t>microtubules; high-molecular weight MAP; Gadus morhua; Antarctic fish</t>
  </si>
  <si>
    <t>COD GADUS-MORHUA; BRAIN MICROTUBULES; ATLANTIC COD; ANTARCTIC FISHES; TEMPERATE FISH; TAU-PROTEIN; STABILITY; TUBULIN; TAXOL; POLYMERIZATION</t>
  </si>
  <si>
    <t>Microtubules from neural tissues of the Atlantic cod, Gadus morhua, and of several species of Antarctic teleosts are composed of tubulin and several microtubule-associated proteins (MAPs), one of which has an apparent molecular weight of similar to 400-430 kDa. Because its apparent molecular weight exceeds those of the MAP 1 proteins, we designate this high molecular weight teleost protein MAP 0. Cod MAP 0 failed to cross-react with antibodies specific for MAPs 1A, 1B and 2 of mammalian brain, for MAP H1 of squid optic lobe, and fur chicken erythrocyte syncolin, which suggests that it has a novel structure. Similarly, MAP 0 from the Antarctic fish was not recognized by an antibody specific for bovine MAP 2. Together, these observations suggest that MAP 0 is a novel MAP that may be unique to fish. To determine the tissue specificity and phylogenetic distribution of:this protein, we generated a rabbit polyclonal antibody against cod MAP 0. Using this antibody, we found that MAP 0 was present in microtubule proteins isolated from cod brain tissues and spinal cord but was absent in microtubules from heart, liver, and spleen. At the subcellular level. MAP 0 was distributed in cod brain cells in a punctate pattern coincident with microtubules but was absent in skin cells. MAP 0 was also detected in cells of the peripheral nervous system. A survey of microtubule proteins from chordates and invertebrates showed that anti-MAP 0-reactive homologs were present in five teleost species but not in more primitive fish and invertebrates or in higher vertebrates. MAP 0 bound to cod microtubules by ionic interaction at a site recognized competitively by bovine MAP 2. Although its function is unknown, MAF 0 does not share the microtubule-binding properties of the motor proteins kinesin and dynein. We propose that MAP 0 is a unique, teleost-specific MAP. (C) 1997 Wiley-Liss, Inc.</t>
  </si>
  <si>
    <t>NORTHEASTERN UNIV, DEPT BIOL, BOSTON, MA 02115 USA; ASTRA HASSLE AB, MOLNDAL, SWEDEN</t>
  </si>
  <si>
    <t>Northeastern University</t>
  </si>
  <si>
    <t>GOTHENBURG UNIV, DEPT ZOOPHYSIOL, MED AREGATAN 18, S-41390 GOTHENBURG, SWEDEN.</t>
  </si>
  <si>
    <t>Billger, Martin/0000-0002-3977-3292</t>
  </si>
  <si>
    <t>WILEY-LISS</t>
  </si>
  <si>
    <t>DIV JOHN WILEY &amp; SONS INC, 111 RIVER ST, HOBOKEN, NJ 07030 USA</t>
  </si>
  <si>
    <t>0886-1544</t>
  </si>
  <si>
    <t>CELL MOTIL CYTOSKEL</t>
  </si>
  <si>
    <t>Cell Motil. Cytoskeleton</t>
  </si>
  <si>
    <t>10.1002/(SICI)1097-0169(1997)38:3&lt;258::AID-CM4&gt;3.0.CO;2-1</t>
  </si>
  <si>
    <t>Cell Biology</t>
  </si>
  <si>
    <t>YE638</t>
  </si>
  <si>
    <t>WOS:A1997YE63800004</t>
  </si>
  <si>
    <t>Wallin, M; Billger, M</t>
  </si>
  <si>
    <t>Coassembly of bovine and cod microtubule proteins: The ratio of the different tubulins within hybrid microtubules determines the ability to assemble at low temperatures, MAPs dependency and effects of Ca2+</t>
  </si>
  <si>
    <t>microtubules; coassembly; hybrids; Atlantic cod; bovine; tubulin isoforms; Ca2+; estramustine phosphate</t>
  </si>
  <si>
    <t>MORHUA BRAIN MICROTUBULES; ALPHA-BETA-III; ATLANTIC COD; GADUS-MORHUA; ANTARCTIC FISHES; COLD-ADAPTATION; IN-VITRO; MONOCLONAL-ANTIBODY; CULTURED-CELLS; ISOTYPES</t>
  </si>
  <si>
    <t>Cod and bovine microtubule proteins (MTP) differ from each other in many respects, e.g., tubulin isoforms and microtubule-associated proteins (MAPs) but only cod MTP are cold-adapted. We used these differences to determine how tubulin isoform composition affects microtubule properties. Mixtures of cod and bovine MTP coassembled at 30 degrees C as shown by light scattering and immunoelectron microscopy, with no apparent preference for one set of MAPs over the other. Bovine tubulin was, in contrast to cod tubulin, unable to assemble in the absence of MAPs, while 50%/50% mixtures of bovine and cod tubulin, respectively, coassembled readily without exclusion of cod or bovine tubulin isoforms in the hybrids, as shown by two-dimensional gel electrophoresis. Alteration in MAPs dependency was also confirmed by the use of the MAPs-binding microtubule inhibitor estramustine phosphate. Addition of 10 mM Ca2+ to microtubules induced formation of spirals or rings depending on the ratio of the cod and bovine MTP, respectively. Bovine MTP were unable to assemble at low temperatures, while cod MTP are cold-adapted and assembled efficiently at 14 degrees C in the presence of MAPs. Amounts of cod MTP as low as 33% were enough to induce assembly of bovine/cod MTP hybrids. The critical concentration for assembly of a 50%/50% mixture was similar to that of 100% cod MTP. Taken together, the results show that the divergent cod and bovine MTP can coassemble, and that alterations in tubulin isotype/isoform composition above certain thresholds significantly modulate microtubule properties such as MAPs dependency, effects of Ca2+, and ability to assemble at low temperatures. (C) 1997 Wiley-Liss, Inc.</t>
  </si>
  <si>
    <t>ASTRA HASSLE AB, PHARMACEUT RES &amp; DEV, MOLNDAL, SWEDEN</t>
  </si>
  <si>
    <t>Wallin, M (corresponding author), GOTHENBURG UNIV, DEPT ZOOPHYSIOL, MED AREGATAN 18, S-41390 GOTHENBURG, SWEDEN.</t>
  </si>
  <si>
    <t>10.1002/(SICI)1097-0169(1997)38:3&lt;297::AID-CM8&gt;3.0.CO;2-2</t>
  </si>
  <si>
    <t>WOS:A1997YE63800008</t>
  </si>
  <si>
    <t>Pucciarelli, S; Ballarini, P; Miceli, C</t>
  </si>
  <si>
    <t>Cold-adapted microtubules: Characterization of tubulin posttranslational modifications in the Antarctic ciliate Euplotes focardii</t>
  </si>
  <si>
    <t>Antarctic organisms; cold-stable microtubules; tubulin phosphorylation; polyglutamylation; laser confocal microscope</t>
  </si>
  <si>
    <t>BETA-TUBULIN; ALPHA-TUBULIN; TETRAHYMENA-THERMOPHILA; PROTEINS; MORPHOGENESIS; ISOTYPE; CYTOSKELETON; SEQUENCE; GENES; BRAIN</t>
  </si>
  <si>
    <t>In cold poikilotherm organisms, microtubule assembly is promoted at temperatures below 4 degrees C and cold-induced depolymerization is prevented. On the basis of the results of investigations on cold-adapted fishes, the property of cold adaptation is ascribed to intrinsic characteristics of the tubulins. To fully understand cold adaptation, we studied the tubulins of Euplotes focardii, an Antarctic ciliated protozoan adapted to temperatures ranging from -2 to +4 degrees C. In this organism, we had previously sequenced one beta-tubulin gene and, then identified three other genes (denoted as beta-T1, beta-T2, beta-T3 and beta-T4). Here we report that the amino acid sequence of the carboxy-terminal domain predicted from the beta-T3 gene (apparently the most expressed of the gene family) contains six modifications (five substitutions and one insertion) of conserved residues, unique with respect to all the other known beta-tubulin sequences. These modifications can change the structural conformation of the carboxy-terminal domain. Furthermore, in the variable terminal end of that domain, a consensus sequence for a phosphorylation site is present, and the residue Glu-438, the most frequent site for polyglutamylation in beta-tubulin, is substituted by Asp. Starting from these observations, we showed that in E. focardii only alpha-tubulin is polyglutamylated, while beta-tubulin undergoes phosphorylation. Polyglutamylated microtubules appear to colocalize with cilia and microtubular bundles, all structures in which microtubules undergo a sliding process. This finding supports the idea that alpha-tubulin polyglutamylation is involved in the interaction between tubulin and motor microtubule-associated proteins. Phosphorylation, usually a rare posttranslational modification of beta-tubulin, which is found extensively distributed in the beta-tubulin of this cold-adapted organism, may play a determinant role in the dynamic of polymerization and depolymerization at low temperatures. (C) 1997 Wiley-Liss, Inc.</t>
  </si>
  <si>
    <t>UNIV CAMERINO, DIPARTIMENTO BIOL MOL CELLULARE &amp; ANIM, I-62032 CAMERINO, MC, ITALY</t>
  </si>
  <si>
    <t>University of Camerino</t>
  </si>
  <si>
    <t>Miceli, Cristina/0000-0002-7829-8471; Pucciarelli, Sandra/0000-0003-4178-2689</t>
  </si>
  <si>
    <t>10.1002/(SICI)1097-0169(1997)38:4&lt;329::AID-CM3&gt;3.0.CO;2-Z</t>
  </si>
  <si>
    <t>YJ581</t>
  </si>
  <si>
    <t>WOS:A1997YJ58100003</t>
  </si>
  <si>
    <t>Emanuele, M</t>
  </si>
  <si>
    <t>Determination of trace metals complexed with humic acids in Antarctic marine sediments</t>
  </si>
  <si>
    <t>CHEMICAL SPECIATION AND BIOAVAILABILITY</t>
  </si>
  <si>
    <t>humic acids; trace metals; complexes; marine sediments; Antarctica</t>
  </si>
  <si>
    <t>TERRA-NOVA BAY; ORGANIC-MATTER; SUBSTANCES; WATER; CHROMATOGRAPHY; SEAWATER; SOIL; CU; FE</t>
  </si>
  <si>
    <t>Humic acids play an important role in the solubility, mobility and accumulation of trace metals in marine environment. Nine sediment samples collected in Terranova Bay, Antarctica, have been treated in order to extract the metal-humic acid complexes. The concentration of humic acids was measured with a spectrophotometric method while five trace metals, Cr, Cu, Mn, Ni and Zn were determined by means of an inductively coupled plasma atomic emission spectrometer (ICP-AES). The content of these metals measured in the humic fraction in the sediment, except for Mn, showed a significant correlation to the amount of humic acids. Copper appeared to be the most accumulative element in humic acids.</t>
  </si>
  <si>
    <t>Emanuele, M (corresponding author), UNIV GENOA,DIPARTIMENTO CHIM &amp; CHIM IND,SEZ CHIM ANALIT &amp; AMBIENTALE,VIA DODECANESO 31,I-16146 GENOA,ITALY.</t>
  </si>
  <si>
    <t>Magi, Emanuele/C-9564-2011</t>
  </si>
  <si>
    <t>Magi, Emanuele/0000-0002-8183-5020</t>
  </si>
  <si>
    <t>SCIENCE &amp; TECHNOLOGY LETTERS</t>
  </si>
  <si>
    <t>NORTHWOOD</t>
  </si>
  <si>
    <t>PO BOX 81, NORTHWOOD, MIDDX, ENGLAND HA6 3DN</t>
  </si>
  <si>
    <t>0954-2299</t>
  </si>
  <si>
    <t>CHEM SPEC BIOAVAILAB</t>
  </si>
  <si>
    <t>Chem. Speciation Bioavail.</t>
  </si>
  <si>
    <t>Biochemistry &amp; Molecular Biology; Environmental Sciences; Toxicology</t>
  </si>
  <si>
    <t>Biochemistry &amp; Molecular Biology; Environmental Sciences &amp; Ecology; Toxicology</t>
  </si>
  <si>
    <t>YC184</t>
  </si>
  <si>
    <t>WOS:A1997YC18400003</t>
  </si>
  <si>
    <t>Vetter, W; Krock, B; Luckas, B</t>
  </si>
  <si>
    <t>Congener specific determination of compounds of technical toxaphene (CTTs) in different Antarctic seal species</t>
  </si>
  <si>
    <t>CHROMATOGRAPHIA</t>
  </si>
  <si>
    <t>gas chromatography mass spectrometry; electron-capture negative ionization; toxaphene; seal blubber samples; Antarctic</t>
  </si>
  <si>
    <t>IONIZATION MASS-SPECTROMETRY; ENVIRONMENTAL-SAMPLES; CHLORINATED BORNANES; GAS-CHROMATOGRAPHY; HRGC-ECD; QUANTIFICATION; CHLORDANE; RESIDUES; BIOTA</t>
  </si>
  <si>
    <t>Gas chromatography and electron-capture, negative-ionization, mass spectrometry (GC-ECNI-MS) in combination with a non-polar stationary phase (CP-Sil 2) was applied to study the composition of residues of the multicomponent toxaphene mixture in seal blubber from the Antarctic. In samples of five Antarctic seal species eleven compounds of technical toxaphene (CTTs) were detected and six of them quantified by application of single standard compounds. Five abundant CTTs in seal blubber were included in the ''Parlar 22 components standard'' (commercially available) and one further was isolated and quantified for the first time. Finally, high levels of toxaphene were determined in Weddell seals and crabeaters confirming that toxaphene is a major organochlorine pollutant in the Antarctic.</t>
  </si>
  <si>
    <t>Vetter, W (corresponding author), UNIV JENA,INST ERNAHRUNG &amp; UMWELT,DORNBURGER STR 25,D-07743 JENA,GERMANY.</t>
  </si>
  <si>
    <t>Krock, Bernd/ABB-7541-2020</t>
  </si>
  <si>
    <t>VIEWEG</t>
  </si>
  <si>
    <t>WIESBADEN</t>
  </si>
  <si>
    <t>ABRAHAM-LINCOLN-STRABE 46, POSTFACH 15 47, D-65005 WIESBADEN, GERMANY</t>
  </si>
  <si>
    <t>0009-5893</t>
  </si>
  <si>
    <t>Chromatographia</t>
  </si>
  <si>
    <t>10.1007/BF02466518</t>
  </si>
  <si>
    <t>WG750</t>
  </si>
  <si>
    <t>WOS:A1997WG75000011</t>
  </si>
  <si>
    <t>Reinke, M; Marx, B</t>
  </si>
  <si>
    <t>Lautenschlager, M; Reinke, M</t>
  </si>
  <si>
    <t>Polar data directory systems</t>
  </si>
  <si>
    <t>CLIMATE AND ENVIRONMENTAL DATABASE SYSTEMS</t>
  </si>
  <si>
    <t>KLUWER INTERNATIONAL SERIES IN ENGINEERING AND COMPUTER SCIENCE</t>
  </si>
  <si>
    <t>2nd International Workshop on Climate and Environmental Database Systems (CEDS Workshop)</t>
  </si>
  <si>
    <t>NOV 21-23, 1995</t>
  </si>
  <si>
    <t>HAMBURG, GERMANY</t>
  </si>
  <si>
    <t>Catalogue systems have been recognized as important tool to improve the exchange and make freely available scientific observations and results from the polar regions. The Directory Interchange Format (DIF) of the NASA Global Change Master Directory has been accepted as a common standard. A central master directory is being set up for the Antarctic. The Arctic scientific community relies on a decentralized system. In Germany a National Polar Directory supports the scientists, providing data set descriptions for the Polar directory systems.</t>
  </si>
  <si>
    <t>Reinke, M (corresponding author), ALFRED WEGENER INST POLAR &amp; MARINE RES,POB 120161,D-27515 BREMERHAVEN,GERMANY.</t>
  </si>
  <si>
    <t>KLUWER ACADEMIC PUBLISHERS</t>
  </si>
  <si>
    <t>NORWELL</t>
  </si>
  <si>
    <t>101 PHILIP DRIVE, ASSINIPPI PARK, NORWELL, MA 02061</t>
  </si>
  <si>
    <t>0-7923-9832-7</t>
  </si>
  <si>
    <t>KLUWER INT SER ENG C</t>
  </si>
  <si>
    <t>BG83Q</t>
  </si>
  <si>
    <t>WOS:A1997BG83Q00018</t>
  </si>
  <si>
    <t>Hammer, CU; Clausen, HB; Langway, CC</t>
  </si>
  <si>
    <t>50,000 years of recorded global volcanism</t>
  </si>
  <si>
    <t>CLIMATIC CHANGE</t>
  </si>
  <si>
    <t>GREENLAND ICE-SHEET; ANTARCTIC ICE; BYRD-STATION; CORE; CLIMATE</t>
  </si>
  <si>
    <t>The 2191 m long ice core recovered at Byrd Station Antarctica in 1968 (BS68) was measured continuously by an electrical conductivity method (ECM). The ECM curve inferes the acidity of seasonal ice layers and major peaks, which identify clearly intermediate and prominent past volcanic activity over the last 50,000 years. We here also present recent data for a suite of the most striking volcanic events that occurred around 17.5 ka +/- 0.5 BP. These events emitted enormous amounts of HCl and HF into the atmosphere.</t>
  </si>
  <si>
    <t>SUNY BUFFALO,DEPT GEOL,ICE CORE LAB,AMHERST,NY 14226</t>
  </si>
  <si>
    <t>State University of New York (SUNY) System; State University of New York (SUNY) Buffalo</t>
  </si>
  <si>
    <t>Hammer, CU (corresponding author), UNIV COPENHAGEN,NIELS BOHR INST ASTRON PHYS &amp; GEOPHYS,DEPT GEOPHYS,JULIANE MARIES VEJ 30,DK-2100 COPENHAGEN O,DENMARK.</t>
  </si>
  <si>
    <t>Clausen, Helene/AAU-8786-2020</t>
  </si>
  <si>
    <t>0165-0009</t>
  </si>
  <si>
    <t>Clim. Change</t>
  </si>
  <si>
    <t>10.1023/A:1005344225434</t>
  </si>
  <si>
    <t>WN555</t>
  </si>
  <si>
    <t>WOS:A1997WN55500001</t>
  </si>
  <si>
    <t>Cafaro, N; Ballatore, P; Marcucci, MF; Candidi, M</t>
  </si>
  <si>
    <t>Aiello, S; Iucci, N; Sironi, G; Treves, A; Villante, U</t>
  </si>
  <si>
    <t>The Italian Antarctic data center AGO (Antarctic Geospace Observatories): Sun-Earth relationship and astrophysical research database</t>
  </si>
  <si>
    <t>COSMIC PHYSICS IN THE YEAR 2000 - SCIENTIFIC PERSPECTIVES AND NEW INSTRUMENTATION, PROCEEDINGS OF THE 8TH GIFCO CONFERENCE</t>
  </si>
  <si>
    <t>ITALIAN PHYSICAL SOCIETY CONFERENCE PROCEEDINGS (IPS)</t>
  </si>
  <si>
    <t>8th GIFCO Conference on Cosmic Physics in the Year 2000 - Scientific Perspectives and New Instrumentation</t>
  </si>
  <si>
    <t>APR 08-10, 1997</t>
  </si>
  <si>
    <t>COMO, ITALY</t>
  </si>
  <si>
    <t>AGO data center (http://sunserv.ifsi.fra.cnr.it/similar to ago/AGOhome.html) is one of the South Pole directory data centers and it is intended for archiving and distributing italian Sun-Earth relationship and astrophysical research data measured in Antarctica.</t>
  </si>
  <si>
    <t>Cafaro, N (corresponding author), CNR,IST FIS SPAZIO INTERPLANETARIO,VIA G GALILEI CP 27,I-00044 FRASCATI,ROMA,ITALY.</t>
  </si>
  <si>
    <t>Marcucci, Maria federica/HNJ-5276-2023</t>
  </si>
  <si>
    <t>EDITRICE COMPOSITORI</t>
  </si>
  <si>
    <t>BOLOGNA</t>
  </si>
  <si>
    <t>VIA STALINGRADO 97/2, 40128 BOLOGNA, ITALY</t>
  </si>
  <si>
    <t>88-7794-097-2</t>
  </si>
  <si>
    <t>ITAL PHY SO</t>
  </si>
  <si>
    <t>BJ76R</t>
  </si>
  <si>
    <t>WOS:A1997BJ76R00024</t>
  </si>
  <si>
    <t>Cafaro, N; Marcucci, MF; Ballatore, P; Candidi, M; Orsini, S</t>
  </si>
  <si>
    <t>The AGONet project and the ADAF data centre</t>
  </si>
  <si>
    <t>The interaction between the solar wind and the Earth magnetic field results in the formation of a cavity around the Earth in which geomagnetic field lines are confined: the Earth magnetosphere. Due to their dipolar nature, the magnetic field lines coming from the equatorial regions of the magnetosphere all converge to the Earth at polar latitudes, mapping distant plasma processes to the low altitude ionosphere; the Arctic and Antarctic regions are therefore preferred sites for the ground based observations of the solar wind-magnetosphere interaction phenomena. The AGONet (Antarctic Geospace Observatory Network) is an international project with the aim of coordinating the observations of the geospace parameters from Antarctica. Such observations are performed through the complement of several instruments: magnetometers, riometers, VLF-ELF receivers and optical instruments for the observation of the auroral structures. All the data coming from the AGONet network are collected at the Istituto di Fisica dello Spazio Interplanetario - CNR (Frascati), where a data centre for data archiving and analysis has been created: the ADAF (AGONet Data Analysis Facility). The ADAF system can be accessed through World Wide Web at the URL:''http://sunserv.ifsi.fra.cnr.it/similar to adaf/ adaf.html''.</t>
  </si>
  <si>
    <t>Cafaro, N (corresponding author), CNR,IST FIS SPAZIO INTERPLANETARIO,VIA G GALILEI,CP 27,I-00044 FRASCATI,ITALY.</t>
  </si>
  <si>
    <t>WOS:A1997BJ76R00025</t>
  </si>
  <si>
    <t>Villante, U; DeLauretis, M; Francia, P; Lepidi, S; Pietropaolo, E; Cafarella, L; Lazarus, AJ; Lepping, RP; Mariani, F</t>
  </si>
  <si>
    <t>The Earth's passage of a magnetic cloud on January 10-11, 1997: A preliminary analysis of geomagnetic field fluctuations at a low latitude and an Antarctic station</t>
  </si>
  <si>
    <t>On January 10-11, 1997 a wide magnetic cloud crossed the Earth's orbit triggering intense geomagnetic activity. We present the preliminary results of the analysis of the low frequency pulsation activity observed simultaneously at very high latitudes (Terra Nova Bay, Antarctica) and at low latitudes (L'Aquila, Italy) in correspondence of different changes in the external solar wind conditions.</t>
  </si>
  <si>
    <t>UNIV AQUILA, DIPARTIMENTO FIS, I-67100 LAQUILA, ITALY.</t>
  </si>
  <si>
    <t>Cafarella, Lili/HTO-5890-2023; De Lauretis, Marcello/E-1550-2011</t>
  </si>
  <si>
    <t>De Lauretis, Marcello/0000-0002-4088-5689</t>
  </si>
  <si>
    <t>WOS:A1997BJ76R00033</t>
  </si>
  <si>
    <t>Cecchini, S; Galli, M; Giovannini, G; Pagliarin, A</t>
  </si>
  <si>
    <t>Some results of the environmental radiation monitoring during the XII Italian Antarctic Expedition (1996-97)</t>
  </si>
  <si>
    <t>We report briefly on the first observations of the environmental radiation made during the last italian expedition to Antarctica.</t>
  </si>
  <si>
    <t>Cecchini, S (corresponding author), CNR,IST TESRE,I-40126 BOLOGNA,ITALY.</t>
  </si>
  <si>
    <t>WOS:A1997BJ76R00056</t>
  </si>
  <si>
    <t>Villoresi, G; Iucci, N; Re, F; Signoretti, F; Zangrilli, N; Cecchini, S; Parisi, M; Signorini, C; Tyasto, MI; Danilova, OA; Ptitsyna, NG</t>
  </si>
  <si>
    <t>Latitude survey of cosmic ray nucleonic component during 1996-1997 from Italy to Antartica</t>
  </si>
  <si>
    <t>During the 1996-97 austral summer, we operated a neutron monitor on board the ship ''Italica'' of the Italian Antarctic Program to record cosmic ray neutron intensities in seas from Italy to Antarctica and back. The main purpose of the survey is to obtain a reliable latitude curve of cosmic ray nucleonic intensity to be utilized for studying cosmic ray spectral changes over different time scales, from day to day till the solar cycle time span. We show a preliminary latitude curve of cosmic ray nucleonic intensity. The data have been corrected for atmospheric pressure changes by using the well known dependence of pressure coefficients with cut-off rigidity. Cut-off rigidities of vertically incident cosmic ray particles have been calculated for every daily average geographic location of the ship. The total geomagnetic field, for the epoch 1996-97, is represented by a sofisticated model which takes into account internal sources, and their secular variations, together with magnetospheric sources (for quiet conditions Kp=0).</t>
  </si>
  <si>
    <t>Villoresi, G (corresponding author), UNIV ROMA TRE,DIPARTIMENTO FIS E AMALDI,IFSI CNR FRASCATI,ROME,ITALY.</t>
  </si>
  <si>
    <t>Danilova, Olga/HNR-9373-2023</t>
  </si>
  <si>
    <t>WOS:A1997BJ76R00060</t>
  </si>
  <si>
    <t>Bale, JS</t>
  </si>
  <si>
    <t>Effects of repeated exposure at sub-zero temperatures on the freezing temperature and survival of the sub-antarctic beetle Hydromedion sparsutum</t>
  </si>
  <si>
    <t>CRYO-LETTERS</t>
  </si>
  <si>
    <t>33rd Annual Meeting of the Society-for-Cryobiology - A Report</t>
  </si>
  <si>
    <t>AUG 17-21, 1996</t>
  </si>
  <si>
    <t>INDIANAPOLIS, IN</t>
  </si>
  <si>
    <t>Bale, JS (corresponding author), UNIV BIRMINGHAM,SCH BIOL SCI,POB 363,BIRMINGHAM B15 2TT,W MIDLANDS,ENGLAND.</t>
  </si>
  <si>
    <t>CRYO LETTERS</t>
  </si>
  <si>
    <t>7 WOOTTON WAY, CAMBRIDGE, CAMBS, ENGLAND CB3 9LX</t>
  </si>
  <si>
    <t>0143-2044</t>
  </si>
  <si>
    <t>CRYO-LETT</t>
  </si>
  <si>
    <t>Cryo-Lett.</t>
  </si>
  <si>
    <t>JAN-FEB</t>
  </si>
  <si>
    <t>WF598</t>
  </si>
  <si>
    <t>WOS:A1997WF59800004</t>
  </si>
  <si>
    <t>Thermal tolerance and acclimation response of the sub-antarctic beetle Hydromedion sparsutum</t>
  </si>
  <si>
    <t>WOS:A1997WF59800005</t>
  </si>
  <si>
    <t>Block, W</t>
  </si>
  <si>
    <t>Respiratory responses to chilling and freezing in some sub-antarctic insects</t>
  </si>
  <si>
    <t>Block, W (corresponding author), BRITISH ANTARCTIC SURVEY,NERC,HIGH CROSS,MADINGLEY RD,CAMBRIDGE CB3 0ET,ENGLAND.</t>
  </si>
  <si>
    <t>WOS:A1997WF59800006</t>
  </si>
  <si>
    <t>Montiel, PO</t>
  </si>
  <si>
    <t>Single and multiple-component cryoprotective systems in Antarctic biota</t>
  </si>
  <si>
    <t>Montiel, PO (corresponding author), BRITISH ANTARCTIC SURVEY,NERC,HIGH CROSS,MADINGLEY RD,CAMBRIDGE CB3 0ET,ENGLAND.</t>
  </si>
  <si>
    <t>WOS:A1997WF59800015</t>
  </si>
  <si>
    <t>Todd, CM</t>
  </si>
  <si>
    <t>Respiratory metabolism of two species of carabid beetle from the sub-Antarctic island of South Georgia</t>
  </si>
  <si>
    <t>Todd, CM (corresponding author), BRITISH ANTARCTIC SURVEY,NERC,HIGH CROSS,MADINGLEY RD,CAMBRIDGE CB3 0ET,ENGLAND.</t>
  </si>
  <si>
    <t>WOS:A1997WF59800022</t>
  </si>
  <si>
    <t>Worland, MR</t>
  </si>
  <si>
    <t>Investigations into the site of ice nucleation in sub-Antarctic beetles using ice nucleation spectrometry</t>
  </si>
  <si>
    <t>SOUTH</t>
  </si>
  <si>
    <t>Worland, MR (corresponding author), BRITISH ANTARCTIC SURVEY,NERC,HIGH CROSS,MADINGLEY RD,CAMBRIDGE CB3 0ET,ENGLAND.</t>
  </si>
  <si>
    <t>WOS:A1997WF59800025</t>
  </si>
  <si>
    <t>Shukla, SP; Singh, SK; Mishra, AK</t>
  </si>
  <si>
    <t>Energetics of alkaline phosphatase (monoesterase) activity in Antarctic and tropical isolates of a Cyanobacterium, Anabaena</t>
  </si>
  <si>
    <t>CYTOBIOS</t>
  </si>
  <si>
    <t>The influence of temperature (5-40 degrees C) on the alkaline phosphatase activity (monoesterase) of Antarctic and tropical isolates of a diazotrophic cyanobacterium, Anabaena, was studied. Comparison of results revealed a lower endergonic reaction of alkaline phosphatase activity in the Antarctic isolate which was evident from a 43.02% lower energy of activation (E-a) of this isolate with respect to its tropical counterpart. Results obtained should provide a basis for future comparative studies on the energetics of alkaline phosphatase activity in cyanobacteria.</t>
  </si>
  <si>
    <t>Banaras Hindu Univ, Dept Bot, Algal Res Lab, Varanasi 221005, Uttar Pradesh, India</t>
  </si>
  <si>
    <t>Banaras Hindu University (BHU)</t>
  </si>
  <si>
    <t>Shukla, SP (corresponding author), Banaras Hindu Univ, Dept Bot, Algal Res Lab, Varanasi 221005, Uttar Pradesh, India.</t>
  </si>
  <si>
    <t>Singh, Santosh/GPG-3533-2022</t>
  </si>
  <si>
    <t>Singh, Santosh/0000-0003-0575-9019</t>
  </si>
  <si>
    <t>FACULTY PRESS</t>
  </si>
  <si>
    <t>88 REGENT ST, CAMBRIDGE, CAMBS, ENGLAND CB2 1DP</t>
  </si>
  <si>
    <t>0011-4529</t>
  </si>
  <si>
    <t>Cytobios</t>
  </si>
  <si>
    <t>ZW989</t>
  </si>
  <si>
    <t>WOS:000074469200003</t>
  </si>
  <si>
    <t>Olmo, E; Caputo, V; Canapa, A; Morescalchi, A</t>
  </si>
  <si>
    <t>Comparative analysis of the karyology of some Antarctic and Mediterranean Perciform fish species</t>
  </si>
  <si>
    <t>CYTOGENETICS AND CELL GENETICS</t>
  </si>
  <si>
    <t>UNIV ANCONA,IST BIOL &amp; GENET,I-60100 ANCONA,ITALY; UNIV GENOA,IST ANAT COMPARATA,I-16100 GENOA,ITALY</t>
  </si>
  <si>
    <t>Marche Polytechnic University; University of Genoa</t>
  </si>
  <si>
    <t>KARGER</t>
  </si>
  <si>
    <t>ALLSCHWILERSTRASSE 10, CH-4009 BASEL, SWITZERLAND</t>
  </si>
  <si>
    <t>0301-0171</t>
  </si>
  <si>
    <t>CYTOGENET CELL GENET</t>
  </si>
  <si>
    <t>Cytogenet. Cell Genet.</t>
  </si>
  <si>
    <t>P401</t>
  </si>
  <si>
    <t>Cell Biology; Genetics &amp; Heredity</t>
  </si>
  <si>
    <t>XG385</t>
  </si>
  <si>
    <t>WOS:A1997XG38500515</t>
  </si>
  <si>
    <t>Capriglione, T; Odierna, G; Morescalchi, AM; Morescalchi, A</t>
  </si>
  <si>
    <t>Ribosomal and satellite DNAs, and the phylogeny of Antarctic Notothenioid fish.</t>
  </si>
  <si>
    <t>UNIV NAPLES,DEPT EVOL COMP BIOL,I-80138 NAPLES,ITALY; UNIV GENOA,INST COMP ANAT,GENOA,ITALY</t>
  </si>
  <si>
    <t>University of Naples Federico II; University of Genoa</t>
  </si>
  <si>
    <t>W47</t>
  </si>
  <si>
    <t>WOS:A1997XG38500056</t>
  </si>
  <si>
    <t>Smetacek, V; DeBaar, HJW; Bathmann, UV; Lochte, K; VanderLoeff, MMR</t>
  </si>
  <si>
    <t>Ecology and biogeochemistry of the Antarctic Circumpolar Current during austral spring: A summary of Southern Ocean JGOFS cruise ANT X/6 of RV Polarstern</t>
  </si>
  <si>
    <t>DEEP-SEA RESEARCH PART II-TOPICAL STUDIES IN OCEANOGRAPHY</t>
  </si>
  <si>
    <t>WEDDELL SEA; PHYTOPLANKTON PRODUCTION; IRON; ICE; HYDROGRAPHY; NUTRIENTS; BIOMASS; BLOOMS</t>
  </si>
  <si>
    <t>The R.V. Polarstern cruise ANT X/6, part of the international Southern Ocean JGOFS programme, investigated phytoplankton spring bloom development and its biogeochemical effects in different water masses of the Atlantic sector of the Southern Ocean: the Polar Frontal region (PFr), the southern Antarctic Circumpolar Current zone (sACC), its boundary with the Weddell Gyre (AWE) and the marginal ice zone (MIZ). The relative roles of physical stability, iron limitation and grazing pressure in enhancing or constraining phytoplankton biomass accumulation were examined. Three sections were carried out between the PFr and the ice edge along the 6 degrees W meridian from early October to late November 1992. This paper summarises the major findings of the cruise and discusses their implications for our understanding of Southern Ocean ecology and biogeochemistry. A major finding was the negligible build-up of plankton biomass and concomitant absence of CO2 drawdown associated with seasonal retreat of the ice cover. In striking contrast to this unexpected poverty of both the MIZ and the frontal region of the AWE, distinct phytoplankton blooms, dominated by different diatom species, accumulated in the PFr. Chlorophyll stocks in the sACC remained monotonously low throughout the study. Our findings confirm those of other studies that frontal regions are the major productive sites in the Southern Ocean and that input of meltwater and associated ice algae to the surface layer from a retreating ice edge is by itself an insufficient condition for induction of phytoplankton blooms. The blooms in the PFr developed under conditions of shallow mixing layers, high iron concentrations and relatively low grazing pressure. However, in all three blooms, high biomass extended to deeper than 70 m, which cannot be explained by either in situ growth or sinking out of a part of the population from the upper euphotic zone. Subduction of adjoining, shallower layers to explain depth distribution is invoked. Despite a clear CO2 drawdown in the Polar Frontal region, the highly variable conditions encountered render reliable estimation of annual CO2 fluxes in the Southern Ocean difficult. (C) 1997 Elsevier Science Ltd.</t>
  </si>
  <si>
    <t>NETHERLANDS INST SEA RES,NL-1790 AB DEN BURG,NETHERLANDS; INST BALTIC SEA RES,D-18119 WARNEMUNDE,GERMANY</t>
  </si>
  <si>
    <t>Utrecht University; Royal Netherlands Institute for Sea Research (NIOZ); Leibniz Institut fur Ostseeforschung Warnemunde</t>
  </si>
  <si>
    <t>Smetacek, V (corresponding author), ALFRED WEGENER INST POLAR &amp; MARINE RES,D-27515 BREMERHAVEN,GERMANY.</t>
  </si>
  <si>
    <t>0967-0645</t>
  </si>
  <si>
    <t>DEEP-SEA RES PT II</t>
  </si>
  <si>
    <t>Deep-Sea Res. Part II-Top. Stud. Oceanogr.</t>
  </si>
  <si>
    <t>10.1016/S0967-0645(96)00100-2</t>
  </si>
  <si>
    <t>WM125</t>
  </si>
  <si>
    <t>WOS:A1997WM12500001</t>
  </si>
  <si>
    <t>Veth, C; Peeken, I; Scharek, R</t>
  </si>
  <si>
    <t>Physical anatomy of fronts and surface waters in the ACC near the 6 degrees W meridian during austral spring 1992</t>
  </si>
  <si>
    <t>ANTARCTIC POLAR FRONT; SEA-ICE RETREAT; WARM-CORE RING; DRAKE PASSAGE; SOUTHERN-OCEAN; MESOSCALE INSTABILITY; CIRCUMPOLAR CURRENT; FINE-STRUCTURE; CYCLONIC RING; WEDDELL SEA</t>
  </si>
  <si>
    <t>Small-scale features of the Antarctic Circumpolar Current (ACC) along a meridional section at 6 degrees W between the Polar Front and the ACC-Weddell Gyre Boundary Front are discussed using data collected during the austral spring cruise ANT X/6 of R.V. Polarstern organized within the framework of the European IGBP-JGOFS (Southern Ocean). The section covered three distinct fronts, namely the Polar Front, the Southern Polar Front (also Southern ACC Front), and the ACC-Weddell Gyre Boundary Front. Physical measurements during repeated transects over a period of 6 weeks in October/November revealed a large variability in the Polar Frontal region, indicating meandering and eddy shedding. The positions of the Southern Polar Front and the ACC-Weddell Gyre Boundary Front were observed to be far more stable than that of the Polar Front. A possible reconstruction of the meandering flow held near the Polar Front, based upon the physical observations, is presented. Details in the how held coincide with the spatial distribution of a number of biological parameters such as phytoplankton biomass and species, and photosynthetic pigments. Although a causal relationship between them is likely, biomass enhancement cannot be understood simply in terms of macronutrients from deeper layers entering the euphotic zone, as substantiated for other oceanic frontal regions, because macronutrients do not limit phytoplankton blooms. This process, however, can be important for the micronutrient iron. Evidence is presented that the Antarctic Zone of the ACC can be subdivided into a number of spheres of influence related to the fronts. Interleaving of water is apparent between positions within such a region, but not between the regions. (C) 1997 Elsevier Science Ltd.</t>
  </si>
  <si>
    <t>CHRISTIAN ALBRECHTS UNIV KIEL,SFB 313,D-24118 KIEL,GERMANY; ALFRED WEGENER INST POLAR &amp; MARINE RES,D-27570 BREMERHAVEN,GERMANY</t>
  </si>
  <si>
    <t>University of Kiel; Helmholtz Association; Alfred Wegener Institute, Helmholtz Centre for Polar &amp; Marine Research</t>
  </si>
  <si>
    <t>Veth, C (corresponding author), NETHERLANDS INST SEA RES,NIOZ,POB 59,NL-1790 AB DEN BURG,NETHERLANDS.</t>
  </si>
  <si>
    <t>; Scharek, Renate/M-4530-2018</t>
  </si>
  <si>
    <t>Peeken, Ilka/0000-0003-1531-1664; Scharek, Renate/0000-0001-9306-9047</t>
  </si>
  <si>
    <t>10.1016/S0967-0645(96)00062-8</t>
  </si>
  <si>
    <t>WOS:A1997WM12500002</t>
  </si>
  <si>
    <t>Bathmann, UV; Scharek, R; Klaas, C; Dubischar, CD; Smetacek, V</t>
  </si>
  <si>
    <t>Spring development of phytoplankton biomass and composition in major water masses of the Atlantic sector of the Southern Ocean</t>
  </si>
  <si>
    <t>WEDDELL SEA; ANTARCTIC OCEAN; ICE; NUTRIENTS; BLOOMS; CARBON; GROWTH; IRON; SIZE</t>
  </si>
  <si>
    <t>The distribution and composition of phytoplankton stocks in relation to water masses were studied during the SO-JGOFS cruise of R.V. Polarstern in the Atlantic sector of the Southern Ocean in October/November 1992. The cruise comprised one west-to-east transect along the ice edge from 49 degrees W to 6 degrees W and several meridional transects along 6 degrees W that extended from the closed pack ice of the Weddell Sea, across the southern Antarctic Circumpolar Current (ACC) and into the Polar Frontal Zone. Chlorophyll (chl a concentrations, temperature and salinity were recorded continuously in surface water during the transects. Vertical distribution and species composition of microplankton were assessed microscopically in discrete water samples collected at stations. Contrary to expectations, no significant enhancement of phytoplankton biomass was found in the vicinity of the retreating ice cover. Melt-water-influenced zones were indicated by low salinity but also by abundance of characteristic sea-ice species such as Nitzschia closterium and N. prolongatoides, but chlorophyll concentrations averaged only 0.3 mg chi a m(-3) and barely increased during the spring. Values were even lower and remained constant in the southern ACC (ca 0.2 mg chi a m(-3)). Ln contrast, large phytoplankton blooms developed during the 6 weeks of investigation in the region of the Polar Front (PFr), from 0.7 to &gt;4 mg chi a m(-3). Three distinct blooms extended below 70 m depth, each dominated by a different diatom species (Fragilariopsis kerguelensis, Corethron inerme and C. criophilum). We speculate that the large phytoplankton stocks below 40 m depth are a result of subduction of surface layers as sinking and in situ growth can be ruled out. The factors leading to the accumulation of high phytoplankton stocks in the PFr (up to 270 mg chi m(-2), but not in the meltwater zones or in the front between ACC and Weddell Gyre, are not clear, but higher iron concentrations in the former region seem to have played a role. (C) 1997 Elsevier Science Ltd.</t>
  </si>
  <si>
    <t>Bathmann, UV (corresponding author), ALFRED WEGENER INST POLAR &amp; MARINE RES,D-27515 BREMERHAVEN,GERMANY.</t>
  </si>
  <si>
    <t>Nerot, Caroline/C-6952-2009; Scharek, Renate/M-4530-2018</t>
  </si>
  <si>
    <t>Klaas, Christine/0000-0002-6679-8970; Scharek, Renate/0000-0001-9306-9047</t>
  </si>
  <si>
    <t>10.1016/S0967-0645(96)00063-X</t>
  </si>
  <si>
    <t>WOS:A1997WM12500003</t>
  </si>
  <si>
    <t>Queguiner, B; Treguer, P; Peeken, I; Scharek, R</t>
  </si>
  <si>
    <t>Biogeochemical dynamics and the silicon cycle in the Atlantic sector of the Southern Ocean during austral spring 1992</t>
  </si>
  <si>
    <t>PARTICULATE ORGANIC-MATTER; ICE-EDGE ZONE; BIOGENIC SILICA; ANTARCTIC OCEAN; WEDDELL SEA; LIMITING NUTRIENT; CHLOROPHYLL-A; SCOTIA SEAS; MARINE; PHYTOPLANKTON</t>
  </si>
  <si>
    <t>High biogenic silica (BSi) concentrations (maximum: 11.7 mu mol l(-1)) were recorded during late November at the southern border of the Polar Frontal region (PFr). Position of the BSi maximum at depth suggested the occurrence of a sinking diatom population. By contrast, siliceous biomass was low (BSi &lt;0.6 mu mol l(-1)) in the Marginal Ice Zone (MIZ) despite a sea-ice retreat of 200 km during the study period. Diatoms released from the receding ice were not actively growing. The Permanently Open Ocean Zone also showed very low BSi biomass (&lt;0.5 mu mol l(-1)) and appeared as an area where phytoplankton are not dominated by siliceous organisms, especially in its middle part where BSi/POC (particulate organic carbon) molar ratios ranged between 0.04 and 0.06 at 53 degrees S, from surface to 200 m depth. At the southern border of the PFZ, the bloom coincided with an area of high lithogenic silica concentrations probably of aeolian origin. In addition, BSi/POC molar ratios measured in the PFZ were the highest ever recorded in the surface waters of the Southern Ocean (maximum: 1.75). This could be due to the presence of heavily silicified diatoms such as Fragilariopsis kerguelensis or also could reflect the more rapid recycling of POC as compared to BSi. Within the bloom area BSi concentrations were positively correlated to pyrophaeophytin pigments, possibly indicating the occurrence of a senescent diatom population. High concentrations of BSi (&gt;1.5 mu mol Si l(-1)) extended to 200 m between 49 degrees S and 51 degrees S. Numerous empty frustules also were observed, suggesting significant sedimentation of siliceous particles between 49 degrees S and 51 degrees S. Estimates of the BSi production of the Polar Frontal region are derived from C-14 primary production and appropriate BSilPOC ratios, and implications for the total annual production of BSi for the Southern Ocean are discussed. (C) 1997 Elsevier Science Ltd.</t>
  </si>
  <si>
    <t>CHRISTIAN ALBRECHTS UNIV KIEL,SGF 313,D-2300 KIEL 1,GERMANY; ALFRED WEGENER INST POLAR &amp; MARINE RES,D-27515 BREMERHAVEN,GERMANY</t>
  </si>
  <si>
    <t>Queguiner, B (corresponding author), UNIV BRETAGNE OCCIDENTALE,INST UNIV EUROPEEN MER,UMR CNRS 6539,BP 809,F-29285 BREST,FRANCE.</t>
  </si>
  <si>
    <t>Quéguiner, Bernard/B-4060-2008; Treguer, Paul/H-6064-2012; Scharek, Renate/M-4530-2018</t>
  </si>
  <si>
    <t>Quéguiner, Bernard/0000-0001-5020-8297; Peeken, Ilka/0000-0003-1531-1664; Scharek, Renate/0000-0001-9306-9047</t>
  </si>
  <si>
    <t>10.1016/S0967-0645(96)00066-5</t>
  </si>
  <si>
    <t>WOS:A1997WM12500004</t>
  </si>
  <si>
    <t>Bakker, DCE; DeBaar, HJW; Bathmann, UV</t>
  </si>
  <si>
    <t>Changes of carbon dioxide in surface waters during spring in the Southern Ocean</t>
  </si>
  <si>
    <t>TROPICAL ATLANTIC-OCEAN; AIR-SEA EXCHANGE; PARTIAL-PRESSURE; NORTH-ATLANTIC; CO2 FLUX; EL-NINO; EQUATORIAL PACIFIC; SEASONAL-VARIATION; FOCAL CRUISES; WEDDELL SEA</t>
  </si>
  <si>
    <t>The fugacity of CO2 (fCO(2)) and the content of chlorophyll alpha in surface-water were determined during consecutive sections between 47 degrees and 60 degrees S along 6 degrees W in austral spring, October-November 1992. In the Polar Frontal region, the fCO(2) of surface-water decreased from slightly below the atmospheric value to 50 mu atm below it. This was accompanied by the development of diatom blooms. Seasonal warming of 1.2 degrees C and air-sea exchange partly compensated the decrease of fCO(2) by biological activity. Meanders of the Polar Frontal jet and a mesoscale eddy were reflected in spatial variability of fCO(2) and chlorophyll a. Systematic observations indicated relationships between fCO(2) and chlorophyll a, albeit changing with time. The combination of biological CO2-uptake with formation of Antarctic Intermediate Water (AAIW) makes the Polar Front a site of combined biological/physical CO2-drawdown from the atmosphere. In the southern part of the Antarctic Circumpolar Current (sACC) and the Southern Frontal region, fCO(2) increased 7-8 mu atm due to surface-water warming of 0.5 degrees C. A sharp rise of surface water fCO(2) of 13 mu atm occurred south of the southern Frontal jet. As the ice-cover disappeared, the Boundary between the ACC and the Weddell Gyre released significant amounts of CO2. The Weddell Gyre would become a strong CO2-source after the imminent retreat of the ice. Clearly mechanisms behind changes of fCO(2) in surface waters differ for the hydrographic regions. Interstitial brines of sea-ice had fCO(2) as low as 100 mu atm and had been depleted in nutrients. The summation of significant sources and sinks in the different regions indicates an overall minor oceanic CO2-sink of 0.3 mmol m(-2) day(-1) throughout the cruise, on the basis of the Wanninkhof relationship at in situ wind speed without skin effect. Uptake of CO2 increased to 1.0 mmol m(-2) day(-1), when a uniform cold skin temperature difference of 0.2 degrees C was assumed. The skin temperature difference derived from the physical model by Soloviev and Schlussel (1994a,b) had an average value of 0.2 degrees C, leading to an uptake of CO2 of 1.2 mmol m(-2) day(-1). The measured skin temperature difference exceeded the calculated value. These assessments underline the uncertainty in the estimated air-sea exchange of CO2 due to the thermal shin effect, the chosen parametrization of the gas transfer velocity, and the selected length of the wind speed interval. Limited understanding of the mechanistics of gas exchange, as well as large seasonal and spatial variability of the air-sea flux, still preclude a reliable estimate of the basin-wide annual flux for the Southern Ocean. (C) 1997 Elsevier Science Ltd.</t>
  </si>
  <si>
    <t>Bakker, DCE (corresponding author), NETHERLANDS INST SEA RES,POB 59,NL-1790 AB DEN BURG,NETHERLANDS.</t>
  </si>
  <si>
    <t>Bakker, Dorothee/E-4951-2015</t>
  </si>
  <si>
    <t>Bakker, Dorothee/0000-0001-9234-5337</t>
  </si>
  <si>
    <t>10.1016/S0967-0645(96)00075-6</t>
  </si>
  <si>
    <t>WOS:A1997WM12500005</t>
  </si>
  <si>
    <t>Loscher, BM; DeBaar, HJW; DeJong, JTM; Veth, C; Dehairs, F</t>
  </si>
  <si>
    <t>The distribution of Fe in the Antarctic Circumpolar Current</t>
  </si>
  <si>
    <t>MID-ATLANTIC RIDGE; EAST PACIFIC RISE; SUBMARINE HYDROTHERMAL SOLUTIONS; IRON-LIMITED ECOSYSTEM; CENTRAL NORTH PACIFIC; SUB-ARCTIC PACIFIC; SOUTHERN-OCEAN; TRACE-METALS; WEDDELL SEA; MARINE-PHYTOPLANKTON</t>
  </si>
  <si>
    <t>The large-scale distributions of dissolved and total Fe in surface and deep waters of the Antarctic Circumpolar Current exhibit strong relationships with hydrography and biological processes. The mean dissolved Fe concentrations are low in surface waters of the Antarctic Circumpolar Current (0.31-0.49 nM, with a minimum of 0.17 nM) and higher (averaging 1.1-1.9 nM) in the Polar Frontal region. Enhanced dissolved surface water concentrations in the Polar Frontal region are attributed to input from the continental shelf and coincide with phytoplankton spring blooms of large diatoms. The effects of sea-ice melting and iceberg melting on the Fe concentrations were relatively small. Dissolved deep-water concentrations (&gt;400 m) in the Antarctic Circumpolar Current ranged from 0.4 to 2.8 nM. Circumpolar Deep Water has relatively high dissolved Fe concentrations in the Polar Frontal region (0.4-2.8 nM) compared with deep waters further to the south (0.6-1.1 nM). Similarly, total dissolvable (unfiltered) Fe concentrations in the Upper Circumpolar Deep Water tend to decrease southward from the Polar Frontal region. In the Lower Circumpolar Deep Water total dissolvable Fe concentrations are higher than in the Upper Circumpolar Deep Water due to the existing nepheloid layer and sources on the Mid-Atlantic Ridge. Dissolved and total dissolvable Fe concentrations in the Antarctic Bottom Water are higher than those of other water masses in the Antarctic Circumpolar Current, consistent with the nepheloid layer as well as diagenetic input from shelf sediments. The High-Nutrient/Low-Chlorophyll areas of the Antarctic Ocean and northeast Pacific Ocean have different major Fe input sources of similar magnitude. In the Antarctic Circumpolar Current upward transport of Fe is the main input source, whereas in the North Pacific Ocean, aerosols are the dominant source. (C) 1997 Elsevier Science Ltd.</t>
  </si>
  <si>
    <t>FREE UNIV BRUSSELS, B-1050 BRUSSELS, BELGIUM</t>
  </si>
  <si>
    <t>Universite Libre de Bruxelles</t>
  </si>
  <si>
    <t>Loscher, BM (corresponding author), NETHERLANDS INST SEA RES, POB 59, NL-1790 AB DEN BURG, NETHERLANDS.</t>
  </si>
  <si>
    <t>de Jong, Jeroen/F-3190-2011</t>
  </si>
  <si>
    <t>de Jong, Jeroen/0000-0002-3034-5929</t>
  </si>
  <si>
    <t>10.1016/S0967-0645(96)00101-4</t>
  </si>
  <si>
    <t>WOS:A1997WM12500007</t>
  </si>
  <si>
    <t>Van Leeuwe, MA; Scharek, R; De Baar, HJW; De Jong, JTM; Goeyens, L</t>
  </si>
  <si>
    <t>Iron enrichment experiments in the Southern Ocean: Physiological responses of plankton communities</t>
  </si>
  <si>
    <t>DINOFLAGELLATE GYMNODINIUM-SANGUINEUM; BELGIAN COASTAL WATERS; EQUATORIAL PACIFIC-OCEAN; LONG-TERM INCUBATIONS; MARINE-PHYTOPLANKTON; NITROGEN NUTRITION; BIOCHEMICAL FRACTIONATION; C-14 BICARBONATE; SCOTIA SEAS; FATTY-ACIDS</t>
  </si>
  <si>
    <t>The physiological responses of plankton to iron enrichment were investigated in experiments performed in 20-1 culture vessels. Natural phytoplankton communities in sea water, with mean ambient Fe concentrations ranging from 0.3-0.4 nM in the Antarctic Circumpolar Current to 1.2-1.9 nM in the Polar Frontal region, were incubated for several days. Upon addition of 2 nM of iron, synthesis of chlorophyll a and nutrient uptake was stimulated. The specific nitrate-uptake rates as determined by N-15-uptake experiments consistently increased, as well. as the ratios of chlorophyll a to particulate carbon. Growth rates in iron-enriched bottles were consequently enhanced relative to control bottles. The biochemical composition of the plankton community, indicated by carbon to nitrogen ratios and fatty acid composition, remained unaffected by iron addition. On the basis of C-14 incorporation into the major biochemical pools, no changes were observed in the allocation of carbon into proteins, polysaccharides, lipids and low-molecular-weight metabolites in the particulate fraction. Antarctic phytoplankton endures the low ambient iron concentrations by maintaining physiological processes at lower activity rates, whereas the biochemical composition of the plankton remains virtually unaffected. (C) 1997 Elsevier Science Ltd.</t>
  </si>
  <si>
    <t>ALFRED WEGENER INST POLAR &amp; MARINE RES, D-27570 BREMERHAVEN, GERMANY; FREE UNIV BRUSSELS, B-1050 BRUSSELS, BELGIUM</t>
  </si>
  <si>
    <t>Helmholtz Association; Alfred Wegener Institute, Helmholtz Centre for Polar &amp; Marine Research; Universite Libre de Bruxelles</t>
  </si>
  <si>
    <t>NETHERLANDS INST SEA RES, POB 59, NL-1790 AB DEN BURG, NETHERLANDS.</t>
  </si>
  <si>
    <t>de Jong, Jeroen/F-3190-2011; Scharek, Renate/M-4530-2018</t>
  </si>
  <si>
    <t>Scharek, Renate/0000-0001-9306-9047; de Jong, Jeroen/0000-0002-3034-5929</t>
  </si>
  <si>
    <t>1879-0100</t>
  </si>
  <si>
    <t>10.1016/S0967-0645(96)00069-0</t>
  </si>
  <si>
    <t>WOS:A1997WM12500008</t>
  </si>
  <si>
    <t>Scharek, R; Van Leeuwe, MA; De Baar, HJW</t>
  </si>
  <si>
    <t>Responses of Southern Ocean phytoplankton to the addition of trace metals</t>
  </si>
  <si>
    <t>MARINE-PHYTOPLANKTON; EQUATORIAL PACIFIC; IRON-LIMITATION; SCOTIA SEAS; GROWTH; PRODUCTIVITY; MANGANESE; PLANKTON; ZINC; TRANSPORT</t>
  </si>
  <si>
    <t>Trace metal enrichment experiments were performed under ultraclean conditions with natural oceanic plankton populations in the Southern Ocean along 6 degrees W in October-November 1992. Five Fe-enrichment experiments were conducted, as well as a further eight experiments with single or combined addition of Fe, Mn, Co and Zn. Water was incubated from the Polar Frontal region at the beginning and again later in the middle of a bloom, from the Antarctic Circumpolar Current south of the Front, from the sea-ice edge area and from the ice-covered northern Weddell Sea. Growth responses of phytoplankton to the addition of Mn (2.5 nM), Co (0.4 nM) or Zn (2 nM) were not very clear (slight enhancement), which may partly have been due to low initial biomass. Growth enhancements by Fe (2 nM) were more pronounced, albeit only where initial biomass was relatively high and where distinct growth in the controls was observed simultaneously. Overall, rates of chlorophyll a increased and final yields increased, relative to the controls, by about 10% to more than 50%. Additions of 5 and 10 nM Fe yielded about 10% higher specific growth rates than additions of 2 nM. Combining Fe with one or more of the other trace metals did not result in significantly higher yields or growth rates as with Fe alone, even at high initial biomass. Moreover, the accumulation of cellular Fe-55 over time was neither enhanced nor suppressed by Mn, Co, and Zn, further suggesting that co-limitation by the other metals did not occur. Fe is evidently the most important trace metal controlling phytoplankton development. Microzooplankton grazing was determined (dilution method) at the end of one 9 day experiment where a very clear response by phytoplankton was observed following addition of 2 nM Fe. Gross production and grazing rates (as chlorophyll) were 0.71 and 0.34 day(-1), respectively, in the control and 0.89 and 0.30 day(-1) in the Fe enrichment. Apparently only algal production was stimulated by Fe enrichment. We conclude that in the Southern Ocean biomass build-up by phytoplankton is limited by decreasing availability of trace metals, notably Fe, under conditions of sufficient light and low grazing pressure. (C) 1997 Elsevier Science Ltd.</t>
  </si>
  <si>
    <t>NETHERLANDS INST SEA RES, NL-1790 AB DEN BURG, NETHERLANDS</t>
  </si>
  <si>
    <t>Utrecht University; Royal Netherlands Institute for Sea Research (NIOZ)</t>
  </si>
  <si>
    <t>ALFRED WEGENER INST POLAR &amp; MARINE RES, POB 27515, D-2850 BREMERHAVEN, GERMANY.</t>
  </si>
  <si>
    <t>Scharek, Renate/M-4530-2018</t>
  </si>
  <si>
    <t>Scharek, Renate/0000-0001-9306-9047</t>
  </si>
  <si>
    <t>10.1016/S0967-0645(96)00074-4</t>
  </si>
  <si>
    <t>WOS:A1997WM12500009</t>
  </si>
  <si>
    <t>De Baar, HJW; Van Leeuwe, MA; Scharek, R; Goeyens, L; Bakker, KMJ; Fritsche, P</t>
  </si>
  <si>
    <t>Nutrient anomalies in Fragilariopsis kerguelensis blooms, iron deficiency and the nitrate/phosphate ratio (A. C. Redfield) of the Antarctic Ocean</t>
  </si>
  <si>
    <t>SOUTHERN-OCEAN; ATMOSPHERIC CO2; ISOPYCNAL SURFACES; USE EFFICIENCIES; SCOTIA SEAS; WEDDELL SEA; PHYTOPLANKTON; CARBON; FERTILIZATION; PLANKTON</t>
  </si>
  <si>
    <t>During seasonal development of blooms in the Polar Frontal region, concentrations of nitrate and phosphate decreased in surface waters. In blooms of Fragilariopsis kerguelensis at the southern rim (49-50 degrees S) of the Polar Frontal region the dissolved ratio NO3/PO4 increased from the winter value of similar to 14 to 15.8 (18 October 1992) to as high as 25 (23 November 1992). Ambient dissolved Fe in these blooms was subnanomolar compared to similar to 1.1-1.9 nM in the overall Polar Frontal region. Blooms more northerly in the Polar Frontal region were dominated by other diatoms and higher dissolved Fe (&gt;1 nM), and showed only very modest NO3/PO4 anomalies. From nutrient inventories the biogenic pools (PON and DON) and export of settling biogenic debris would have N/P ratios as low as 4.4-6.1 compared to similar to 14 in deep Antarctic waters. Such shifts are consistent with decreasing availability of Fe for nitrate reduction, but also may be due to intrinsically low N/P in Fragilariopsis kerguelensis cells. Moreover, a low ratio DON/DOP in dissolved organic matter and enhanced recycling of N versus P cannot be excluded either. Triplicate mesocosm (201) experiments were performed with a diatom-dominated community in ambient seawater (initial Fe=similar to 0.9 nM) collected at the Polar Front during early spring. Three other triplicates were enriched with 2 nM Fe to total Fe similar to 2.9 nM. During the incubations, the Fe-enriched experiments showed assimilation at near-perfect Redfield N/P ratios of similar to 15 and a virtually near-zero intercept. The untreated incubations showed significantly lower uptake ratios at similar to 13 and non-zero intercepts, suggesting leftover nitrate after all phosphate was utilised. At initial Fe=similar to 0.9 nM, the Fe-containing algal enzymes for reduction of nitrate appeared to be impaired, hence nitrate assimilation was less efficient. The observed NIP fractionation in Fragilariopsis kerguelensis blooms at the Polar Frontal region, in combination with the local formation of AAIW flowing northward, might help maintain the lower N/P ratio at similar to 14 in Antarctic waters, as compared to a similar to 15 as an average value for the other oceans. The functionality of Fe in C-fixation, nitrate assimilation as well as N-2 fixation may partly explain the large variability of the NO3/PO4 ratio in this and other ocean basins (Fanning, 1992; Journal of Geophysical Research, 97, 5693-5712), as well as recently reported variations in the extended C/N/P ratio. (C) 1997 Elsevier Science Ltd.</t>
  </si>
  <si>
    <t>ALFRED WEGENER INST POLAR &amp; MARINE RES, D-2850 BREMERHAVEN, GERMANY; FREE UNIV BRUSSELS, BRUSSELS, BELGIUM; INST MEERESFORSCH, KIEL, GERMANY; UNIV GRONINGEN, DEPT MARINE BIOL, GRONINGEN, NETHERLANDS</t>
  </si>
  <si>
    <t>Helmholtz Association; Alfred Wegener Institute, Helmholtz Centre for Polar &amp; Marine Research; Universite Libre de Bruxelles; University of Groningen</t>
  </si>
  <si>
    <t>10.1016/S0967-0645(96)00102-6</t>
  </si>
  <si>
    <t>WOS:A1997WM12500010</t>
  </si>
  <si>
    <t>Peeken, I</t>
  </si>
  <si>
    <t>Photosynthetic pigment fingerprints as indicators of phytoplankton biomass and development in different water masses of the Southern Ocean during austral spring</t>
  </si>
  <si>
    <t>DIATOM PHAEODACTYLUM-TRICORNUTUM; INDUCED XANTHOPHYLL CYCLE; UNICELLULAR MARINE-ALGAE; CAROTENOID PATTERN; ATLANTIC SECTOR; ANTARCTIC OCEAN; PHAEOCYSTIS SP; CHLOROPHYLL-B; WEDDELL SEA; 2 STRAINS</t>
  </si>
  <si>
    <t>The development of phytoplankton biomass and composition was investigated on three occasions along a longitudinal transect (6 degrees W) between 60 degrees S and 47 degrees S from October 13 to November 21, 1992 by measurement of photosynthetic pigments with high performance liquid chromatography (HPLC). Measured accessory pigment concentrations were multiplied by conversion factors to derive the proportions of phytoplankton groups contributing to the biomass indicator chlorophyll a. Phytoplankton blooms developed in the Polar Frontal region (PFr) and were dominated (80%) by diatoms. Other groups contributing to the phytoplankton included prymnesiophytes, green algae, autotrophic dinoflagellates, cryptophytes, pelagophytes and micromonadophytes, and their distributions varied with time. In contrast, phytoplankton biomass remained low in the southern Antarctic Circumpolar Current (ACC) and was dominated by flagellates, particularly green algae and prymnesiophytes. Green algae contributed more to total biomass than in previous investigations, partly attributed to ''Chlorella-like'' type organisms rather than prasinophytes. Cryptophytes decreased during the investigation, possibly due to salp grazing. No bloom was observed at the retreating ice-edge, presumably due to strong wind mixing. Only a slight increase in phytoplankton biomass, composed primarily of diatoms, was found at the ACC-Weddell Gyre front. Cluster analysis revealed that different phytoplankton communities characterised the different water masses of the PFr and southern ACC; the history of different water masses in the PFr could be reconstructed on this basis. (C) 1997 Elsevier Science Ltd.</t>
  </si>
  <si>
    <t>Peeken, I (corresponding author), CHRISTIAN ALBRECHTS UNIV KIEL,INST MEERESKUNDE,DUSTERNBROOKER WEG 20,D-24105 KIEL,GERMANY.</t>
  </si>
  <si>
    <t>Peeken, Ilka/0000-0003-1531-1664</t>
  </si>
  <si>
    <t>10.1016/S0967-0645(96)00077-X</t>
  </si>
  <si>
    <t>WOS:A1997WM12500011</t>
  </si>
  <si>
    <t>Meyerdierks, D; Bolt, B; Kirst, GO</t>
  </si>
  <si>
    <t>Spatial and vertical distribution of particulate dimethylsulphoniopropionate (DMSP) during spring in the Atlantic sector of the Southern Ocean</t>
  </si>
  <si>
    <t>DIMETHYL SULFIDE; DIMETHYLSULFONIOPROPIONATE DMSP; COASTAL WATERS; PHYTOPLANKTON; ATMOSPHERE; SURFACE; SULFUR; SEA; ICE; PROPIONATE</t>
  </si>
  <si>
    <t>Dimethylsulphoniopropionate (DMSP) concentrations in relation to phytoplankton biomass and species composition were investigated on four transects between 47 degrees S and 60 degrees S along 6 degrees W during the SO-JGOFS cruise ANT X/6 of R.V. Polarstern in October/November 1992. Particulate DMSP concentrations at 20 m depth in the three pelagic regimes, Polar Frontal Zone, southern Antarctic Circumpolar Current and the northern rim of the Weddell Gyre, were about 25-66, 5 and 3-14 nM, respectively. DMSP:chlorophyll a ratios for the three zones were 32-92, 10-35 and 25 nmol (mu g chl a)(-1), respectively. In the Polar Frontal Zone, the majority of DMSP was found in the 5-20 mu m size fraction. Some DMSP was produced by algae &gt;20 mu m (mainly diatoms), but the contribution of algae &lt;5 mu m was negligible. As such, the Antarctic phytoplankton community sampled in the open Southern Ocean cannot be considered especially active DMSP producers compared to temperate and tropical algae. (C) 1997 Elsevier Science Ltd.</t>
  </si>
  <si>
    <t>Meyerdierks, D (corresponding author), UNIV BREMEN, FB MEERESBOT 2, POSTFACH 330440, D-28334 BREMEN, GERMANY.</t>
  </si>
  <si>
    <t>10.1016/S0967-0645(96)00070-7</t>
  </si>
  <si>
    <t>WOS:A1997WM12500012</t>
  </si>
  <si>
    <t>Detmer, AE; Bathmann, UV</t>
  </si>
  <si>
    <t>Distribution patterns of autotrophic pico- and nanoplankton and their relative contribution to algal biomass during spring in the Atlantic sector of the Southern Ocean</t>
  </si>
  <si>
    <t>NORTHWESTERN WEDDELL SEA; ICE-EDGE ZONE; SIZE DISTRIBUTION; MICROBIAL LOOP; PHYTOPLANKTON; ANTARCTICA; ABUNDANCE; PICOPLANKTON; PLANKTON; WATERS</t>
  </si>
  <si>
    <t>Flow cytometry and epifluorescence microscopy were employed to determine the abundance, distribution and size structure of autotrophic pico- and nanoplankton on a series of transects along 6 degrees W between the Polar Front and the receding ice-edge during 12 October-21 November 1992. Abundances ranged from &lt;1.0 to &gt;20.0 x 10(6) cells l(-1) in the upper 100-m layer; Lowest surface concentrations were found at the receding ice-edge between 56 degrees and 59 degrees 30'S. Abundances increased with advancing season within the Polar Front region (47 degrees-50 degrees 30'S) and in the Southern Antarctic Circumpolar Current zone (ACC, 51 degrees-54 degrees 30'S) but not south of the ACC-Weddell Gyre Boundary (54 degrees 30'-58 degrees 30'S). Autotrophic pico- and nanoplankton contributed up to 90% to total chlorophyll a in regions with low chlorophyll a concentrations (0.2-0.4 mu g l(-1)) but less than 50% in regions where phytoplankton biomass accumulated (&gt;1.8 mu g chl l(-1), Polar Front region), indicating a shift in dominance towards larger size classes in areas of high chlorophyll a concentrations. Referring to cell numbers, this shift towards larger size fractions was observed within the autotrophic pico- and nanoplankton. The build up of phytoplankton biomass to bloom levels was primarily due to the accumulation of diatoms. Hence, regional variability in magnitude of the spring bloom is due to diatoms while the standing stock of autotrophic pico- and nanoplankton is less variable. We hypothesize that neither micronutrients (e.g. Fe) nor grazing suppresses abundance of pico- and nanophytoplankton below a ''background'' concentration of about 2.0-4.0 x 10(6) cells l(-1) during spring and early summer in wide areas of the Southern Ocean. Our observations confirm the hypothesis that both groups represent abundant and stable constituents of the phytoplankton assemblage in the Southern Ocean. (C) 1997 Elsevier Science Ltd.</t>
  </si>
  <si>
    <t>Detmer, AE (corresponding author), CHRISTIAN ALBRECHTS UNIV KIEL,INST MEERESKUNDE,DUSTERNBROOKER WEG 20,D-24105 KIEL,GERMANY.</t>
  </si>
  <si>
    <t>10.1016/S0967-0645(96)00068-9</t>
  </si>
  <si>
    <t>WOS:A1997WM12500013</t>
  </si>
  <si>
    <t>Lochte, K; Bjornsen, PK; Giesenhagen, H; Weber, A</t>
  </si>
  <si>
    <t>Bacterial standing stock and production and their relation to phytoplankton in the Southern Ocean</t>
  </si>
  <si>
    <t>MARGINAL ICE-ZONE; SPRING BLOOM; BRANSFIELD STRAIT; WEDDELL SEA; BACTERIOPLANKTON; BIOMASS; TEMPERATURE; GROWTH; ANTARCTICA; ABUNDANCE</t>
  </si>
  <si>
    <t>In the Atlantic sector of the Southern Ocean bacterial numbers, biomass and production were measured in the upper 200 m of the water column on six successive transects along the 6 degrees W meridian between 47 degrees S and 60 degrees S in October-November 1992. The transects extended from the Polar Front region (PFr) across the southern part of the Antarctic Circumpolar Current (southern ACC) to the retreating Marginal Ice Zone (MIZ). During this austral spring period, bacterial standing stock and production were highest and shelved a gradual increase in the PFr where a phytoplankton bloom started to develop. No indication of elevated bacterial parameters were detected at the MIZ. Bacterial numbers and chlorophyll a as well as bacterial and primary production were highly positively correlated and were similar to the relationships found in other oceanic regions. Bacterial production amounted to 12-22% of primary production on average, and the turnover time of bacterial biomass was 5-70 days. These spring values are lower than reported data found during austral autumn or in most other oceanic regions. In the PFr and the MIZ, primary production was particularly high relative to bacterial production, resulting in an average bacterial consumption of 27-28% of primary production (at a conversion efficiency of 30%). Tn contrast, in the waters of the southern ACC in between these two regions, 66% of primary production on average was consumed by bacteria. The different levels of bacterial consumption may be explained by an uncoupling or time lag between the onset of the phytoplankton spring bloom development in frontal areas and bacterial processes. (C) 1997 Elsevier Science Ltd.</t>
  </si>
  <si>
    <t>UNIV COPENHAGEN,MARINE BIOL LAB,DK-3000 HELSINGOR,DENMARK; CHRISTIAN ALBRECHTS UNIV KIEL,INST MEERESKUNDE,D-24105 KIEL,GERMANY</t>
  </si>
  <si>
    <t>University of Copenhagen; University of Kiel</t>
  </si>
  <si>
    <t>Lochte, K (corresponding author), INST OSTSEEFORSCH,POB 301161,D-18112 ROSTOCK,GERMANY.</t>
  </si>
  <si>
    <t>10.1016/S0967-0645(96)00081-1</t>
  </si>
  <si>
    <t>WOS:A1997WM12500014</t>
  </si>
  <si>
    <t>Kahler, P; Bjornsen, PK; Lochte, K; Antia, A</t>
  </si>
  <si>
    <t>Dissolved organic matter and its utilization by bacteria during spring in the Southern Ocean</t>
  </si>
  <si>
    <t>TEMPERATURE CATALYTIC-OXIDATION; MARINE-BACTERIA; CARBON; PHYTOPLANKTON; ZONE; DOC; SEA; SEAWATER; BIOMASS; WATERS</t>
  </si>
  <si>
    <t>Concentrations of dissolved organic carbon (DOC) and nitrogen (DON) were measured during early austral Spring 1992 at a number of stations along the 6 degrees W meridian between 47 degrees and 60 degrees S. This included the Polar Front in the north, the zone of melting sea-ice in the south, and waters of the Antarctic Circumpolar Current in between. Concentrations of DOC were low in deep water (34-38 mu M) With generally similar or slightly higher values in the surface mixed layer (38-55 mu M). DOC:DON ratios are wider in surface water than in deep water, i.e. surface accumulations contain relatively C-rich dissolved organic matter. The highly variable distribution of the surface DOC was not related to hydrographic or biotic features (fronts, plankton development) indicating the lability and transient occurrence of this material. Growth rates of bacteria were determined in subsamples from 51 0.8-mu m-filtered batches of seawater incubated in the dark at in-situ temperature. Thymidine and leucine uptake and bacterial biomass change as well as changes in dissolved organic carbon in the batches, and oxygen consumption in parallel incubations correlated linearly over 2 weeks of incubation which allowed extrapolation to in-situ conditions. Bacterial growth in these experiments depended strongly on the amount of initial DOG. Growth in water from greater depth (1000 m) containing 38 mu M DOG was minimal, as were DOG-decrease and oxygen consumption. Higher rates were observed in surface water slightly enriched with DOG, and highest rates in surface water amended with DOG-rich melted sea ice. Bacterial growth efficiencies (biomass C-increase vs DOC consumed) were about 30%. The experiments showed that at least 40-60% of the DOC in excess of deep water concentrations was available to bacteria. (C) 1997 Published by Elsevier Science Ltd.</t>
  </si>
  <si>
    <t>UNIV COPENHAGEN,MARINE BIOL LAB,DK-3000 HELSINGOR,DENMARK; CHRISTIAN ALBRECHTS UNIV KIEL,SONDERFORSCH BEREICH 313,D-24123 KIEL,GERMANY</t>
  </si>
  <si>
    <t>Kahler, P (corresponding author), INST OSTSEEFORSCH,SEESTRE 15,D-18119 WARNEMUNDE,GERMANY.</t>
  </si>
  <si>
    <t>10.1016/S0967-0645(96)00071-9</t>
  </si>
  <si>
    <t>WOS:A1997WM12500015</t>
  </si>
  <si>
    <t>Becquevort, S</t>
  </si>
  <si>
    <t>Nanoprotozooplankton in the Atlantic sector of the Southern Ocean during early spring: Biomass and feeding activities</t>
  </si>
  <si>
    <t>NORTHWESTERN WEDDELL SEA; MARGINAL ICE-ZONE; PROTOZOAN BACTERIVORY; CONFLUENCE AREA; CELL-VOLUME; PHYTOPLANKTON; CARBON; WATERS; GROWTH; PREY</t>
  </si>
  <si>
    <t>The dynamic of early spring nanoprotozoa was investigated in three characteristic water masses of the Southern Ocean: the Marginal Ice Zone, the intermediate waters of the Antarctic Circumpolar Current and the Polar Frontal Zone. Biomass and feeding activities of nanoprotozoa were measured, as well as the biomass of their potential prey-bacteria and phototrophic flagellates-on the 6 degrees W meridian in the Southern Ocean along three repetitive transects between 47 and 60 degrees South from October to November 1992. On average, nanoprotozooplankton biomass accounted for 77% of the combined biomass of bacteria and phototrophic flagellates, and was dominated by dinoflagellates and flagellates smaller than 5 mu m. As a general trend, low protozoan biomass of 2 mg C m(-3) was typical of the ice covered area, while significantly higher biomasses culminating at 15 mg C m(-3) were recorded at the Polar Front. Biomasses of bacteria and total phytoplankton were distributed accordingly, with larger values at the Polar Front. Phototrophic flagellates did not show any geographical trend. No seasonal trend could be identified in the Marginal Ice Zone and in the intermediate waters of the Antarctic Circumpolar Current. On the other hand, at the Polar Front region a threefold increase was observed within a 2-month period for nanoprotozooplankton biomass. Such a biomass increase was also detected for bacterioplankton and total phytoplankton biomass. Half-saturation constants and maximum specific ingestion of nanoprotozoan taxons feeding on bacteria and phototrophic flagellates were determined using the technique of fluorescent labelled bacteria (FLB) and algae (FLA) over a large range of prey concentrations. Maximum ingestion rates ranged between 0.002 and 0.015 h(-1) for bactivorous nanoprotozoa and heterotrophic flagellates larger than 5 mu m feeding on phototrophic flagellates. The markedly high maximum ingestion rates of 0.4 h(-1) characterising nanophytoplankton ingestion by dinoflagellates evidenced the strong ability of dinoflagellates for feeding on nanophytoplankton. Daily ingestion rates were calculated from nanoprotozoan grazing parameters and carbon biomass of prey and predators. This indicated that nanoprotozoa ingestion of daily bacterioplankton and phytoplankton production in early spring ranged from 32 to 40%. (C) 1997 Published by Elsevier Science Ltd.</t>
  </si>
  <si>
    <t>Becquevort, S (corresponding author), FREE UNIV BRUSSELS,GRP MICROBIOL MILIEUX AQUAT,CAMPUS PLAINE,CP 221,BLVD TRIOMPHE,B-1050 BRUSSELS,BELGIUM.</t>
  </si>
  <si>
    <t>10.1016/S0967-0645(96)00076-8</t>
  </si>
  <si>
    <t>WOS:A1997WM12500016</t>
  </si>
  <si>
    <t>Klaas, C</t>
  </si>
  <si>
    <t>Microprotozooplankton distribution and their potential grazing impact in the Antarctic Circumpolar Current</t>
  </si>
  <si>
    <t>SUB-ARCTIC PACIFIC; THECATE HETEROTROPHIC DINOFLAGELLATE; WEDDELL SEA ANTARCTICA; ICE-EDGE ZONE; SOUTHERN-OCEAN; GROWTH DYNAMICS; SIZE SELECTION; FEEDING RATES; SCOTIA SEAS; SPEC NOV</t>
  </si>
  <si>
    <t>The abundance and composition of microphyto- and microprotozooplankton were studied in late October 1992 along a meridional transect (6 degrees W) extending from the ice edge (56 degrees S) in the southern Antarctic Circumpolar Current (ACC) to the Polar Front region (PFr) between 51 and 47 degrees S. Microphytoplankton standing stocks were low in the southern ACC, but attained bloom proportions in the PFr where diatoms dominated. Microprotozooplankton standing stocks varied from 197 to 434 mgC m(-2) in the southern ACC and 282 to 665 mgC m(-2) in the PFr. The composition of the ciliate community and the size structure of microprotozooplankton assemblages differed significantly between the southern ACC and the PFr, whereas there was no significant difference between the ice edge and the open southern ACC water. In the southern ACC, 45% of microprotistplankton standing stocks was composed of heterotrophs (18% flagellates and 27% ciliates), with an important fraction of protozoa larger than 40 mu m. In the PFr, heterotrophs represented only 16% of microprotistplankton standing stock (12% flagellates and 4% ciliates) with the smaller size fraction (20-40 mu m) largely dominating. Grazing by microprotozooplankton, estimated by converting counts into ingestion rates using literature values, ranged from 11 to 54% and 4 to 56% of primary production in the southern ACC and PFr, respectively. These grazing estimates and the importance of larger protozoa (&gt;40 mu m) in the southern ACC suggest that they can play a significant role in controlling blooms of diatoms. Further, factors other than food supply seem to determine both the size structure and composition of microprotozooplankton assemblages. (C) 1997 Elsevier Science Ltd.</t>
  </si>
  <si>
    <t>Klaas, Christine/0000-0002-6679-8970</t>
  </si>
  <si>
    <t>10.1016/S0967-0645(96)00080-X</t>
  </si>
  <si>
    <t>WOS:A1997WM12500017</t>
  </si>
  <si>
    <t>Fransz, HG; Gonzalez, SR</t>
  </si>
  <si>
    <t>Latitudinal metazoan plankton zones in the Antarctic Circumpolar Current along 6 degrees W during austral spring 1992</t>
  </si>
  <si>
    <t>PRINCE-EDWARD-ISLANDS; EASTERN WEDDELL SEA; CALANOIDES-ACUTUS; ZOOPLANKTON; ABUNDANCE; COPEPODA; ICE; COMMUNITY; PENINSULA; ATLANTIC</t>
  </si>
  <si>
    <t>During the ANT X/6 cruise of R.V. Polarstern as a part of Southern Ocean JGOFS, the mesozooplankton and smaller metazoans were sampled from five depth layers between 0 and 500 m, and daily egg production was measured in copepods. The latitudinal and vertical abundance, biomass and species distribution were recorded twice along the 6 degrees W meridian between the Weddell Gyre and the Polar Frontal Zone in October and November 1992. Carbon weight-length relationships are presented for the dominant copepod species Calanoides acutus, Rhincalanus gigas, Metridia gerlachei and Oithona similis. Total biomass measured by weighing filters of two size fractions and calculated from specific abundance and length estimations both averaged to about 5 g ashfree dry weight (AFDW) per m(2) in the Polar Frontal region (PFr), somewhat lower in October than in November, and 2 g AFDW m(-2) in the Antarctic Zone (AZ) between the PFr and the Weddell Gyre. Antarctic calanoid copepods as a group dominated biomass in both regions, but the cyclopoid copepod Oithona similis had the highest numerical abundance and in general also the highest biomass of all species. Mean copepodid abundance below 100 m was not different in the PFr and the AZ, but the abundance in the upper 100 m was much higher in the PFr. Daily egg production of Calanoides acutus was highest in the PFr. The community composition in the PFr and the AZ indicated that accumulation in the Antarctic convergence or a difference in timing of the spring rise to the surface was not the main cause of the latitudinal spring peak in the PFr. Probably the physical conditions are most favourable here for zooplankton to sustain populations. This seems most advantageous for species with a long reproductive period, allowing them to produce several generations per year. Life cycle strategies of Antarctic zooplankton species only can be compared in the framework of their specific conditions for growth and persistence in different latitudinal zones, and the distribution and transport patterns of their populations. (C) 1997 Elsevier Science Ltd.</t>
  </si>
  <si>
    <t>Fransz, HG (corresponding author), NETHERLANDS INST SEA RES,NIOZ,POB 59,NL-1790 AB DEN BURG,NETHERLANDS.</t>
  </si>
  <si>
    <t>10.1016/S0967-0645(96)00065-3</t>
  </si>
  <si>
    <t>WOS:A1997WM12500018</t>
  </si>
  <si>
    <t>Dubischar, CD; Bathmann, UV</t>
  </si>
  <si>
    <t>Grazing impact of copepods and salps on phytoplankton in the Atlantic sector of the Southern Ocean</t>
  </si>
  <si>
    <t>MARGINAL ICE-ZONE; CALANUS-PROPINQUUS; CALANOIDES-ACUTUS; RHINCALANUS-GIGAS; ANTARCTIC COPEPOD; GUT PIGMENT; LIFE-CYCLES; WEDDELL SEA; WAX ESTERS; FOOD WEB</t>
  </si>
  <si>
    <t>During the SO-JGOFS-Polarstern cruise in October/November 1992, grazing of the dominant calanoid copepods (Calanoides acutus, Calanus propinguus and Rhincalanus gigas) and of Salpa thompsoni was determined. Calanoides acutus and R. gigas were very abundant in the Polar Frontal region (PFr). Calanus propinquus was abundant at the ACC-Weddell Gyre Boundary (AWE). Grazing by copepods was very low and accounted for less than 1% of the primary production (PP) for all three species. Salpa thompsoni occurred in swarms in the southern part of the Antarctic Circumpolar Current (ACC) where its ingestion rates accounted for more than 100% of the PP. We conclude that grazing by copepods had a negligible effect on build-up of the phytoplankton biomass recorded in the PFr and-to a much lesser extent-at the AWE, whereas high grazing pressure of S. thompsoni was likely to have constrained phytoplankton biomass levels in the ACC. (C) 1997 Elsevier Science Ltd.</t>
  </si>
  <si>
    <t>Dubischar, CD (corresponding author), ALFRED WEGENER INST POLAR &amp; MARINE RES,HANDELSHAFTEN 12,D-27515 BREMERHAVEN,GERMANY.</t>
  </si>
  <si>
    <t>10.1016/S0967-0645(96)00064-1</t>
  </si>
  <si>
    <t>WOS:A1997WM12500019</t>
  </si>
  <si>
    <t>VanFraneker, JA; Bathmann, UV; Mathot, S</t>
  </si>
  <si>
    <t>Carbon fluxes to Antarctic top predators</t>
  </si>
  <si>
    <t>MARINE FOOD WEB; SOUTHERN-OCEAN; WEDDELL SEA; PHYTOPLANKTON BLOOMS; COUNTING SEABIRDS; MINKE WHALES; ICE; DISTRIBUTIONS; CONSUMPTION; ECOLOGY</t>
  </si>
  <si>
    <t>The role of birds, seals and whales in the overall biological carbon fluxes of the Southern Ocean has been estimated based on census counts of top predator individuals in the region. Using standard routines for conversion to food consumption and respiration rates we demonstrate that at most 0.3-0.6% of primary production in the Southern Ocean is exhaled, even if primary production by ice-algae is ignored. Food requirements of top predators indicate that photosynthetic production in the ice biota likely is substantial, deserving future attention and research. The results of these held observations deviate strongly from much higher top-predator respiration of 2-22.5% of primary production, as recently suggested from theorethical models. The findings illustrate that the Antarctic food web is more complex than hitherto acknowledged. (C) 1997 Elsevier Science Ltd.</t>
  </si>
  <si>
    <t>ALFRED WEGENER INST POLAR &amp; MARINE RES, D-27515 BREMERHAVEN, GERMANY; GMMA FREE UNIV BRUSSELS, B-1050 BRUSSELS, BELGIUM</t>
  </si>
  <si>
    <t>VanFraneker, JA (corresponding author), NETHERLANDS INST SEA RES, IBN, DLO, DEPT AQUAT ECOL, POB 167, NL-1790 AB DEN BURG, NETHERLANDS.</t>
  </si>
  <si>
    <t>10.1016/S0967-0645(96)00078-1</t>
  </si>
  <si>
    <t>WOS:A1997WM12500020</t>
  </si>
  <si>
    <t>vanderLoeff, MMR; Friedrich, J; Bathmann, UV</t>
  </si>
  <si>
    <t>Carbon export during the Spring Bloom at the Antarctic Polar Front, determined with the natural tracer Th-234</t>
  </si>
  <si>
    <t>SOUTHERN-OCEAN; PARTICLE-FLUX; THORIUM ISOTOPES; INDIAN SECTOR; ATLANTIC; DISEQUILIBRIA; DIOXIDE; PA-231; MODEL; SEA</t>
  </si>
  <si>
    <t>Profiles of particulate and dissolved Th-234 were obtained during the JGOFS Southern Ocean expedition on R.V. Polarstern during October/November 1992. Measurements were made on three transects across the Antarctic Circumpolar Current, from the Polar Front (PF) in the north to the Weddell Sea/ACC boundary in the south. The dissolved Th-234/U-238 ratio in surface waters gradually decreased during the development of the plankton bloom at the Polar Front. In the period between the first two transects, the Th-234 activity removed from the dissolved phase had shifted to particles that had been produced, and as a result, the total activity ratio remained unchanged. The decrease in dissolved Th-234 corresponds with decreases in dissolved nutrients and pCO(2), and with increases in chlorophyll and plankton biomass. Only during the third transect was the total activity of Th-234 clearly reduced. The Th-234 activity missing in the upper 100 m amounted to approximately 6 x 10(4) dpm m(-2) at the Polar Front. In the 22-day period between the second and third transect, the Th-234 export flux averaged 3200 dpm m(-2) day(-1). The ratio of organic carbon to Th-234 on suspended particles was lower near the Polar Front than to the south, which we attribute to the higher abundance of empty diatom frustules at the Polar Front. With an average C-org/(234)Tn ratio on suspended particles in surface water of about 20 mu mol dpm(-1), and assuming that the C-org/Th-234 ratio on exported particles is 30-60% of this value, we estimate that 0.43-0.86 mol C m(-2) had been removed over the 22-day period from the surface ocean by sinking particles. Export production was negligible in the Antarctic Zone including the ice edge, but during the later stage of the bloom in the Polar Front region, it amounted to 12-24% of primary production or 25-50% of the net CO2 uptake as estimated from a CO2 budget. (C) 1997 Elsevier Science Ltd.</t>
  </si>
  <si>
    <t>vanderLoeff, MMR (corresponding author), ALFRED WEGENER INST POLAR &amp; MARINE RES,POB 120161,D-27515 BREMERHAVEN,GERMANY.</t>
  </si>
  <si>
    <t>Friedrich, Jana/AAG-4840-2021</t>
  </si>
  <si>
    <t>Rutgers van der Loeff, Michiel/0000-0003-1393-3742</t>
  </si>
  <si>
    <t>WOS:A1997WM12500021</t>
  </si>
  <si>
    <t>Crawford, RM; Hinz, F; Rynearson, T</t>
  </si>
  <si>
    <t>Spatial and temporal distribution of assemblages of the diatom Corethron criophilum in the Polar Frontal region of the South Atlantic</t>
  </si>
  <si>
    <t>STEPHANODISCUS; SIZE</t>
  </si>
  <si>
    <t>Morphometric data in the form of frequency distributions of valve widths (transapical measurements) of the diatom Corethron criophilum have been plotted for stations between 50 and 47 degrees S on transects 5, 11 and 12 of cruise ANT X/6 to the Atlantic sector of the Southern Ocean. The profiles largely confirm the picture of sharp differences between the waters as revealed by hydrological, pigment and other biological data. The assemblages to the north, which lie in the southern part of the Polar Frontal Zone water, are more congruent with those in water to the south, that is presumed to have eddied off the PFZ water, than with interlaying, Antarctic Circumpolar Current water. The profiles also show how assemblages of this species can be recognised over space and time. Furthermore, they reveal how a sexual event in the life cycle can lead to a rapid change in the character of the assemblage due to rapid loss of gametangial cell walls from the water column. (C) 1997 Elsevier Science Ltd.</t>
  </si>
  <si>
    <t>Crawford, RM (corresponding author), ALFRED WEGENER INST POLAR &amp; MARINE RES,POSTFACH 120161,D-27568 BREMERHAVEN,GERMANY.</t>
  </si>
  <si>
    <t>10.1016/S0967-0645(96)00079-3</t>
  </si>
  <si>
    <t>WOS:A1997WM12500022</t>
  </si>
  <si>
    <t>Dehairs, F; Shopova, D; Ober, S; Veth, C; Goeyens, L</t>
  </si>
  <si>
    <t>Particulate barium stocks and oxygen consumption in the Southern Ocean mesopelagic water column during spring and early summer: Relationship with export production</t>
  </si>
  <si>
    <t>SUSPENDED BARITE; EQUATORIAL PACIFIC; DEEP-WATER; SEA ICE; PALEOPRODUCTIVITY; PARTICLES; TRANSPORT; WESTERN; MATTER; TRACER</t>
  </si>
  <si>
    <t>Particulate barium was analysed in the upper 600 m of the Southern Ocean water column during repeated transects along the 6 degrees W meridian in October-November 1992. The transects extended between the northern edge of the Weddell Gyre (57 degrees 30'S) in the south to 47 degrees S within the Polar Front Zone (PFZ) in the north. From earlier studies, it is known that the largest fraction of Ba in oceanic suspended matter occurs as barite micro-crystals. In the PFZ, an increase in the particulate Ba content in surface waters and at mesopelagic depths can be significant over the investigation period (1 month) and follows the increase of primary production during bloom development. Using an inverse one-dimensional advection-diffusion-consumption model, O-2 consumption between the base of the mixed layer and 1000 m was estimated. The shapes of the vertical particulate Ba profiles are very similar to those of calculated O-2 consumption rates, emphasizing the close link between organic matter oxidation and Ba-barite release at a mesopelagic depth. For the southern Antarctic Circumpolar Current (ACC), depth-integrated rates of O-2 consumption correlate significantly with primary production and mesopelagic particulate Ba concentration. For the PFZ, these relationships are subject to more speculation since this is a region of intense mixing, and the appropriate value of the turbulent diffusion coefficient is uncertain. For the ACC, the observed relationship presents the possibility of defining a transfer function between export production to the mesopelagic depth zone and mesopelagic Ba accumulation. The observed regression between rate of O-2 consumption and primary production in the southern ACC suggests that about 10% of the synthesized organic carbon can be oxidized in the upper 1000 m of the water column. (C) 1997 Elsevier Science Ltd.</t>
  </si>
  <si>
    <t>NETHERLANDS INST SEA RES, NIOZ, NL-1790 AB DEN BURG, NETHERLANDS</t>
  </si>
  <si>
    <t>Dehairs, F (corresponding author), FREE UNIV BRUSSELS, PLEINLAAN 2, B-1050 BRUSSELS, BELGIUM.</t>
  </si>
  <si>
    <t>10.1016/S0967-0645(96)00072-0</t>
  </si>
  <si>
    <t>WOS:A1997WM12500023</t>
  </si>
  <si>
    <t>Park, YH; Gamberoni, L</t>
  </si>
  <si>
    <t>Cross-frontal exchange of Antarctic Intermediate Water and Antarctic Bottom Water in the Crozet Basin</t>
  </si>
  <si>
    <t>SOUTH INDIAN-OCEAN; CIRCUMPOLAR CURRENT; HYDROGRAPHIC SECTION; POLAR FRONT; CIRCULATION; TRANSPORT; MASSES</t>
  </si>
  <si>
    <t>The hydrographic survey made across the Antarctic Circumpolar Current (ACC) in the southwestern Crozet Basin during the April-May 1993 ANTARES-I cruise revealed unprecedented strong cross-frontal injections of newly formed Antarctic Intermediate Water (AAIW) into the subtropical zone north of the ACC. The ACC in this area is mostly associated with the Subantarctic Front (SAF) and Subtropical Front (STF), which are tightly merged into one structure bordered to the north with the eastward extension of the Agulhas Return Current. The oxygen and salinity extrema of the newly injected AAIW, at a depth of 1200 m, well north of the STF, reach as high as 6.17 ml l(-1) and 34.15. These values coincide almost exactly with those in the AAIW source, found at a depth of 500 m, just south of the SAF, but surpass considerably (oxygen by + 1.35 ml l(-1) and salinity by -0.23 psu) those values corresponding to the old AAIW at the nearby subtropical stations. Such spectacular cross-frontal injections of new AAIW were not continuous in space and time, but were found to be rather local, intermittent and impulsive. This was closely correlated with the highly perturbed, meandering frontal zone due to the frequent passages of strong atmospheric depressions during the cruise. There is also clear evidence of the northward penetration of Antarctic Bottom Water (AABW) through the Crozet-Kerguelen gap and its northward flow along the deep western boundary of the Crozet Basin, supporting previous observations. Moreover, our observations indicate more precisely the bottom water pathway, which is concentrated against the continental rise west of 56 degrees E, following roughly the 4000 m isobath. It is concluded that the Crozet Basin frontal zone acts as a barrier only for the upper layer water masses, and that it is dynamically transparent for the cross-frontal exchange of intermediate and deeper layer water masses of potential density anomalies greater than sigma(0) = 27.1, including AAIW and AABW. (C) 1997 Elsevier Science Ltd.</t>
  </si>
  <si>
    <t>NATL MUSEUM NAT HIST, LAB OCEANOG PHYS, 43 RUE CUVIER, F-75005 PARIS, FRANCE.</t>
  </si>
  <si>
    <t>10.1016/S0967-0645(97)00004-0</t>
  </si>
  <si>
    <t>XM404</t>
  </si>
  <si>
    <t>WOS:A1997XM40400002</t>
  </si>
  <si>
    <t>VanBeusekom, JEE; VanBennekom, AJ; Treguer, P; Morvan, J</t>
  </si>
  <si>
    <t>Aluminium and silicic acid in water and sediments of the Enderby and Crozet Basins</t>
  </si>
  <si>
    <t>DISSOLVED ALUMINUM; NORTH-ATLANTIC; BIOGENIC SILICA; SOUTHERN-OCEAN; INDIAN-OCEAN; WEDDELL SEA; DEEP; SECTOR; AL; STRATIFICATION</t>
  </si>
  <si>
    <t>The distributions of dissolved aluminium (Al) and silicic acid (H4SiO4) were investigated in the Indian sector of the Southern Ocean along a hydrographic section from 52 degrees S in the eastern Enderby Basin to 39 degrees S in the western Crozet Basin. Going northward, there is a clear increase of Al concentrations at all depths, starting with a nearly featureless profile (Al generally below 1 nM) at the southernmost station, to profiles with maxima of 4.09 nM at 500 m and 3.57 nM in bottom waters at the northern stations. The general trend is interrupted by intrusions of Antarctic Intermediate Water with low Al, coinciding with oxygen maxima &gt; 260 mu M. In the surface layer, H(4)Si0(4) ranged from 1.5 to 5 mu M and increased continuously with depth to 158.7 mu M in the southernmost bottom water and to 141 mu M in the bottom water of the Crozet Basin. There is a linear relation between H(4)Si0(4) and salinity, except in the eastern Enderby Basin, where the bottom water is enriched in H(4)Si0(4) At the eastern flank of the Crozet Plateau, a western boundary current was observed carrying deep water with about 2.3 nM Al and 155-156 mu M H(4)Si0(4) This indicates a net input of H(4)Si0(4) and no net input of Al during water transport from the western Weddell Basin to the Crozet-Kerguelen Passage. At the southernmost station all Al concentrations, ranging from 0.84 to 1.2 nM., with minima of 0.3-0.5 nM between 500 and 1000 m, are below the values reported for the western Weddell Sea, where the water originates. Also the Al Values in the salinity maximum of the Circumpolar Deep Water are lower than expected from the intrusion of saline, Al-rich North Atlantic Deep Water. Both observations suggest that scavenging of Al, possibly by diatoms, occurs in parts of the Southern Ocean. In the Crozet Basin deep waters, H(4)Si0(4) behaves conservatively, while increased concentrations of dissolved Al in bottom waters are due to input from the sediments. In the eastern Enderby Basin, excess H(4)Si0(4) in bottom waters indicates input from the sediment, without such an input of Al. This is explained by the higher concentrations of H(4)Si0(4) and lower dissolved Al in pore waters of the Enderby Basin, compared to the Crozet Basin. The Al/Si ratios of biogenic silica in the sediment were 0.0027 in the Enderby Basin and 0.011 in the Crozet Basin, both higher than in diatoms from surface waters. It is suggested that the biogenic silica-rich surface sediment in the Enderby Basin acts as a filter for Al, diffusing upward from pore water, whereas the low Al/Si ratios in biogenic silica support a marked H(4)Si0(4) flux into the bottom waters. In the Crozet Basin sediments, with less biogenic silica and more Al-releasing terrigenous material, some dissolved Al can escape into bottom water, but the higher Al/Si ratios in biogenic silica suppress release of H(4)Si0(4) (C) 1997 Elsevier Science Ltd.</t>
  </si>
  <si>
    <t>NETHERLANDS INST SEA RES,NL-1790 AB DEN BURG,TEXEL,NETHERLANDS; UNIV BRETAGNE OCCIDENTALE,F-29285 BREST,FRANCE</t>
  </si>
  <si>
    <t>Utrecht University; Royal Netherlands Institute for Sea Research (NIOZ); Universite de Bretagne Occidentale</t>
  </si>
  <si>
    <t>van Beusekom, Justus/F-7674-2012; Treguer, Paul/H-6064-2012</t>
  </si>
  <si>
    <t>10.1016/S0967-0645(96)00105-1</t>
  </si>
  <si>
    <t>WOS:A1997XM40400003</t>
  </si>
  <si>
    <t>Moriarty, DJW; Bianchi, M; Talbot, V</t>
  </si>
  <si>
    <t>Bacterial productivity and organic matter flux in the Southern Ocean and in the Antarctic Intermediate Water and Mode Water of the Indian Ocean</t>
  </si>
  <si>
    <t>GROWTH; MASSES; SEA</t>
  </si>
  <si>
    <t>Bacterial biomass production in the water column across the Antarctic Circumpolar Current in the Crozet Basin was determined to estimate the flux of organic carbon through bacteria. South of the Subantarctic Front and Subtropical Front (SAF-STF) zone, bacterial growth was greatest at the surface and decreased exponentially in the deep layers. North of the frontal zone, however, growth was high at the surface and decreased exponentially to 400 m, but then was greater in Mode Water at 500 m and in the Antarctic Intermediate Water (AAIW) at 1250 m. This indicates that the water masses sinking in the frontal zone and being advected towards the equator from the Southern Ocean contain labile organic matter. The paradigm that the major source of organic carbon in the interior of the oceans is due to vertical sinking of particles may need to be changed to include horizontal advection for long distances and perhaps long time scales, at least in the major oceans south of the equator. (C) 1997 Elsevier Science Ltd.</t>
  </si>
  <si>
    <t>CNRS MICROBIOL MARINE, F-13288 MARSEILLE 9, FRANCE</t>
  </si>
  <si>
    <t>BIOMANAGEMENT SYST PTY LTD, 315 MAIN RD, WELLINGTON POINT, QLD 4160, AUSTRALIA.</t>
  </si>
  <si>
    <t>MORIARTY, David J.W./0000-0002-9360-5556</t>
  </si>
  <si>
    <t>10.1016/S0967-0645(96)00110-5</t>
  </si>
  <si>
    <t>WOS:A1997XM40400004</t>
  </si>
  <si>
    <t>Bianchi, M; Feliatra, F; Treguer, P; Vincendeau, MA; Morvan, J</t>
  </si>
  <si>
    <t>Nitrification rates, ammonium and nitrate distribution in upper layers of the water column and in sediments of the Indian sector of the Southern Ocean</t>
  </si>
  <si>
    <t>NORTHWESTERN MEDITERRANEAN-SEA; WEDDELL CONFLUENCE AREA; ANTARCTIC WATERS; NITROGEN; PHYTOPLANKTON; ICE; PRODUCTIVITY; REGENERATION; DYNAMICS; NITRITE</t>
  </si>
  <si>
    <t>During the ANTARES 1/F-JGOFS cruise (April-May 1993) concentrations of inorganic nitrogen, nitrification rates (ammonium and nitrite oxidation) and C-14 carbonate incorporation by nitrifying bacteria were measured at 0, 50 and 100 m in the water column, and at the water-sediment interface between the polar front (52 degrees S) and the subantarctic and subtropical fronts (42 degrees S) in the Indian Ocean Sector of the Antarctic Ocean. The 0-100 m water layer showed a global increase of NH4+ (from 0.4 to 0.6 mu M) and a global decrease of NO2- + NO3- (from 25 to 5 mu M) along the south-north transect. Anomalies were detected for both ammonium and nitrite + nitrate concentrations in the SubTropical Front (STF) and SubAntarctic Front (SAF). Pelagic nitrifying activities (N oxidation) did not demonstrate any latitudinal gradient in the water column. In terms of integrated rates between 0 and 100 m, the nitrification increased by a factor 1.8-2 in the STF-SAF area. The N oxidation processes mostly depended on the substrate availability. For both ammonium and nitrite oxidizers the C fixation was well correlated (r = 0.68, p = 0.001 and r = 0.98, p = 0.0001, respectively) with N oxidation, in the range of 15 N (ammonium oxidizers) and 20 N (nitrite oxidizers) oxidized for 1C incorporated. For nitrite oxidizers, C incorporation was principally influenced by temperature (Q10 = 1.73). From the calculation of nitrogen fluxes, the nitrifiers would be able to compete with the primary producers for the regenerated ammonium, while the flux of nitrate produced by nitrification could sustain 10 to 100% of the primary producer requirements for this nitrogen source. In the sediment pore waters, the inorganic nitrogen compounds displayed two different latitudinal distributions. The ammonium concentrations were lower (around 4 mu M) south of the 48 degrees S than in the northern part (values reaching 10 mu M in the first centimetre). The nitrite+ nitrate concentrations were close to 40-45 mu M at each end of the transect, and increased to 50-55 mu M near 45 degrees S. The benthic nitrification, measured from 0 to 5 cm depth in the sediment cores, showed high rates in the upper 3 cm. The rates of ammonium oxidation demonstrated a good correlation (r = 0.64, p = 0.0001) with the ammonium content of the interstitial water. The nitrite oxidation rates were well correlated (r=0.92, p=0.0001) with the ammonium oxidation rates. The integrated rates (0-5cm) of ammonium oxidation were of about 35 nmol NO2- produced cm(-2) day-L in the south, and increased by a factor 1.3-1.9 after 44 degrees S. Both ammonium and nitrite oxidation rates showed a maximum near 44 degrees S, corresponding to the SAF-STF frontal zone. (C) 1997 Elsevier Science Ltd.</t>
  </si>
  <si>
    <t>UNIV BRETAGNE OCCIDENTALE,INST EUROPEEN MER,URA CNRS 1513,F-29285 BREST,FRANCE; UNIV RENNES,ECOLE NATL CHIM,F-35700 RENNES,FRANCE</t>
  </si>
  <si>
    <t>Universite de Bretagne Occidentale; Universite de Rennes</t>
  </si>
  <si>
    <t>Bianchi, M (corresponding author), CNRS,INSU UPR 223,CAMPUS LUMINY,CASE 907,F-13288 MARSEILLE 9,FRANCE.</t>
  </si>
  <si>
    <t>Treguer, Paul/H-6064-2012; Feliatra, Feli/AAB-8012-2021</t>
  </si>
  <si>
    <t>Feliatra, Feli/0000-0003-4650-7483</t>
  </si>
  <si>
    <t>10.1016/S0967-0645(96)00109-9</t>
  </si>
  <si>
    <t>WOS:A1997XM40400005</t>
  </si>
  <si>
    <t>RiauxGobin, C; Hargraves, PE; Neveux, J; Oriol, L; Vetion, G</t>
  </si>
  <si>
    <t>Microphyte pigments and resting spores at the water-sediment interface in the Subantarctic deep sea (Indian sector of the Southern Ocean)</t>
  </si>
  <si>
    <t>ANTARCTIC PENINSULA REGION; BIOGENIC SILICA; SEASONAL DEPOSITION; DIATOM ASSEMBLAGES; PHYTOPLANKTON; CARBON; FLOOR; PHYTODETRITUS; ACCUMULATION; SUMMER</t>
  </si>
  <si>
    <t>During the ANTARES I cruise (April-May 1993) in the Indian Sector of the Southern Ocean, deep-sea sediments were collected using a multiple gravity corer in the Polar Frontal Zone (PFZ) and ''frontal zone'' (between Crozet and Kerguelen Islands) and in the Permanently Open Ocean Zone (POOZ, south-west of Kerguelen and Heard Islands). Microphyte biomass indicators (Chi a, b, c and related phaeopigments measured by spectrofluorometry, tests on natural fluorescence, and detection of encysted diatoms observed by scanning electron microscopy SEM) were carried out on both sediment and overlying ''fluff'', whenever present. Evaluation of the phytoplankton biomass in the overlying surface water masses also was performed at each sampling station. The phytoplankton biomass was, on the whole, very low and decreased from north to south (0.25-0.10 mu g l(-1) Chl a, with a maximum on the ''frontal zone''), whereas the sediment-water interface of the southern sampling stations (POOZ) was pigment-enriched. A consistent bioclastic ''fluffy'' layer was only present in the POOZ stations (up to 13 mu g l(-1) Chi a, 157 mu g l(-1) Phaeo a). Biodeposition of this type was very thin or absent north of the PF (Polar Front), illustrating stronger advection in the northern part of the study area. Hydrodynamic studies of the Crozet Basin and the presence of benthic pennate coastal diatoms at the sediment interface of these northern stations further suggest increased advective activity in the north. Surficial sediments (first 5 mm) also were enriched with pigments in the POOZ (up to 0.15 mu g g(-1) DW Chi a, 3.5 mu g g(-1) DW Phaeo a), whereas in the PFZ the Chi a concentrations were insignificant. Pigment gradients in the sediments, particularly well marked in the POOZ, indicate the absence of a secondary intense reworking such as bioturbation or resuspension. Nevertheless, also in the POOZ, an unusual and well preserved megafaunal faecal cast was sampled and analysed. Sediments at southern stations (50-55 degrees S, 56-75 degrees E; 3600-4700 m depth) were the most enriched with encysted microphytic cells (mainly diatoms belonging to the genus Chaetoceros). This was related primarily to the presence of a ''fluffy'' layer, composed mainly of well preserved detritic frustules of various diatom genera, including robust Nitzschia and Thalassiosira as well as chains of delicate Chaetoceros, Corethron and Rhizosolenia. Well preserved coccoliths and silicoflagellates also were noticeable in the fluffs. Revival tests (cultures on F/2 medium, initiated with samples from the water-sediment interface) were positive for the southern stations, leading to low diversity diatom assemblages dominated by the genera Chaetoceros and Nitzschia. (C) 1997 Elsevier Science Ltd.</t>
  </si>
  <si>
    <t>UNIV RHODE ISL,GRAD SCH OCEANOG,NARRAGANSETT,RI 02882</t>
  </si>
  <si>
    <t>University of Rhode Island</t>
  </si>
  <si>
    <t>RiauxGobin, C (corresponding author), LAB ARAGO,CNRS URA 117,F-66650 BANYULS SUR MER,FRANCE.</t>
  </si>
  <si>
    <t>10.1016/S0967-0645(96)00106-3</t>
  </si>
  <si>
    <t>WOS:A1997XM40400006</t>
  </si>
  <si>
    <t>Talbot, V; Bianchi, M</t>
  </si>
  <si>
    <t>Bacterial proteolytic activity in sediments of the Subantarctic Indian Ocean sector</t>
  </si>
  <si>
    <t>EXTRACELLULAR ENZYME-ACTIVITY; WESTERN BRANSFIELD STRAIT; DEEP-SEA SEDIMENTS; MARINE-SEDIMENTS; ANTARCTIC OCEAN; ORGANIC-MATTER; MULTIPHASIC KINETICS; HYDROSTATIC-PRESSURE; FRONTAL STRUCTURE; PARTICLE FLUXES</t>
  </si>
  <si>
    <t>Organic material entering the oceanic benthic zone can be permanently buried or recycled to CO2 in the sediment. Therefore it is important to know the carbon flux across the sediment-water interface to determine the initial and rate-limiting step in carbon oxidation, a bacterial enzymatic activity. Bacterial density and ectoproteolytic activity, determined using a fluorogenic substrate analog (L-leucine-7-amino-4-methyl coumarin, Leu-MCA) were investigated in the water column and in sediments during the ANTARES 1 JGOFS cruise in the Indian sector of the Southern Ocean. A strong decrease in ectoproteolytic activity was observed with increasing water depth. Peak activity in surface water was three orders of magnitude less than in surface sediment. Analysis of experimental data revealed, for most sediment bacterial communities, the existence of a biphasic mechanism with different velocities for organic matter degradation and different affinities of enzymatic systems for substrates. To explain this, we hypothesize a strategy of bacterial communities that use the episodic supplies of organic matter reaching the sediment. Microbial ectoproteolytic activities were highest in surface sediment horizons and decreased progressively with depth. As benthic microbial activities reflect the quantity and quality of organic matter reaching the sea floor, high potential ectoproteolytic activities (PEA) measured in the sediment of the Polar Front Zone could indicate a direct and rapid coupling of relatively high surface productivity and deep ocean water by sinking particle fluxes. Lower Values of PEA were found in sediment in the northern study area where lateral processes associated with ocean circulation (Antarctic Circumpolar Current) have an important influence on settling particles. The lowest sediment PEA values were measured at 52 degrees S, a region in which low primary production provides a poor supply of organic matter for the sea floor. (C) 1997 Elsevier Science Ltd.</t>
  </si>
  <si>
    <t>Talbot, V (corresponding author), CNRS UPR 223, LAB MICROBIOL MARINE, 223 CAMPUS LUMINY, CASE 907, F-13288 MARSEILLE 9, FRANCE.</t>
  </si>
  <si>
    <t>10.1016/S0967-0645(96)00107-5</t>
  </si>
  <si>
    <t>WOS:A1997XM40400008</t>
  </si>
  <si>
    <t>Laureillard, J; Pinturier, L; Fillaux, J; Saliot, A</t>
  </si>
  <si>
    <t>Organic geochemistry of marine sediments of the Subantarctic Indian Ocean sector: Lipid classes - Sources and fate</t>
  </si>
  <si>
    <t>ANTARCTIC SEA-ICE; THIN-LAYER CHROMATOGRAPHY; FLAME IONIZATION DETECTION; EUPHAUSIA-SUPERBA DANA; DIATOM COMMUNITIES; SOUTHERN-OCEAN; MCMURDO SOUND; SPRING BLOOM; BRANSFIELD STRAIT; ACID COMPOSITION</t>
  </si>
  <si>
    <t>Nine sections of core KTB16 (47 degrees 59'98 S, 55 degrees 59'74 E, 4240 m) taken from the Indian Ocean sector of the Antarctic Polar Front Zone were analyzed for their lipid class and total chlorin contents using thin-layer chromatography-flame ionisation detection (TLC/FID). The following series were included: hydrocarbons, chlorins and chlorin esters, alcohols, sterols, triacylglycerols, free fatty acids and phospholipids. For these major classes, the distribution of their individual components was determined to evaluate the source and fate of each lipid class. Relationships between the lipid composition of overlying particles and of buried material were investigated. The sediment-water interface was found to be of primary importance in the biogeochemical transformations occurring in organic matter, such as loss of the major part of the lipids, and formation of a notable unresolved complex mixture (UCM), of biological origin. Some classes such as chlorin esters appeared to convey their lipid contents from the upper layers without major alteration. In contrast, several other classes, such as storage lipids, appeared to be degraded during sedimentation, indicating extensive recycling of labile lipids in the water column. The burial efficiency and bacterial inputs downcore were highly variable depending on the class considered. Several novel compounds are reported. They consist of alkyl chlorin esters and include a wide variety of saturated and unsaturated long-chain alcohols. Owing to the lack of lipid data in the study area, these results provide an insight into the various biological and chemical processes occurring in open-sea Antarctic sedimentary environments. (C) 1997 Elsevier Science Ltd.</t>
  </si>
  <si>
    <t>Laureillard, J (corresponding author), UNIV PARIS 06, URA CNRS 2076,LAB PHYS &amp; CHIM MARINES,CASE 134, TOUR 25-24, 4 PL JUSSIEU, F-75252 PARIS 05, FRANCE.</t>
  </si>
  <si>
    <t>10.1016/S0967-0645(96)00111-7</t>
  </si>
  <si>
    <t>WOS:A1997XM40400009</t>
  </si>
  <si>
    <t>Rabouille, C; Gaillard, JF; Treguer, P; Vincendeau, MA</t>
  </si>
  <si>
    <t>Biogenic silica recycling in surficial sediments across the Polar Front of the Southern Ocean (Indian Sector)</t>
  </si>
  <si>
    <t>DEEP-SEA SEDIMENTS; DISSOLUTION KINETICS; EARLY DIAGENESIS; ANTARCTIC OCEAN; OPAL; RATES; MODEL; WATER; PRESERVATION; ACCUMULATION</t>
  </si>
  <si>
    <t>The processes controlling preservation and recycling of particulate biogenic silica in superficial sediments must be understood before one uses biogenic silica as a proxy in paleooceanographic studies, and in order to compute oceanic mass balances for silica. In this respect, the Antarctic Ocean is certainly a key region due to its high productivity and export of biogenic silica. In order to quantify sedimentary fluxes and identify crucial processes that allow the preservation of biogenic silica, pore water and solid phase silica profiles were performed on sediment cores from the Southern Ocean (Indian Sector) during the ANTARES 1 cruise. In combination with solubility data reported by Van Cappellen and Qiu (1997a), a process model representing the early diagenesis of silica was developed. In this model, a dependence with depth of the kinetic constant was introduced to allow the preservation of biogenic silica in sediment porewater undersaturated with respect to that phase. Using this steady-state model, it is proposed that a proportionality of the reactivity of the biogenic silica with its settling flux is necessary to explain the observed profiles. It is then shown using this model that the preservation of biogenic silica is not a linear function of the deposited flux. Using a modified version of this model containing an explicit term of reprecipitation, we hypothesize that reprecipitation alone cannot counterbalance dissolution and that its effect is certainly related to a decrease in either surface solubility or kinetics of dissolution. (C) 1997 Elsevier Science Ltd.</t>
  </si>
  <si>
    <t>NORTHWESTERN UNIV,DEPT CIVIL ENGN,EVANSTON,IL 60208; UNIV BRETAGNE OCCIDENTALE,INST EUROPEEN MER,F-29285 BREST,FRANCE</t>
  </si>
  <si>
    <t>Northwestern University; Universite de Bretagne Occidentale</t>
  </si>
  <si>
    <t>Rabouille, C (corresponding author), CTR FAIBLES RADIOACT,LAB MIXTE,CEA,CNRS,AV TERRASSE,F-91190 GIF SUR YVETTE,FRANCE.</t>
  </si>
  <si>
    <t>RABOUILLE, Christophe/M-8806-2013; Gaillard, Jean-Francois/B-6981-2009; Gaillard, Jean-François/E-9445-2013; Treguer, Paul/H-6064-2012</t>
  </si>
  <si>
    <t>RABOUILLE, Christophe/0000-0003-1211-717X; Gaillard, Jean-François/0000-0002-8276-6418;</t>
  </si>
  <si>
    <t>10.1016/S0967-0645(96)00108-7</t>
  </si>
  <si>
    <t>WOS:A1997XM40400012</t>
  </si>
  <si>
    <t>Midya, SK; Ganda, SC; Sahu, SN</t>
  </si>
  <si>
    <t>Antarctic O3 depletion and its correlation with solar flare index</t>
  </si>
  <si>
    <t>EARTH MOON AND PLANETS</t>
  </si>
  <si>
    <t>solar activity; O-3 depletion</t>
  </si>
  <si>
    <t>TOTAL OZONE</t>
  </si>
  <si>
    <t>The paper presents the effect of solar flare index on Antarctic O-3 depletion. Solar flare index is the actual representative of energy output of any flare event. A calibration curve between solar flare index and relative sunspot number is drawn. (A straight line is obtained and correlation coefficient between two variables is 0.95, n = 27, P &lt; 0.01). The equation of straight line from least square principle becomes, Solar Flare Index (I-f) = 1.0932 * Relative Sunspot Number - 9.4391. From this equation solar flare index for long period is calculated from known values of relative sunspot numbers. O-3 concentration of two antarctic Survey Stations, Halley Bay (76 degrees S, 27 degrees W) and McMurdo (78 degrees S, 166 degrees E) are considered for analysis and following results are obtained: (i) Correlation coefficient between O-3 concentration and solar flare index during Antarctic Spring is not so significant. (ii) It is concluded that dramatic decrease of O-3 concentration during Antarctic Spring is independent of solar parameters.</t>
  </si>
  <si>
    <t>Serampore Coll, Dept Phys, Hooghly 712201, W Bengal, India; Int Ferrites Ltd, Netaji Subhas Sanatorium, Nadia 741251, W Bengal, India; Univ Kalyani, Dept Zool, Nadia 741235, W Bengal, India</t>
  </si>
  <si>
    <t>Kalyani University</t>
  </si>
  <si>
    <t>Serampore Coll, Dept Phys, PO Serampore, Hooghly 712201, W Bengal, India.</t>
  </si>
  <si>
    <t>0167-9295</t>
  </si>
  <si>
    <t>1573-0794</t>
  </si>
  <si>
    <t>EARTH MOON PLANETS</t>
  </si>
  <si>
    <t>Earth Moon Planets</t>
  </si>
  <si>
    <t>10.1023/A:1005881002769</t>
  </si>
  <si>
    <t>Astronomy &amp; Astrophysics; Geosciences, Multidisciplinary</t>
  </si>
  <si>
    <t>Astronomy &amp; Astrophysics; Geology</t>
  </si>
  <si>
    <t>113DN</t>
  </si>
  <si>
    <t>WOS:000075534900002</t>
  </si>
  <si>
    <t>Jana, PK; Midya, SK</t>
  </si>
  <si>
    <t>The approximate age of atmospheric ozone of the earth and altitudinal effect of nitric oxide on ozone</t>
  </si>
  <si>
    <t>The approximate age of O-3 in the atmosphere of the Earth is calculated from the equation established by Midya et al. (1995) and a critical study of altitudinal variation of ozone concentration with nitric oxide is also presented, It is concluded that NO concentration achieves its minimum value during Antarctic spring and maximum value during the month of February.</t>
  </si>
  <si>
    <t>SERAMPORE COLL,DEPT PHYS,HOOGHLY 712201,W BENGAL,INDIA</t>
  </si>
  <si>
    <t>Jana, PK (corresponding author), HOWRAH ZILLA SCH,DEPT CHEM,HOWRAH 711101,W BENGAL,INDIA.</t>
  </si>
  <si>
    <t>XR983</t>
  </si>
  <si>
    <t>WOS:A1997XR98300001</t>
  </si>
  <si>
    <t>Remund, QP; Long, DG</t>
  </si>
  <si>
    <t>Barnes, WL</t>
  </si>
  <si>
    <t>Antarctic ice edge detection using NSCAT data</t>
  </si>
  <si>
    <t>EARTH OBSERVING SYSTEMS II</t>
  </si>
  <si>
    <t>Earth Observing Systems II Conference</t>
  </si>
  <si>
    <t>ice edge detection; NSCAT; linear discrimination; Mahalanobis distance; copol ratio</t>
  </si>
  <si>
    <t>Polar sea ice plays an important role in the global climate and other geophysical processes. Although spaceborne scatterometers such as NSCAT have law inherent spatial resolution, resolution enhancement techniques can be utilized to make NSCAT data useful for monitoring sea ice extent in the Antarctic. Dual polarization radar measurement parameters, A and B, are used to identify sea ice and ocean pixels in composite images where A is sigma degrees normalized to 40 degrees and B is the incidence angle dependence of sigma degrees. In particular, the copol ratio and the vertical polarization B values contain useful information about the presence of sea ice. A first estimate of the sea ice extent is obtained through an automated linear discrimination that assigns the decision boundary based upon the properties of the bivariate distribution. This is used to obtain estimates of the statistics needed to perform a more accurate Mahalanobis distance discrimination. Ice edge detection noise reduction is performed through region growing and erosion/dilation techniques. The algorithm is applied to NSCAT data. The resulting edge closely matches the NSIDC SSM/I derived 30% ice concentration edge.</t>
  </si>
  <si>
    <t>Remund, QP (corresponding author), BRIGHAM YOUNG UNIV,CB 459,PROVO,UT 84602, USA.</t>
  </si>
  <si>
    <t>Long, David G./K-4908-2015</t>
  </si>
  <si>
    <t>Long, David G./0000-0002-1852-3972</t>
  </si>
  <si>
    <t>0-8194-2539-7</t>
  </si>
  <si>
    <t>10.1117/12.278913</t>
  </si>
  <si>
    <t>Remote Sensing; Optics</t>
  </si>
  <si>
    <t>BJ67N</t>
  </si>
  <si>
    <t>WOS:A1997BJ67N00009</t>
  </si>
  <si>
    <t>Vincent, WF</t>
  </si>
  <si>
    <t>Lyons, WB; HowardWilliams, C; Hawes, I</t>
  </si>
  <si>
    <t>Polar desert ecosystems in a changing climate: A north-south perspective</t>
  </si>
  <si>
    <t>ECOSYSTEM PROCESSES IN ANTARCTIC ICE-FREE LANDSCAPES</t>
  </si>
  <si>
    <t>International Workshop on Polar Desert Ecosystems</t>
  </si>
  <si>
    <t>JUL 01-04, 1996</t>
  </si>
  <si>
    <t>CHRISTCHURCH, NEW ZEALAND</t>
  </si>
  <si>
    <t>Aridity and extreme cold characterize much of the Arctic as well as the south polar region. In northern parts of the Canadian Arctic Archipelago, the Eurasian high Arctic and Greenland, the average annual precipitation is at or below 150 mm water equivalent. Vegetation in these regions is sparse and discontinuous, often covering &lt;5% of the ice-free ground. These Arctic desert ecosystems share certain environmental traits with their counterparts in Antarctica, for example high sensitivity to year-to-year variations in climatic forcing, and large between-site variations controlled by water availability. However, there are also fundamental differences; for example, in food web complexity and the degree of isolation from source biota at lower latitudes. Global climate change is likely to have strong effects on polar desert ecosystems because of the greater magnitude of environmental change at high latitudes; the general sensitivity of desert environments to climate variation; and the precarious freeze-thaw balance which influences many aspects of Arctic and Antarctic ecosystems. In both polar regions, lakes provide a downstream, integrated measure of overall landscape processes. A north-south comparison of polar desert lakes reveals many similarities including low allochthonous inputs of carbon from the surrounding catchment, extreme transparency to ultraviolet radiation, and in their potential value as sensitive indicators of global change.</t>
  </si>
  <si>
    <t>Univ Laval, Dept Biol, Quebec City, PQ G1K 7P4, Canada</t>
  </si>
  <si>
    <t>Laval University</t>
  </si>
  <si>
    <t>Vincent, WF (corresponding author), Univ Laval, Dept Biol, Quebec City, PQ G1K 7P4, Canada.</t>
  </si>
  <si>
    <t>Vincent, Warwick/AAH-6152-2019</t>
  </si>
  <si>
    <t>Vincent, Warwick/0000-0001-9055-1938</t>
  </si>
  <si>
    <t>A A BALKEMA PUBLISHERS</t>
  </si>
  <si>
    <t>LEIDEN</t>
  </si>
  <si>
    <t>SCHIPHOLWEG 107C, PO BOX 447, 2316 XC LEIDEN, NETHERLANDS</t>
  </si>
  <si>
    <t>90-5410-925-4</t>
  </si>
  <si>
    <t>Ecology; Environmental Sciences</t>
  </si>
  <si>
    <t>BK63B</t>
  </si>
  <si>
    <t>WOS:000072809000002</t>
  </si>
  <si>
    <t>Irvine, R</t>
  </si>
  <si>
    <t>There can be no contentment but in proceeding: Opening address to the International Workshop on Polar Desert Ecosystems</t>
  </si>
  <si>
    <t>Management Board Antarctica New Zealand, Christchurch, New Zealand</t>
  </si>
  <si>
    <t>Irvine, R (corresponding author), Management Board Antarctica New Zealand, Christchurch, New Zealand.</t>
  </si>
  <si>
    <t>XI</t>
  </si>
  <si>
    <t>XII</t>
  </si>
  <si>
    <t>WOS:000072809000001</t>
  </si>
  <si>
    <t>Lyons, WB; Bartek, LR; Mayewski, PA; Doran, PT</t>
  </si>
  <si>
    <t>Climate history of the McMurdo Dry Valleys since the last glacial maximum: A synthesis</t>
  </si>
  <si>
    <t>The biological development of the McMurdo Dry Valleys (MDVs) terrestrial and aquatic ecosystems are closely tied to the climatic history of the region. Although much interest and recent debate has occurred about the longer term (i.e. millions of years) climatic variation of the MDVs, there has been little attempt at a synthesis Df information relating the shorter term climatic history. We have utilized recent data from the ice-covered lakes in the MDVs and from ice cores within the region (Newell Glacier and Taylor Dome) along with marine sediment, paleo-biological studies, as well as glacial and geological information to develop a detailed picture of the climate in the MDV region in the Holocene. The data indicate that the region has been subjected to a number of significant climatic variations over this period that reflect responses to regional and global climate changes. These include a mid-Holocene warming, then cooling, and, what appears to be a Medieval Warm Period and a Little Ice Age signal. The climatic changes will be discussed in terms of the potential biological responses to these changes.</t>
  </si>
  <si>
    <t>Univ Alabama, Dept Geol, Tuscaloosa, AL 35487 USA</t>
  </si>
  <si>
    <t>University of Alabama System; University of Alabama Tuscaloosa</t>
  </si>
  <si>
    <t>Univ Alabama, Dept Geol, Tuscaloosa, AL 35487 USA.</t>
  </si>
  <si>
    <t>WOS:000072809000003</t>
  </si>
  <si>
    <t>Bodeker, G</t>
  </si>
  <si>
    <t>UV radiation in polar regions</t>
  </si>
  <si>
    <t>Recent polar ozone depletion and the concomitant increase in surface ultraviolet (UV) radiation may be expected to adversely influence the polar biosphere. To investigate the effect of long-term changes in total column ozone on the spatial and temporal variability of biologically harmful radiation, daily global ozone maps have been obtained from two satellite experiments and used as input to a simple radiative transfer model. Four different data products of erythemally weighted irradiance, at monthly resolution, and in 1 degrees latitude zones, were produced for the period 1979 to 1994; the time period spanned by the satellite experiments. The results show that significant increases in erythemal UV can be expected over Antarctica and the surrounding oceans over this period. In contrast, increases over the high latitudes of the Northern Hemisphere are significantly smaller. The magnitude of the hemispheric differences in the long-term change in surface UV irradiance will be sensitive to the action spectrum (biological weighting function) applied. For biological processes responding to UV in a similar way to the erythemal action spectrum, this study suggests that the marginal ice zone of the Antarctic continent provides the best site for investigations of the effects of enhanced UV-B as a result of ozone depletion.</t>
  </si>
  <si>
    <t>Natl Inst Water &amp; Atmospher Res Ltd, Lauder, Central Otago, New Zealand</t>
  </si>
  <si>
    <t>National Institute of Water &amp; Atmospheric Research (NIWA) - New Zealand</t>
  </si>
  <si>
    <t>Bodeker, G (corresponding author), Natl Inst Water &amp; Atmospher Res Ltd, Lauder, Central Otago, New Zealand.</t>
  </si>
  <si>
    <t>WOS:000072809000004</t>
  </si>
  <si>
    <t>Campbell, DI; MacCulloch, RJL; Campbell, IB</t>
  </si>
  <si>
    <t>Thermal regimes of some soils in the McMurdo Sound region, Antarctica</t>
  </si>
  <si>
    <t>This paper presents the results of research carried out during the 1994/95 summer, which investigated the diurnal thermal regime, thermal properties, and radiation balance of soils at three locations in the McMurdo Sound region. The major soil factor affecting the diurnal thermal regime of Antarctic soils in summer is the surface albedo, because this determines the proportion of incoming solar radiation that is available to heat the soil. Soil surface albedo was 0.06 at Scott Base, 0.07 at the Coombs Hills and 0.26 for the pale polished sandstone surface in the Northwind Valley. The high albedo of the latter site meant that the soil was colder than at the Coombs Hills, despite the Northwind Valley's lower altitude and warmer air temperature. All soils had thermal regimes typical of desert regions, with large diurnal temperature extremes near the surface. The Scott Base soil experienced less temperature variation with depth, probably because of latent heat effects associated with freezing and thawing of soil water at around 0 degrees C, which did not occur in the other colder, drier and more saline soils.</t>
  </si>
  <si>
    <t>Univ Waikato, Dept Earth Sci, Hamilton, New Zealand</t>
  </si>
  <si>
    <t>University of Waikato</t>
  </si>
  <si>
    <t>Campbell, DI (corresponding author), Univ Waikato, Dept Earth Sci, Hamilton, New Zealand.</t>
  </si>
  <si>
    <t>Campbell, Dave I/F-2786-2011</t>
  </si>
  <si>
    <t>WOS:000072809000005</t>
  </si>
  <si>
    <t>Wharton, DA</t>
  </si>
  <si>
    <t>Survival of low temperatures by the Antarctic nematode Panagrolaimus davidi</t>
  </si>
  <si>
    <t>Research on the ability of the Antarctic nematode Panagrolaimus davidi to survive low temperatures is described. Its growth characteristics in relation to temperature suggest that it lies dormant for most of the year and grows rapidly when conditions are favourable. It is freezing tolerant and has been shown to survive intracellular freezing. Survival of intracellular freezing may be related to the rapid freezing of a high proportion of the body water of the animal and to the presence of a substance which inhibits recrystallisation. Ideas for future studies of this phenomenon are outlined.</t>
  </si>
  <si>
    <t>Univ Otago, Dept Zool, Dunedin, New Zealand</t>
  </si>
  <si>
    <t>University of Otago</t>
  </si>
  <si>
    <t>Wharton, DA (corresponding author), Univ Otago, Dept Zool, POB 56, Dunedin, New Zealand.</t>
  </si>
  <si>
    <t>WOS:000072809000006</t>
  </si>
  <si>
    <t>Campbell, IB; Claridge, GGC; Balks, MR; Campbell, DI</t>
  </si>
  <si>
    <t>Moisture content in soils of the McMurdo Sound and Dry Valley region of Antarctica</t>
  </si>
  <si>
    <t>The moisture content in soils, and underlying permafrost, has been investigated from 216 sites in coastal McMurdo Sound and the Dry Valleys. Moisture content in the active layer of well drained soils in the warmer coastal McMurdo regions averages around 5%, but diminishes to values of around 1% or less inland in soils on dry valley floors and valley sides. Values are intermediate in higher elevation upland valleys. In coastal regions, ice-cemented permafrost is typically found 25 to 60 cm below the surface, the depth to which the summer 0 degrees C isotherm penetrates, but many soils, especially further inland, are dry frozen (below 0 degrees C but contain insufficient moisture to be cemented) to considerable depth. Moisture content varies because of site factors such as microtopography, site aspect and energy inputs including albedo and windiness. Soil moisture, a critical factor in all processes in the dry valleys terrestrial ecosystem, thus varies appreciably both regionally, as well as over small distances, due to climatic and micro site characteristics.</t>
  </si>
  <si>
    <t>Land &amp; Soil Consultancy Serv, Nelson, New Zealand</t>
  </si>
  <si>
    <t>Campbell, IB (corresponding author), Land &amp; Soil Consultancy Serv, Nelson, New Zealand.</t>
  </si>
  <si>
    <t>WOS:000072809000007</t>
  </si>
  <si>
    <t>Wynn-Williams, DD; Russell, NC; Edwards, HGM</t>
  </si>
  <si>
    <t>Moisture and habitat structure as regulators for microalgal colonists in diverse Antarctic terrestrial habitats</t>
  </si>
  <si>
    <t>The availability of water is the major regulator for primary terrestrial microalgal colonists (cyanobacteria and eukaryotic algae) in Antarctica. A comparative study of lithosolic soils at seven diverse sites ranging from the wet Maritime Antarctic at Signy Island to the arid Continental McMurdo Dry Valley region has shown up to 92% of variation in microalgal colonisation to be potentially attributable to soil moisture. The water-holding capacity of the soils studied was potentially accountable for 70% of the variation in colonisation observed. Correlation between colonisation and particle size and morphology was not demonstrable, probably because the fine lithosols of the Taylor Valley were as dry as the very different, coarse, volcanic soils of the slopes of Mt. Melbourne, Edmonson Point. The production of large amounts of exopolysaccharide (EPS) sheaths (as much as 46% of the cell volume of Oscillatoria in culture) is proposed as a water conservation mechanism for microalgae in Antarctic lithosols. However, in extremely arid parts of the McMurdo Dry Valleys region, the soil distance from sources of melt-water is so dry that it is uncolonized and unstable. In such regions, microalgae adopt the avoidance strategy of the cryptoendolithic habitat in translucent sandstone such as found in Beacon Heights near the edge of the Polar Plateau at the head of Taylor Valley. Here, microalgal EPS may have a role in water conservation and bio-weathering. The bio-weathering aspect of habitat modification during colonisation processes has been studied here by a new application of FT-Raman microscopic spectroscopy. This non-destructive laser-based technique has shown the differential production of oxalate in the rock profile. The potential for the involvement of oxolate in the dissolution of the endolithic substratum is discussed.</t>
  </si>
  <si>
    <t>Wynn-Williams, DD (corresponding author), British Antarctic Survey, Cambridge CB3 0ET, England.</t>
  </si>
  <si>
    <t>WOS:000072809000008</t>
  </si>
  <si>
    <t>Ellis-Evans, JC</t>
  </si>
  <si>
    <t>Micro-scale distribution of photoautotrophic micro-organisms in relation to light, temperature and moisture in Antarctic lithosols</t>
  </si>
  <si>
    <t>The distribution of photoautotrophic organisms in inorganic soils (lithosols) at the Larsemann Hills, Princess Elizabeth Land, Continental Antarctica, was studied with respect to gradients of light, moisture and temperature. During the course of the study (4 January to 2 February), incoming radiation generally approximated the theoretical curve for the latitude. A strong diurnal temperature cycle was evident at the soil surface. An inverse gradient was observed for water content and this was particularly evident in the top centimetre due to the effects of solar radiation and the daily katabatic winds. The most pronounced gradient was for light, and PAR penetrated further (4 mm) into moist lithosols than into dry. Wavelengths below 600 nm were strongly absorbed resulting in an orange-red light regime. Peak biomass in moist lithosols was found at 2.5 to 3.0 mm depth where PAR was in the range 1.0 to 0.01% of incident. In dry lithosols, the peak was lower in the profile and the light levels correspondingly lower. Community diversity was limited to cyanobacteria, a few species of diatoms and green unicells. The use of cloches demonstrated that desiccation stress prevented development on the lithosol surface, rather than temperature or light conditions.</t>
  </si>
  <si>
    <t>Ellis-Evans, JC (corresponding author), British Antarctic Survey, Cambridge CB3 0ET, England.</t>
  </si>
  <si>
    <t>WOS:000072809000009</t>
  </si>
  <si>
    <t>Schroeter, B; Kappen, L; Green, TGA; Seppelt, RD</t>
  </si>
  <si>
    <t>Lichens and the Antarctic environment: Effects of temperature and water availability on photosynthesis</t>
  </si>
  <si>
    <t>In this paper we demonstrate to what extent lichens are able to profit from snow as a water source for rehydration under the extreme environmental conditions in Continental Antarctica. Net photosynthesis of the foliose macrolichen Umbilicaria aprina occurred at subzero temperatures in the field even when snow was the only water source. Laboratory experiments revealed that in dry thalli of U. aprina, metabolic activity was initiated during rehydration from snow at subzero temperatures. The degree of rehydration of dry thalli of U. aprina from snow at subzero temperatures was strictly dependent on the temperature, with the final water content decreasing with decreasing temperature. In the crustose epilithic lichen Buellia frigida overheating of the rock surface and the black thallus by strong insolution leads to snow melt and therefore to an activation of photosynthetic activity by liquid water at a small-scale. This phenomenon occurred even if air temperature was down to -10 degrees C. It was demonstrated that activation of different thalli depended on the micro-topography of the rock surface. The possible influence of global climatic changes on water availability and the consequences for lichens in polar desert ecosystems are discussed.</t>
  </si>
  <si>
    <t>Univ Kiel, Inst Bot, D-24098 Kiel, Germany</t>
  </si>
  <si>
    <t>University of Kiel</t>
  </si>
  <si>
    <t>Schroeter, B (corresponding author), Univ Kiel, Inst Bot, D-24098 Kiel, Germany.</t>
  </si>
  <si>
    <t>WOS:000072809000010</t>
  </si>
  <si>
    <t>Smith, RIL</t>
  </si>
  <si>
    <t>Gases as centres of high plant diversity and dispersal in Antarctica</t>
  </si>
  <si>
    <t>Examples of Continental Antarctic eases, one in East Antarctica and the other in West Antarctica, are compared with regard to their floristic composition. Each possesses an unusually favourable suite of environmental conditions which is considered to be largely responsible for the high plant species diversity and high proportion of fertile bryophytes. A small-scale oasis (a seal carcass, proabably several centuries old) in the northern Antarctic Peninsula region provided data on moss propagule dispersal as determined from the culture of soil sampled along transects radiating from the carcass. The distribution of spores and vegetative propagules of the four principal species appears to be closely correlated to the nature of the diaspores and the hydrological and aeolian characteristics of the site. These data serve to illustrate the potential role of larger-scale species-rich eases as important dispersal centres, and may serve as useful models in helping to elucidate aspects of island biogeography, diversity-stability and patch dynamics theory.</t>
  </si>
  <si>
    <t>Smith, RIL (corresponding author), British Antarctic Survey, NERC, Cambridge CB3 0ET, England.</t>
  </si>
  <si>
    <t>WOS:000072809000011</t>
  </si>
  <si>
    <t>Skotnicki, ML; Selkirk, PM; Dale, TM</t>
  </si>
  <si>
    <t>RAPD profiling of genetic variation in Antarctic mosses</t>
  </si>
  <si>
    <t>Vegetation in icefree areas of Continental. Antarctica comprises mosses, liverworts, lichens and algae. Populations of mosses are limited in extent and discontinuous around the coastal regions of Antarctica, and until now no genetic studies of these populations have been possible. The RAPD (Random Amplified Polymorphic DNA) technique allows investigations of genetic diversity in species and populations where no other genetic information is available. We have used RAPDs to study the extent of genetic variation in several species of Antarctic moss (mainly from the Ross Sea region), including Bryum argenteum, Bryum pseudotriquetrum. Campylopus pyriformis, Ceratodon purpureus, Pottia heimii, and Sarconeurum glaciale. Using single moss shoots, we have shown that RAPD results are reproducible, with identical results consistently obtained for shoots joined at the base, and that genetic variation does occur within populations of Antarctic moss species. Genetic variation may occur within single clumps of a moss species, and the extent of genetic variation differs between Antarctic, New Zealand and Australian isolates of the same moss species. RAPDs can also be used to differentiate between species, assisting taxonomic distinctions.</t>
  </si>
  <si>
    <t>Univ Waikato, Dept Biol Sci, Sch Sci &amp; Technol, Hamilton, New Zealand</t>
  </si>
  <si>
    <t>Skotnicki, ML (corresponding author), Univ Waikato, Dept Biol Sci, Sch Sci &amp; Technol, Private Bag 3105, Hamilton, New Zealand.</t>
  </si>
  <si>
    <t>WOS:000072809000012</t>
  </si>
  <si>
    <t>Claridge, GG; Campbell, IB; Balks, MR</t>
  </si>
  <si>
    <t>Ionic migration in soils of the Dry Valley region</t>
  </si>
  <si>
    <t>The rate at which soluble contaminants migrate in Antarctic soils has been investigated by applying lithium chloride solution to soil surfaces and following its movement in subsequent years. Movement of lithium ions was found to be related to the moisture available at the site. In wet soils, with moisture contents between 3 and 12%, lithium moved up to 5 m in three years. On the other hand, in dry soils, with moisture contents less than 1%, movement was limited to 15 cm depth and 1 m down slope. Therefore considerable movement of ionic solutes may be anticipated where sufficient moisture is available, but generally little or no movement will take place.</t>
  </si>
  <si>
    <t>Claridge, GG (corresponding author), Land &amp; Soil Consultancy Serv, Nelson, New Zealand.</t>
  </si>
  <si>
    <t>WOS:000072809000013</t>
  </si>
  <si>
    <t>Lyons, WB; Welch, KA; Nezat, CA; Crick, K; Toxey, JK; Mastrine, JA; McKnight, DM</t>
  </si>
  <si>
    <t>Chemical weathering rates and reactions in the Lake Fryxell Basin, Taylor Valley: Comparison to temperate river basins</t>
  </si>
  <si>
    <t>Much has been written recently about the influence of climate on chemical denudation rates. Some authors have argued that climate has little impact on chemical weathering unless coupled with high rates of physical weathering. Others have stated that physical erosion rates do not have a critical influence on chemical weathering but climate does. We present a comparison of chemical weathering rates, as determined by H4SiO4 and HCO3- fluxes in streams and rivers, between warm-temperate systems in Alabama and desert-polar systems in Taylor Valley. Chemical weathering rates, as represented as H4SiO4 fluxes in Alabama, range from 55x10(3) moles km(-2) yr(-1) for the Cahaba River basin to 29x10(3) mol km(-2) yr(-1) for the Tallapoosa River Basin. These values are slightly lower than the world average of 64x10(3) km(-2) yr(-1) calculated by Ming-hui er al. (1982). Our preliminary calculations indicate that chemical weathering rates in the Antarctic streams are equal to or greater than the Alabama rivers with rates ranging from 4 to 193x10(3) moles km(-2) yr(-1). These high chemical weathering rates suggest that temperature itself may not play the principal role in determining weathering rates. Geochemical modelling suggests a number of potential reactions occur within the stream reaches in Taylor Valley, Antarctica.</t>
  </si>
  <si>
    <t>Lyons, WB (corresponding author), Univ Alabama, Dept Geol, Tuscaloosa, AL 35487 USA.</t>
  </si>
  <si>
    <t>Welch, Kathleen/0000-0003-1028-3086</t>
  </si>
  <si>
    <t>WOS:000072809000014</t>
  </si>
  <si>
    <t>Howard-Williams, C; Hawes, I; Schwarz, AM; Hall, JA</t>
  </si>
  <si>
    <t>Sources and sinks of nutrients in a polar desert stream, the Onyx River, Antarctica</t>
  </si>
  <si>
    <t>The Onyx River flows for over 30 km from its source in the Greenwood Valley, to discharge into endorheic Lake Vanda. It is the only significant source of meltwater, and hence allochthonous nutrients, to the lake. In recent years localised climatic change has resulted in an increase in the annual discharge in the river from 2.5x10(6) m(3) (1970s and early 1980s) to 5.5x10(6) m(3) (late 1980s and early 1990s). In order to better understand the potential consequences of increased river flow to nutrient loading to the lake, we undertook a series of studies in 1993/94 to identify the sources and sinks of nutrients within the Onyx River system. Concentrations of dissolved inorganic and organic nutrients varied both with time and with distance down the river. During early flows the river water was rich in nutrients, with nitrate nitrogen reaching over 1500 mg m(-3) and dissolved reactive phosphorous 27 mg m(-3). This appeared to reflect two sources, freeze concentration of nutrients in the stream bed over winter, and selective enrichment with nitrate, probably via atmospheric deposition. Another source of nutrients during early flows was leaching from freeze damaged cells in microbial mats. However during these early flows much of this water did not reach Lake Vanda, but rather was lost to lateral groundwater recharge. During the main flow period, nutrients came predominantly from glacial melt, though nitrate enrichment persisted for several weeks. Water reaching Lake Vanda during the main flow period always had low concentrations of nutrients relative to source water. Two microbially active zones were identified which appeared to be responsible for nutrient stripping. These were Lake Brownworth at the head of the river and the Boulder Pavement, some 4 km upstream of Lake Vanda. There was no relationship between discharge and nutrient concentrations and for most of the year a linear discharge:loading curve was found. Increased flows into Lake Vanda will therefore increase the nutrient loading, but have little effect on concentrations of nutrients in lake water, at least over the range of discharge seen in this study.</t>
  </si>
  <si>
    <t>Natl Inst Water &amp; Atmospher Res Ltd, Christchurch, New Zealand</t>
  </si>
  <si>
    <t>Howard-Williams, C (corresponding author), Natl Inst Water &amp; Atmospher Res Ltd, Christchurch, New Zealand.</t>
  </si>
  <si>
    <t>WOS:000072809000015</t>
  </si>
  <si>
    <t>Niyogi, DK; Tate, CM; McKnight, DM; Duff, JH; Alger, AS</t>
  </si>
  <si>
    <t>Species composition and primary production of algal communities in Dry Valley streams in Antarctica: Examination of the functional role of biodiversity</t>
  </si>
  <si>
    <t>Species composition and primary production of different types of algal mats were quantified in three streams in Lake Fryxell Basin, Taylor Valley, Antarctica. These data can be used to examine relationships between species diversity and ecosystem processes, such as primary production. At the scale of this study, the data support the redundancy hypothesis, in that monospecific communities (algal mats composed of Nostoc sp.) are at least as productive as more diverse algal mats. Higher species diversity may, however, be interpreted differently at other spatial and temporal scales. Long-term monitoring of Antarctic streams should provide more information on the link between ecosystem structure and function.</t>
  </si>
  <si>
    <t>US Geol Survey, Denver, CO 80225 USA</t>
  </si>
  <si>
    <t>United States Department of the Interior; United States Geological Survey</t>
  </si>
  <si>
    <t>Niyogi, DK (corresponding author), US Geol Survey, Box 25046, Denver, CO 80225 USA.</t>
  </si>
  <si>
    <t>Silva, Fausto/I-1873-2014</t>
  </si>
  <si>
    <t>WOS:000072809000016</t>
  </si>
  <si>
    <t>Moorhead, DL; Davis, WS; Wharton, RA</t>
  </si>
  <si>
    <t>Carbon dynamics of aquatic microbial mats in the Antarctic dry valleys: A modelling synthesis</t>
  </si>
  <si>
    <t>Algae associated with microbial mats in the McMurdo Dry Valleys are responsible for the bulk of primary production in streams, as well as a fraction of the primary production in ice-covered lakes. Reported photosynthetic characteristics and respiratory coefficients of various mat types were used to develop a net primary production (NPP) model. Recorded sunlight regimes in Taylor Valley, Antarctica, adjusted for transmission through lake ice where necessary, were used to drive this model for lake and stream ecosystems. In initial simulations, annual NPP for lake mats was consistently negative; stream mats avoid this paradox because they are frozen during the dark, winter months. There seem to be two reasons why simulated lake mat production was negative: sunlight intensities seldom exceed 5% ambient intensity beneath lake ice and respiratory rates are high relative to photosynthesis. Thus, winter respiration exceeded net production at other times. Additional simulations were able to maintain lake mats when respiratory rates were reduced during periods of darkness and photosynthetic responses were adjusted for spectral differences between ambient and incident radiation. Stream mats maintain positive annual NPP, with production limited by the saturation of photosynthesis at low light intensities (ca. 20 to 50 mu mol photons m(-2) s(-1)), regardless of location.</t>
  </si>
  <si>
    <t>Texas Tech Univ, Lubbock, TX 79409 USA</t>
  </si>
  <si>
    <t>Texas Tech University System; Texas Tech University</t>
  </si>
  <si>
    <t>Moorhead, DL (corresponding author), Texas Tech Univ, Lubbock, TX 79409 USA.</t>
  </si>
  <si>
    <t>WOS:000072809000017</t>
  </si>
  <si>
    <t>Timperley, MH</t>
  </si>
  <si>
    <t>A simple temperature-based model for the chemistry of melt-water ponds in the Darwin Glacier area, 80°S</t>
  </si>
  <si>
    <t>The total dissolved salts concentrations (TDS) in the stream flowing into Lake Wilson, and in 15 melt water ponds and associated streams of the Darwin Glacier area, ranged from 15 g m(-3) to 5500 g m(-3). Principal components analysis of the standardised major ion and NO3 concentrations identified three components accounting for 89% of the data variance. Component 1 accounting for 61% of the variance, contained positive loadings on Na, Mg, Cl, and NO3, and negative loadings on Ca, K, HCO3 and SO4. This result is consistent with the salts in the pond catchments originating from atmospheric deposition of sea salts, plus NO3 and SO4 and weathering processes in the catchment soils. It is suggested that the loading for SO4, which does not follow from the probable atmospheric origin of this ion, reflects the fact that as the ions move through the catchment soils towards the ponds, the less mobile SO4 salts are retarded together with the CO3 salts from weathering, whereas the other ions of atmospheric origin, Cl and NO3, form mobile salts which move more readily. The relative concentrations of these mobile ions in the pond waters increase with the TDS concentration and a model is proposed to explain both this observation and the wide range of TDS concentrations in ponds within a small area. It is proposed that during particularly warm summers the frozen ground water table lowers sufficiently to allow some ponds to drain into the ponds in the next lower catchments. The draining waters are enriched, relative to the catchment inputs, in the more mobile Cl and NO3 salts, and these ions would accumulate in the non-draining ponds increasing both the TDS concentrations and the ratios of Cl and NO3 relative to CO3 and SO4.</t>
  </si>
  <si>
    <t>Natl Inst Water &amp; Atmospher Res, Auckland, New Zealand</t>
  </si>
  <si>
    <t>Timperley, MH (corresponding author), Natl Inst Water &amp; Atmospher Res, Auckland, New Zealand.</t>
  </si>
  <si>
    <t>WOS:000072809000018</t>
  </si>
  <si>
    <t>Roberts, D; McMinn, A</t>
  </si>
  <si>
    <t>Palaeosalinity reconstruction from saline lake diatom assemblages in the Vestfold Hills, Antarctica</t>
  </si>
  <si>
    <t>The relationship between surface sediment diatom assemblages and measured limnological variables in thirty-three coastal Antarctic lakes from the Vestfold Hills was examined by constructing a diatom-water chemistry dataset. Canonical correspondence analysis of this dataset revealed that salinity accounted for a significant amount of the variation in the distribution of the diatom assemblages in this. set of lakes. Weighted averaging regression and calibration of this diatom-salinity relationship established a transfer function for the reconstruction of past lakewater salinity from fossil diatom assemblages in this coastal Antarctic region. Application of this palaeosalinity reconstruction tool to a sediment core from Anderson Lake revealed distinct patterns of lakewater salinity change from the changes in species assemblages throughout the lake's history.</t>
  </si>
  <si>
    <t>Univ Tasmania, Antarctic CRC, Hobart, Tas, Australia</t>
  </si>
  <si>
    <t>Roberts, D (corresponding author), Univ Tasmania, Antarctic CRC, Hobart, Tas, Australia.</t>
  </si>
  <si>
    <t>WOS:000072809000019</t>
  </si>
  <si>
    <t>Webster, JG; Webster, KS; Hawes, I</t>
  </si>
  <si>
    <t>Trace metal transport and speciation in Lake Wilson: A comparison with Lake Vanda</t>
  </si>
  <si>
    <t>Located in the Darwin Valley (80 degrees S), Lake Wilson is one of the southern-most of the stratified, ice-covered inland lakes of the arid McMurdo Dry Valley region. In January 1993 samples were collected for the determination of acid-soluble and dissolved trace metal (Cu, Pb, Zn, Co, Cd, and Ni) concentrations in the lake and its inflow. Parameters likely to influence trace metal speciation such as DO, pH, major ion concentrations, suspended sediment load, Fe-, Al-and Mn-oxide concentrations and phytoplankton activity, were also quantified. The inflow to Lake Wilson transfers a significant load of suspended sediment into the upper/oxic layers of the lake, and this was reflected in the high concentrations of suspended sediment, Fe-oxide and Al-oxide in the upper water column. In the inflow, trace metals were predominantly bound to suspended particulates. In the lake, metals could be broadly classified into two groups on the basis of observed behaviour: those predominantly bound to particulates in the oxic lake water, showing high concentrations in the upper/oxic layer where suspended sediment levels were high (Pb and Co), and those predominantly or partially present in dissolved form in the oxic lake water (Cu, Zn, Ni and Cd). The concentrations of the latter increased with increasing salinity in the lower lake waters. Trace metal concentrations increased or remained relatively high in the anoxic zone below 95 m depth. The principal process controlling trace metal speciation in the inflow and upper layers of Lake Wilson is considered to be metal adsorption onto, and desorption from, oxide surfaces in the suspended sediment, as has previously been proposed for Lake Vanda. However, the vertical distribution of trace metals in Lake Wilson differed from that of metals in Lake Vanda, due to differences in the density gradients (affecting suspended sediment distribution), pH gradients (affecting the degree of metal adsorption), biological activity and H2S concentrations (affecting metal solubility in and just above the anoxic zone). Upward diffusion of trace metals from the lower lake appeared to be an important factor influencing metal distribution in the water column of Lake Wilson.</t>
  </si>
  <si>
    <t>Inst Environm Sci &amp; Res, Auckland, New Zealand</t>
  </si>
  <si>
    <t>Institute of Environmental Science &amp; Research (ESR) - New Zealand</t>
  </si>
  <si>
    <t>Webster, JG (corresponding author), Inst Environm Sci &amp; Res, Auckland, New Zealand.</t>
  </si>
  <si>
    <t>Webster, John G/F-8778-2011</t>
  </si>
  <si>
    <t>WOS:000072809000020</t>
  </si>
  <si>
    <t>Laybourn-Parry, J</t>
  </si>
  <si>
    <t>The microbial loop in Antarctic lakes</t>
  </si>
  <si>
    <t>Antarctic lakes are characterised by a dominance of microbial plankton (bacteria, uni-cellular algae and protozoa). Metazoan plankton are either absent or sparse. Consequently Antarctic lake plankton is made up almost entirely of the so called microbial loop. This article reviews the present limited data on Antarctic freshwater and saline lakes; Abundances of bacterioplankton and heterotrophic nanoflagellates reported from Antarctic lakes lie at the lower end of the ranges reported for lakes worldwide. Ciliate abundances show much greater variability. They are low in the lakes of the Vestfold and Larsemann Hills (a few hundred l(-1)) while in the Dry Valley lakes abundances are consistently higher and are comparable to those reported from oligotrophic to mesotrophic lower latitude lakes (1780-7200 l(-1)). Ciliate communities also show much greater species diversity in the Dry Valley lakes. Overall, however, the species diversity of the protozooplankton is significantly lower in Antarctic lakes. Mixotrophy appears a common nutritional strategy among Antarctic lake protists. It is seen among some phytoflagellate species and in some of the more common ciliates. In the latter it involves both plastid sequestration (in the oligotrichs) and endosymbiotic algae. Limited data on feed rates and specific growth rates indicate temperature and energy availability constraints on physiological functioning. A tentative model of carbon cycling in the plankton of one large ultra-oligotrophic freshwater lake is presented.</t>
  </si>
  <si>
    <t>Univ Nottingham, Dept Physiol &amp; Environm Sci, Loughborough LE12 5RD, Leics, England</t>
  </si>
  <si>
    <t>University of Nottingham</t>
  </si>
  <si>
    <t>Laybourn-Parry, J (corresponding author), Univ Nottingham, Dept Physiol &amp; Environm Sci, Loughborough LE12 5RD, Leics, England.</t>
  </si>
  <si>
    <t>WOS:000072809000021</t>
  </si>
  <si>
    <t>Kepner, RL; Wharton, RA; Galchenko, V</t>
  </si>
  <si>
    <t>The abundance of planktonic virus-like particles in Antarctic lakes</t>
  </si>
  <si>
    <t>We report the first known observations of virus-like particles (VLP) in Antarctic lakes. Mean extracellular VLP densities from Lakes Fryxell and Hoare (McMurdo Dry Valleys, 77 degrees S; 162-163 degrees E), sampled in January of 1996, ranged from 2 to 76x10(6) ml(-1). Ratios of VLP to heterotrophic bacteria are higher than those reported from many other aquatic systems. Lake Fryxell had a significantly higher mean density of VLP (3.3x10(7) ml(-1)) than Lake Hoare (1.8x10(7) ml(-1), t-test, p = 0.017, n = 20). Consistent with prior observations, total bacterial densities were significantly higher in the anaerobic zone compared with the aerobic zone of Lake Fryxell. No significant difference in VLP densities was observed between these zones. VLP abundance was significantly correlated with chlorophyll a concentration (p &lt;0.05, r 0.492) in ultra-oligotrophic Lake Hoare, but not in oligotrophic Lake Fryxell. In Lake Hoare, VLP densities increased from the ice-water interface to a point near the chlorophyll a maximum (13 m), then decreased consistently with depth. In Fryxell, VLP densities varied greatly with depth. VLP abundance in the Lake Fryxell water column is not significantly correlated with any of the physico-chemical nor microbiological parameters thus far considered. However, in Lake Hoare, VLP abundance is strongly correlated with a variety of parameters including, temperature, pH, dissolved oxygen, specific conductance, salinity, total bacterial density and chlorophyll a concentration. Based upon our initial data, we speculate that viruses may constitute an important food web component in these lakes.</t>
  </si>
  <si>
    <t>Univ Nevada, Desert Res Inst, Reno, NV 89506 USA</t>
  </si>
  <si>
    <t>Nevada System of Higher Education (NSHE); University of Nevada Reno; Desert Research Institute NSHE</t>
  </si>
  <si>
    <t>Kepner, RL (corresponding author), Univ Nevada, Desert Res Inst, Reno, NV 89506 USA.</t>
  </si>
  <si>
    <t>WOS:000072809000022</t>
  </si>
  <si>
    <t>Aislabie, J</t>
  </si>
  <si>
    <t>Hydrocarbon-degrading bacteria in oil-contaminated soils near Scott Base, Antarctica</t>
  </si>
  <si>
    <t>Oil is spilt in the Antarctic when fuel oils such as JP8 jet fuel and MoGas are moved or stored. Hydrocarbons, both n-alkanes and aromatic compounds, have been detected in soils around Scott Base. In such areas hydrocarbon-degrading microbes could be used to clean up the oil spills. Soil samples from oil-impacted and control sites were analysed for hydrocarbon-degrading microbes and a range of parameters known to limit biodegradative activity. Soils were analysed for water content, pH, electrical conductivity, and concentrations of nutrients (N and P). Some of the oil-contaminated samples were enriched with culturable heterotrophic bacteria and hydrocarbon degraders. Bacteria able to utilise JP8 jet fuel were isolated, and most used n-alkanes as their sole source of carbon. Preliminary results indicate that low levels of nitrogen may limit biodegradation of oil at some of the contaminated sites.</t>
  </si>
  <si>
    <t>Manaaki Whenua, Landcare Res, Hamilton, New Zealand</t>
  </si>
  <si>
    <t>Landcare Research - New Zealand</t>
  </si>
  <si>
    <t>Aislabie, J (corresponding author), Manaaki Whenua, Landcare Res, Hamilton, New Zealand.</t>
  </si>
  <si>
    <t>WOS:000072809000023</t>
  </si>
  <si>
    <t>Burgess, JS; Kaup, E</t>
  </si>
  <si>
    <t>Some aspects of human impact on lakes in the Larsemann Hills, Princess Elizabeth Land, eastern Antarctica</t>
  </si>
  <si>
    <t>Human impacts on lake systems in the Larsemann Hills, Eastern Antarctica since 1987, when the first significant human occupation occurred are outlined. It is suggested thar most impact has been confined to the areas in the immediate vicinity of the bases and the interlinking road networks. Storness and most of Broknes remain in the pre-1987 state. Previously reported elevated phosphorus levels in some lakes that were attributed to human activity is questioned.</t>
  </si>
  <si>
    <t>Univ New S Wales, ADFA, Dept Geog &amp; Oceanog, Canberra, ACT, Australia</t>
  </si>
  <si>
    <t>Australian Defense Force Academy; University of New South Wales Sydney</t>
  </si>
  <si>
    <t>Burgess, JS (corresponding author), Univ New S Wales, ADFA, Dept Geog &amp; Oceanog, Canberra, ACT, Australia.</t>
  </si>
  <si>
    <t>WOS:000072809000024</t>
  </si>
  <si>
    <t>Waterhouse, EJ</t>
  </si>
  <si>
    <t>Implementing the protocol on ice free land: The New Zealand experience at Vanda Station</t>
  </si>
  <si>
    <t>The Protocol on Environmental Protection to the Antarctic Treaty was signed in 1991 and provides for the comprehensive protection of the Antarctic environment. Antarctica New Zealand's recent activities at Lake Vanda in the McMurdo Dry Valleys have encompassed a full range of environmental management actions required under the protocol in ice-free areas. In 1994/95, the last remains of a field research station were removed from the shores of the lake, and a new smaller facility resited nearby. Environmental impact assessments have been carried out, and special procedures and plans developed for removal of the station and for the construction and operation of the new facility. Sampling for site contamination was carried out prior to station removal and remediation activities planned on the basis of the results. Specific codes of conduct covering scientists and other visitors were developed and a targeted monitoring programme set up. Monitoring is ongoing and should provide an indication of the success of remediation activities and help to identify the impacts of any contamination on Lake Vanda ecosystems. Implementation of the protocol requirements in this ice-free area required a cooperative effort between scientists, environmental managers and operations staff to ensure that the effects of 26 years of direct human impact at Vanda Station were minimised.</t>
  </si>
  <si>
    <t>Antarctica New Zealand, Christchurch, New Zealand</t>
  </si>
  <si>
    <t>Waterhouse, EJ (corresponding author), Antarctica New Zealand, Christchurch, New Zealand.</t>
  </si>
  <si>
    <t>WOS:000072809000025</t>
  </si>
  <si>
    <t>Walton, DH; Vincent, WF; Timperley, MH; Hawes, I; Howard-Williams, C</t>
  </si>
  <si>
    <t>Synthesis: Polar deserts as indicators of change</t>
  </si>
  <si>
    <t>Walton, DH (corresponding author), British Antarctic Survey, Cambridge CB3 0ET, England.</t>
  </si>
  <si>
    <t>WOS:000072809000026</t>
  </si>
  <si>
    <t>Aono, S; Tanabe, S; Fujise, Y; Kato, H; Tatsukawa, R</t>
  </si>
  <si>
    <t>Persistent organochlorines in minke whale (Balaenoptera acutorostrata) and their prey species from the Antarctic and the North Pacific</t>
  </si>
  <si>
    <t>ENVIRONMENTAL POLLUTION</t>
  </si>
  <si>
    <t>minke whale; organochlorines; Antarctic; North Pacific</t>
  </si>
  <si>
    <t>CHLORINATED HYDROCARBONS; DELPHINAPTERUS-LEUCAS; MARINE ECOSYSTEM; PCB ISOMERS; RESIDUES; DDTS; CONTAMINATION; PESTICIDES; CONGENERS; ATLANTIC</t>
  </si>
  <si>
    <t>Persistent organochlorines such as polychlorinated biphenyls (PCBs), DDTs, chlordane compounds (CHLs), hexachlorocyclohexanes (HCHs) and hexachlorobenzene (HCB) were determined in the blubber of minke whale and ifs diet collected from the Antarctic and the North Pacific Oceans. Residue levels of these compounds (except HCB) in minke whale from the Antarctic were apparently lower than those from the North Pacific. This is due to the lower levels of these pollutants in the southern hemisphere than in the northern hemisphere and the specific feeding habit of the minke whale from the Antarctic which feeds on lower trophic organisms, primarily euphausiids. The north-south difference for HCB residue levels was small, reflecting its dispersible nature through long-range atmospheric transport. Compositions of DDT and CHL compounds in minke whale from the Antarctic were similar to those from the North Pacific, However, the composition of HCH isomers was different between the Antarctic and the North Pacific as was observed in their diet, suggesting a larger or on-going usage of lindane in the southern hemisphere countries. In minke whale from the Antarctic, the elevated level of PCBs residues was noted during a period of 1984 to 1993, implying a continuous discharge of PCBs in the southern hemisphere. A similar discharge was also suggested in the North Pacific, while a decreasing contamination by DDTs was apparent. (C) 1998 Elsevier Science Ltd. All rights reserved.</t>
  </si>
  <si>
    <t>Ehime Univ, Dept Environm Conservat, Matsuyama, Ehime 790, Japan; Inst Cetacean Res, Chuo Ku, Tokyo 104, Japan; Natl Res Inst Far Seas Fisheries, Shimizu, Shizuoka 424, Japan; Kochi Univ, Kochi 780, Japan</t>
  </si>
  <si>
    <t>Ehime University; Japan Fisheries Research &amp; Education Agency (FRA); Kochi University</t>
  </si>
  <si>
    <t>Ehime Univ, Dept Environm Conservat, Tarumi 3-5-7, Matsuyama, Ehime 790, Japan.</t>
  </si>
  <si>
    <t>shinsuke@agr.ehime-u.ac.jp</t>
  </si>
  <si>
    <t>Nomiyama, Kei/G-6950-2013; Tanabe, Shinsuke/G-6950-2013</t>
  </si>
  <si>
    <t>Nomiyama, Kei/0000-0002-8012-3806; Tanabe, Shinsuke/0000-0002-0911-6232</t>
  </si>
  <si>
    <t>THE BOULEVARD, LANGFORD LANE, KIDLINGTON, OXFORD OX5 1GB, OXON, ENGLAND</t>
  </si>
  <si>
    <t>0269-7491</t>
  </si>
  <si>
    <t>1873-6424</t>
  </si>
  <si>
    <t>ENVIRON POLLUT</t>
  </si>
  <si>
    <t>Environ. Pollut.</t>
  </si>
  <si>
    <t>10.1016/S0269-7491(97)00105-X</t>
  </si>
  <si>
    <t>YY086</t>
  </si>
  <si>
    <t>WOS:000072110800009</t>
  </si>
  <si>
    <t>Court, GS; Davies, LS; Focardi, S; Bargargli, R; Fossi, C; Leonzio, C; Marili, L</t>
  </si>
  <si>
    <t>Chlorinated hydrocarbons in the tissues of South Polar Skuas (Catharacta maccormicki) and Adelie Penguins (Pygoscelis adeliea) from Ross Sea, Antarctica</t>
  </si>
  <si>
    <t>Skuas; penguins; DDT; PCBs; infertility</t>
  </si>
  <si>
    <t>BIRDS; PESTICIDES; SEABIRDS; MERCURY; PCBS</t>
  </si>
  <si>
    <t>High rates of egg infertility and embryo death in a colony of South Polar Skuas breeding in the Antarctic were similar to those in polluted North Atlantic populations of the Great Skua. Such loss could not be linked to factors such as organochlorine pollutants, as levels of DDE and PCBs in the contents of skua eggs from the population were only a small fraction of those in polluted skua populations from the Northern Hemisphere. Average eggshell thickness for skuas nesting on Ross Island has shown no significant change since the introduction of DDT Concentrations of DDE and PCBs in South Polar Skuas were 13 and 22 times higher, respectively, than those in the eggs of sympatric Adelie Penguins, and this probably reflects the greater exposure of skuas to pollution when they migrate north of the Antarctic Con vergence in winter. Residues in liver tissue showed a similar trend, and a higher rate of mixed function oxidase induction in skua liver compared to that of penguins is consistent with the trends seen in pollutant levels. The same PCB congener predominated in both skua and penguin samples. Comparisons with historical residue data suggest that global levels of DDT residues are declining. (C) 1997 Elsevier Science Ltd.</t>
  </si>
  <si>
    <t>Univ Otago, Dept Zool, Dunedin, New Zealand; Univ Siena, Dipartimento Biol Ambientale, I-53100 Siena, Italy</t>
  </si>
  <si>
    <t>University of Otago; University of Siena</t>
  </si>
  <si>
    <t>Court, GS (corresponding author), Nat Resources Serv, Wildlife Management Div, 7th Floor,OS Longman Bldg,6909 116th St, Edmonton, AB T6H 4P2, Canada.</t>
  </si>
  <si>
    <t>Fossi, Maria Cristina/0000-0003-0836-4020</t>
  </si>
  <si>
    <t>10.1016/S0269-7491(97)00080-8</t>
  </si>
  <si>
    <t>YL579</t>
  </si>
  <si>
    <t>WOS:000070970500013</t>
  </si>
  <si>
    <t>Teixeira, DIA; Freitas, ALP; Benevides, NMB; Putzque, J; Pereira, AB; Cavada, BS; Sampaio, AH</t>
  </si>
  <si>
    <t>Haemagglutinating activity and isolation of lectins from marine algae collected in South Shetland-Antarctic.</t>
  </si>
  <si>
    <t>EUROPEAN JOURNAL OF CELL BIOLOGY</t>
  </si>
  <si>
    <t>FED UNIV CEARA,LAB LECTINS,BR-60451970 FORTALEZA,CEARA,BRAZIL</t>
  </si>
  <si>
    <t>Universidade Federal do Ceara</t>
  </si>
  <si>
    <t>Freitas, Ana L. P./E-2010-2016; Sampaio, Alexandre H/P-5222-2019; Benevides, Norma M. B./K-5647-2015; Cavada, Benildo/CEA-4997-2022</t>
  </si>
  <si>
    <t>Cavada, Benildo/0000-0002-5791-6170</t>
  </si>
  <si>
    <t>WISSENSCHAFTLICHE VERLAG MBH</t>
  </si>
  <si>
    <t>BIRKENWALDSTRASSE 44, POSTFACH 10 10 61, 70009 STUTTGART, GERMANY</t>
  </si>
  <si>
    <t>0171-9335</t>
  </si>
  <si>
    <t>EUR J CELL BIOL</t>
  </si>
  <si>
    <t>Eur. J. Cell Biol.</t>
  </si>
  <si>
    <t>YA741</t>
  </si>
  <si>
    <t>WOS:A1997YA74100086</t>
  </si>
  <si>
    <t>Convey, P; Quintana, RD</t>
  </si>
  <si>
    <t>The terrestrial arthropod fauna of Cierva Point SSSI, Danco Coast, northern Antarctic Peninsula</t>
  </si>
  <si>
    <t>EUROPEAN JOURNAL OF SOIL BIOLOGY</t>
  </si>
  <si>
    <t>Antarctic Peninsula; Cierva Point; arthropod diversity; Acari; Collembola</t>
  </si>
  <si>
    <t>SOUTH-SHETLAND-ISLANDS; LIVINGSTON-ISLAND; BYERS-PENINSULA; ACARI; MITES; PROSTIGMATA; COLLEMBOLA; AREAS</t>
  </si>
  <si>
    <t>We report the composition of terrestrial arthropod collections made at Cierva Point Site of Special Scientific Interest, Dance Coast (northern Antarctic Peninsula, 64 degrees 10'S - 60 degrees 57'W), during the 1994/5 and 1995/6 austral summers. A total of 15 free-living micro-arthropod species were found in hand collections and heat extractions of 12 different substrate types, including one Diptera, three Collembala and 11 Acari. In addition, one vertebrate parasitic tick was recorded (Acari, Metastigmata), one probably introduced ''show scorpion fly'' (Insecta, Mecoptera), and at least one species of Astigmata (Acari), which may be either parasitic or nidicolous. Greatest diversity was found in mosses-and algal mats (13 species), although within individual samples it was similar (5-6 species per sample) from most low-altitude vegetated or open habitats. Greatest population densities were recorded from mats of the alga, Prasiola crispa. With the exception of vertebrate-associated species, which were obtained from nest material or in the vicinity of bird colonies, mast micro-arthropods were generally distributed, although with widely-varying abundance. Species diversity was slightly lower than, but similar to, that obtained in recent detailed studies of other sites in the maritime Antarctic. This indicates a terrestrial arthropod fauna representative of the maritime Antarctic in general, although two species, the collembolan Isotoma octooculata and the oribatid mite Globoppia loxolineata, were present more widely than reported eleswhere.</t>
  </si>
  <si>
    <t>UNIV BUENOS AIRES,FAC CIENCIAS EXACTAS &amp; NAT,DEPT CIENCIAS BIOL,GRP ESTUDIOS ECOL REG,RA-1428 BUENOS AIRES,DF,ARGENTINA</t>
  </si>
  <si>
    <t>Convey, Peter/0000-0001-8497-9903; Quintana, Ruben/0000-0003-1378-9074</t>
  </si>
  <si>
    <t>GAUTHIER-VILLARS</t>
  </si>
  <si>
    <t>120 BLVD SAINT-GERMAIN, 75280 PARIS, FRANCE</t>
  </si>
  <si>
    <t>1164-5563</t>
  </si>
  <si>
    <t>EUR J SOIL BIOL</t>
  </si>
  <si>
    <t>Eur. J. Soil Biol.</t>
  </si>
  <si>
    <t>JAN-MAR</t>
  </si>
  <si>
    <t>Ecology; Soil Science</t>
  </si>
  <si>
    <t>Environmental Sciences &amp; Ecology; Agriculture</t>
  </si>
  <si>
    <t>YJ206</t>
  </si>
  <si>
    <t>WOS:A1997YJ20600003</t>
  </si>
  <si>
    <t>Valenziano, L; Cavaliere, F; Miriametro, A</t>
  </si>
  <si>
    <t>Site testing in Antarctica: A mid-IR sky-noise measurement</t>
  </si>
  <si>
    <t>EXPERIMENTAL ASTRONOMY</t>
  </si>
  <si>
    <t>4th Meeting of the European-Astronomical-Society / Italian-Astronomical-Society on Progress in European Astrophysics - New Instruments and Technologies</t>
  </si>
  <si>
    <t>SEP 25-29, 1995</t>
  </si>
  <si>
    <t>CATANIA, ITALY</t>
  </si>
  <si>
    <t>Two site testing campaigns for astronomical observations at mid-IR wavelengths have been carried out in Antarctica in the last two southern summer seasons. Analysis of IR sky-noise is carried out in the framework of the project of a telescope to be installed at Dome C, on Antarctic Plateau. A description of the experimental apparatus and some preliminary results are presented in this work. Future plans are also discussed.</t>
  </si>
  <si>
    <t>Univ Perugia, Dipartimento Fis, I-06126 Perugia, Italy; Univ Milan, Dipartimento Fis, Milan, Italy; Univ Rome La Sapienza, Dipartimento Fis, I-00185 Rome, Italy</t>
  </si>
  <si>
    <t>University of Perugia; University of Milan; Sapienza University Rome</t>
  </si>
  <si>
    <t>Valenziano, L (corresponding author), Univ Perugia, Dipartimento Fis, V A Pascoli, I-06126 Perugia, Italy.</t>
  </si>
  <si>
    <t>Valenziano, Luca/0000-0002-1170-0104</t>
  </si>
  <si>
    <t>0922-6435</t>
  </si>
  <si>
    <t>EXP ASTRON</t>
  </si>
  <si>
    <t>Exp. Astron.</t>
  </si>
  <si>
    <t>10.1023/A:1007909925261</t>
  </si>
  <si>
    <t>YZ683</t>
  </si>
  <si>
    <t>WOS:000072280100020</t>
  </si>
  <si>
    <t>Mamet, B; Preat, A; DeRidder, C</t>
  </si>
  <si>
    <t>Bacterial origin of the red pigmentation in the Devonian Slivenec Limestone, Czech Republic</t>
  </si>
  <si>
    <t>FACIES</t>
  </si>
  <si>
    <t>geobiochemistry; red pigment; iron-oxidizing bacteria; endolithic perforations; Barrandian Basin (Czech Republic); lower Devonian (Pragian)</t>
  </si>
  <si>
    <t>ANTARCTIC COLD DESERT</t>
  </si>
  <si>
    <t>The deep-red lenses of the Pragian Slivenec Limestone have been extensively quarried for ornamental purposes since the XIIth century. Petrographic microscope observations indicate that the hematite stainings of the limestone follow ten different patterns. They range from massive non-directional filling of cavities to mineralized films and microstromatolites. Numerous iron-rich endolithes are observed. Some could be derived from bacterial or lichen perforations and some related to ferric bacteria. Infiltration along welded calcite crystals, regular mineralized films and microstromatolites suggest a ferric bacterial origin for the pigment. This is confirmed by scanning microscope examinations of polished sections, that show hematite concentrations along micrometric filamentous sheaths.</t>
  </si>
  <si>
    <t>FREE UNIV BRUSSELS,DSTE GEOL,B-1050 BRUSSELS,BELGIUM; FREE UNIV BRUSSELS,BIOL MARINE LAB,B-1050 BRUSSELS,BELGIUM</t>
  </si>
  <si>
    <t>Universite Libre de Bruxelles; Universite Libre de Bruxelles</t>
  </si>
  <si>
    <t>Mamet, B (corresponding author), UNIV MONTREAL,FAC SCI,DEPT GEOL,CP 6128,SUCC CTR VILLE,MONTREAL,PQ H3C 3J7,CANADA.</t>
  </si>
  <si>
    <t>INSTITUT PALAONTOLOGIE UNIVERSITAT ERLANGEN-NURNBERG</t>
  </si>
  <si>
    <t>ERLANGEN</t>
  </si>
  <si>
    <t>LOEWENICHSTRABE 20, D-91054 ERLANGEN, GERMANY</t>
  </si>
  <si>
    <t>0172-9179</t>
  </si>
  <si>
    <t>Facies</t>
  </si>
  <si>
    <t>10.1007/BF02536883</t>
  </si>
  <si>
    <t>WU314</t>
  </si>
  <si>
    <t>WOS:A1997WU31400010</t>
  </si>
  <si>
    <t>Herr, RA</t>
  </si>
  <si>
    <t>UNIV ALASKA SEA GRANT COLL PROGRAM</t>
  </si>
  <si>
    <t>Australia and bycatch: The regional context</t>
  </si>
  <si>
    <t>FISHERIES BYCATCH: CONSEQUENCES &amp; MANAGEMENT</t>
  </si>
  <si>
    <t>ALASKA SEA GRANT REPORT</t>
  </si>
  <si>
    <t>Symposium on the Consequences and Management of Fisheries Bycatch</t>
  </si>
  <si>
    <t>AUG 27-28, 1996</t>
  </si>
  <si>
    <t>DEARBORN, MI</t>
  </si>
  <si>
    <t>Herr, RA (corresponding author), UNIV TASMANIA,ANTARCTIC COOPERAT RES CTR,GPO BOX 252C,HOBART,TAS 7001,AUSTRALIA.</t>
  </si>
  <si>
    <t>Herr, Richard/0000-0003-3968-4852</t>
  </si>
  <si>
    <t>ALASKA SEA GRANT COLL PROGRAM</t>
  </si>
  <si>
    <t>FAIRBANKS</t>
  </si>
  <si>
    <t>UNIV ALASKA FAIRBANKS PO BOX 755040, FAIRBANKS, AK 99775-5040</t>
  </si>
  <si>
    <t>1-56612-048-9</t>
  </si>
  <si>
    <t>ALASKA SEA</t>
  </si>
  <si>
    <t>97-02</t>
  </si>
  <si>
    <t>Fisheries; Marine &amp; Freshwater Biology</t>
  </si>
  <si>
    <t>BJ76Q</t>
  </si>
  <si>
    <t>WOS:A1997BJ76Q00018</t>
  </si>
  <si>
    <t>Pan, BS; Tsai, JR; Chen, LM; Wu, CM</t>
  </si>
  <si>
    <t>Shahidi, F; Cadwallader, KR</t>
  </si>
  <si>
    <t>Lipoxygenase and sulfur-containing amino acids in seafood flavor formation</t>
  </si>
  <si>
    <t>FLAVOR AND LIPID CHEMISTRY OF SEAFOODS</t>
  </si>
  <si>
    <t>ACS Symposium Series</t>
  </si>
  <si>
    <t>Symposium on Flavor and Lipid Chemistry of Seafoods, at the 212th National Meeting of the American-Chemical-Society</t>
  </si>
  <si>
    <t>AUG 25-29, 1996</t>
  </si>
  <si>
    <t>ORLANDO, FL</t>
  </si>
  <si>
    <t>FERMENTED SMALL SHRIMP; COOKED SMALL SHRIMP; VOLATILE COMPONENTS; ANTARCTIC KRILLS; DRIED SQUID; ODOR; IDENTIFICATION; CYSTEINE; FISH; GLUTATHIONE</t>
  </si>
  <si>
    <t>Headspace analysis of Neptune rose shrimp yielded 2-(1-propenylthio)thiophene and 3,4-dihydrothienyl-[3,4,B]-5-carboxythiophene, while dimethyl trisulfide, 2,4,5-trimethyl thiazole, 1-propanesulphinic acid methyl ester, and cis-and trans-3,5-dimethyl-1,2,4-trithiolane were found in the steam distillate. The steam distillate of cultured tiger prawn contained a greater number of sulfur-containing compounds including dimethyl disulfide, isopropyl thiophene, cis-and trans-3,5-dimethyl-1 ,2,4-trithiolane, 2-acetyl-and benzo-thiazole, 3,5,6-trimethyl-1,2,4-dithiazine and 2,6-dimethyl-4-butyl-1,3,5 dihydrodithiazine. Increased distillation time resulted in increased H2S formation in a semilogarithmic correlation. Reaction of cysteine and glucose in phosphate buffer produced 1-methylthio-2-propanone and gave an aroma approximating that of canned tuna in oil. Fresh fish aroma was obtained by lipoxygenase-catalyzed dioxygenation of highly unsaturated fatty acids, C-20:5 and C-22:6, and commercial fish oil. A scheme of reactions responsible for the formation of fresh seafood aroma is proposed.</t>
  </si>
  <si>
    <t>DER YUH JR COLL NURSING &amp; MANAGEMENT, DEPT FOOD SCI, CHILUNG 202, TAIWAN; FOOD IND RES &amp; DEV INST, HSINCHU, TAIWAN</t>
  </si>
  <si>
    <t>NATL TAIWAN OCEAN UNIV, DEPT MARINE FOOD SCI, 2 PEI NING RD, CHILUNG, TAIWAN.</t>
  </si>
  <si>
    <t>1155 SIXTEENTH ST NW, WASHINGTON, DC 20036 USA</t>
  </si>
  <si>
    <t>0097-6156</t>
  </si>
  <si>
    <t>1947-5918</t>
  </si>
  <si>
    <t>0-8412-3526-0</t>
  </si>
  <si>
    <t>ACS SYM SER</t>
  </si>
  <si>
    <t>ACS Symp. Ser.</t>
  </si>
  <si>
    <t>Chemistry, Applied; Chemistry, Multidisciplinary; Food Science &amp; Technology</t>
  </si>
  <si>
    <t>Chemistry; Food Science &amp; Technology</t>
  </si>
  <si>
    <t>BJ90T</t>
  </si>
  <si>
    <t>WOS:A1997BJ90T00007</t>
  </si>
  <si>
    <t>Baek, HH; Cadwallader, KR</t>
  </si>
  <si>
    <t>Character-impact aroma compounds of crustaceans</t>
  </si>
  <si>
    <t>EXTRACT DILUTION ANALYSIS; VOLATILE FLAVOR COMPONENTS; MAILLARD-REACTION-PRODUCTS; FERMENTED SMALL SHRIMP; COOKED SMALL SHRIMP; ANTARCTIC KRILLS; SERGIA-LUCENS; RAW-MATERIAL; FISH TISSUE; TAIL MEAT</t>
  </si>
  <si>
    <t>Character-impact aroma compounds of cooked crustaceans, such as crab, crayfish, lobster, freshwater prawn, and shrimp, are reviewed as well as previous findings on fresh aroma and off-flavor of crustaceans. Character-impact aroma compounds of cooked crustaceans include 2,3-butanedione, 2-methyl-3-furanthiol, 2-acetyl-1-pyrroline, 3-(methylthio)propanal, and 2-acetyl-2-thiazoline. These compounds are the most potent aroma compounds responsible for desirable meaty, nutty/popcorn, and salty aroma notes, 1-Octen-3-one, (Z)-4-heptenal, and 2-acetylthiazole also contribute to the aroma of crustaceans. These compounds were present in all crustaceans evaluated.</t>
  </si>
  <si>
    <t>MISSISSIPPI STATE UNIV, MISSISSIPPI AGR &amp; FORESTRY EXPT STN, DEPT FOOD SCI &amp; TECHNOL, MISSISSIPPI STATE, MS 39762 USA; DANKOOK UNIV, DEPT FOOD ENGN, CHUNAN 330714, SOUTH KOREA</t>
  </si>
  <si>
    <t>Mississippi State University; Dankook University</t>
  </si>
  <si>
    <t>WOS:A1997BJ90T00009</t>
  </si>
  <si>
    <t>Naraoka, H; Shimoyama, A; Matsubaya, O; Harada, K</t>
  </si>
  <si>
    <t>Carbon isotopic compositions of Antarctic carbonaceous chondrites with relevance to the alteration and existence of organic matter</t>
  </si>
  <si>
    <t>GEOCHEMICAL JOURNAL</t>
  </si>
  <si>
    <t>MURCHISON METEORITE; CARBOXYLIC-ACIDS; AMINO-ACID; PHYLLOSILICATES; GEOCHEMISTRY; HYDROCARBONS; HYDROGEN; NITROGEN; SAMPLES; KEROGEN</t>
  </si>
  <si>
    <t>Bulk carbon isotopic compositions of 26 Antarctic carbonaceous chondrites (33 specimens) are reported and discussed with relevance to the processes involved in their alteration and the existence of solvent-extractable organic matter. The delta(13)C (relative to PDB) vary from -16.6 to +0.9 parts per thousand. The average value (-6.2 parts per thousand) is higher than that for non-Antarctic carbonaceous chondrites by similar to 6 parts per thousand. The difference may be explained by contamination of terrestrial organic carbon on non-Antarctic chondrites and/or different populations of parent bodies. Most Antarctic carbonaceous chondrites have an apparent trend (''a major sequence'') that the delta(13)C value becomes higher with increasing carbon content. The trend is likely to be explained by a mixing model of two components; isotopically heavy and labile component (solvent-extractable organic matter and carbonate), and isotopically light and inert acid-insoluble component (kerogen-like matter). In addition, an unique group (altered specimens) is characterized by relatively high content and isotopically light carbon. For seven CM chondrites, delta(13)C values of residues after the hot H2O and HC1/HF treatment are also reported. Despite considerable isotopic variations of bulk carbon, the delta(13)C values of acid-insoluble residues may be classified into two groups; isotopically light (-15 to -13 parts per thousand) and heavy (-9 to -7 parts per thousand) ones. Most kerogen-like matters belong to the light group, which are isotopically similar to non-Antarctic kerogen-like matter. The altered specimens have isotopically light bulk carbon (similar to-15 parts per thousand), which is similar to those of their kerogen-like matter; they probably lost heavy components such as solvent-extractable organic matters (e.g., amino acid and carboxylic acid) and carbonates during aqueous alteration and thermal metamorphism on parent bodies. This is in accord with mineralogical and oxygen isotope studies. The presence of solvent-extractable organic matter is one of the important factors controlling bulk carbon isotopes in carbonaceous chondrites.</t>
  </si>
  <si>
    <t>UNIV TSUKUBA, DEPT CHEM, TSUKUBA, IBARAKI 305, JAPAN; AKITA UNIV, COLL MIN, RES INST NAT RESOURCES, AKITA 010, JAPAN</t>
  </si>
  <si>
    <t>University of Tsukuba; Akita University</t>
  </si>
  <si>
    <t>Naraoka, H (corresponding author), TOKYO METROPOLITAN UNIV, DEPT CHEM, 1-1 MINAMI OHSAWA, HACHIOJI, TOKYO 19203, JAPAN.</t>
  </si>
  <si>
    <t>Naraoka, Hiroshi/0000-0002-2373-8759</t>
  </si>
  <si>
    <t>GEOCHEMICAL SOC JAPAN</t>
  </si>
  <si>
    <t>358-5 YAMABUKI-CHO, SHINJUKU-KU, TOKYO, 162-0801, JAPAN</t>
  </si>
  <si>
    <t>0016-7002</t>
  </si>
  <si>
    <t>1880-5973</t>
  </si>
  <si>
    <t>GEOCHEM J</t>
  </si>
  <si>
    <t>Geochem. J.</t>
  </si>
  <si>
    <t>10.2343/geochemj.31.155</t>
  </si>
  <si>
    <t>XB973</t>
  </si>
  <si>
    <t>WOS:A1997XB97300003</t>
  </si>
  <si>
    <t>Matsumoto, A; Hinkley, TK</t>
  </si>
  <si>
    <t>Determination of lead, cadmium, indium, thallium and silver in ancient ices from Antarctica by isotope dilution thermal ionization mass spectrometry</t>
  </si>
  <si>
    <t>ANTHROPOGENIC LEAD; SNOW</t>
  </si>
  <si>
    <t>The concentrations of five chalcophile elements (Pb, Cd, In, Tl and Ag) and the lead isotope ratios in ancient ices from the Taylor Dome near coastal Antarctica, have been determined by the isotope dilution-thermal ionization mass spectrometry (ID-TIMS), with ultra-clean laboratory techniques. The samples were selected from segments of cores, one of which included a visible ash layer. Electric conductivity measurement (ECM) or dielectric properties (DEP) gave distinctive sharp peaks for some of the samples chosen. Exterior portions of the sample segments were trimmed away by methods described here. Samples were evaporated to dryness and later separated into fractions for the five elements using an HBr-HNO3 anion exchange column method. The concentrations are in the range 2.62-36.7 pg Pb/g of ice, 0.413-2.83 pg Cd/g, 0.081-0.34 pg In/g, 0.096-2.8 pg Tl/g and 0.15-0.84 pg Ag/g, respectively. The dispersions in duplicate analyses are about +/- 1% for lead and cadmium, +/- 2% for indium, +/- 4% for thallium and +/- 6% for silver, respectively. The concentrations of lead obtained are commonly higher than those in the present-day Antarctic surface snows, but the isotope ratios are distinctively higher than those of the present-day snows and close to those of the other ancient ice collected from a different Antarctic area.</t>
  </si>
  <si>
    <t>US GEOL SURVEY, DENVER FED CTR, DENVER, CO 80225 USA</t>
  </si>
  <si>
    <t>Matsumoto, A (corresponding author), GEOL SURVEY JAPAN, 1-1-3 HIGASHI, TSUKUBA, IBARAKI 305, JAPAN.</t>
  </si>
  <si>
    <t>10.2343/geochemj.31.175</t>
  </si>
  <si>
    <t>WOS:A1997XB97300005</t>
  </si>
  <si>
    <t>Polycyclic aromatic hydrocarbons (PAHs) in Antarctic Martian meteorites, carbonaceous chondrites, and polar ice</t>
  </si>
  <si>
    <t>SNC METEORITES; ISOTOPIC COMPOSITION; WEATHERING PRODUCTS; ALH 84001; MARS; EETA-79001; GREENLAND; NITROGEN; ALH84001; OXYGEN</t>
  </si>
  <si>
    <t>Recent analyses of the carbonate globules present in the Martian meteorite ALH84001 have detected polycyclic aromatic hydrocarbons (PAHs) at the ppm level (McKay et al., 1996). The distribution of PAHs observed in ALH84001 was interpreted as being inconsistent with a terrestrial origin and were claimed to be indigenous to the meteorite, perhaps derived from an ancient martian biota. We have examined PAHs in the Antarctic shergottite EETA79001, which is also considered to be from Mars, as well as several Antarctic carbonaceous chondrites. We have found that many of the same PAHs detected in the ALH84001 carbonate globules are present in Antarctic carbonaceous chondrites and in both the matrix and carbonate (druse) component of EETA79001. We also investigated PAHs in polar ice and found that carbonate is an effective scavenger of PAHs in ice meltwater. Moreover, the distribution of PAHs in the carbonate extract of Antarctic Allan Hills ice is remarkably similar to that found in both EETA79001 and ALH84001. The reported presence of L-amino acids of apparent terrestrial origin in the EETA79001 druse material (McDonald and Bada, 1995) suggests that this meteorite is contaminated with terrestrial organics probably derived from Antarctic ice meltwater that had percolated through the meteorite. Our data suggests that the PAHs observed in both ALH84001 and EETA79001 are derived from either the exogenous delivery of organics to Mars or extraterrestrial and terrestrial PAHs present in the ice meltwater or, more likely, from a mixture of these sources. It would appear that PAHs are not useful biomarkers in the search for extinct or extant life on Mars. Copyright (C) 1997 Elsevier Science Ltd.</t>
  </si>
  <si>
    <t>NASA,AMES RES CTR,DIV SPACE SCI,MOFFETT FIELD,CA 94035</t>
  </si>
  <si>
    <t>National Aeronautics &amp; Space Administration (NASA); NASA Ames Research Center</t>
  </si>
  <si>
    <t>Becker, L (corresponding author), UNIV CALIF SAN DIEGO,SCRIPPS INST OCEANOG,LA JOLLA,CA 92093, USA.</t>
  </si>
  <si>
    <t>NCCDPHP CDC HHS [DPP91-18494] Funding Source: Medline</t>
  </si>
  <si>
    <t>10.1016/S0016-7037(96)00400-0</t>
  </si>
  <si>
    <t>WG851</t>
  </si>
  <si>
    <t>WOS:A1997WG85100018</t>
  </si>
  <si>
    <t>RodriguezFernandez, J; Balanya, JC; GalindoZaldivar, J; Maldonado, A</t>
  </si>
  <si>
    <t>Tectonic evolution of a restricted ocean basin: the Powell Basin (Northeastern Antarctic Peninsula)</t>
  </si>
  <si>
    <t>GEODINAMICA ACTA</t>
  </si>
  <si>
    <t>ocean basin; basin evolution; continental fragmentation; margin pattern; Powell Basin; Northeastern Antarctic Peninsula</t>
  </si>
  <si>
    <t>OVERLAPPING SPREADING CENTERS; EAST PACIFIC RISE; SCOTIA SEA; GRAVITY; MARGIN; RIDGE</t>
  </si>
  <si>
    <t>The Powell Basin is one of the few present-day examples of a small isolated ocean basin largely surrounded by blocks of continental crust. The continental blocks in this basin result from the fragmentation of the northern Antarctic Peninsula. This basin was created by the eastward motion of the South Orkney microcontinent relative to the Antarctic Peninsula. The axial rift, identified by multichannel seismic profiles obtained during the HESANT 92/93 cruise and the gravimetric anomalies of the basin plain, together with the transcurrent faults along the northern and southern margins, indicate a predominant WSW-ENE trend of basin extension. The South Orkney microcontinent was incorporated into the Antarctic Plate during the Miocene as a consequence of the end of basin spreading. The eastern and western margins are conjugate and have an intermediate crust in the region of transition to the basin plain. The differences in the basement structure and the architecture of the depositional units suggest that the extensional process was asymmetrical. The southern transtensive margin and the northern transcurrent margin are rectilinear and steep, without any intermediate crust in the narrow fault zone between the base of the continental-blocks slope and the oceanic crust. The multichannel seismic profiles across the central sector of the basin reveal a spreading axis with a double ridge and a central depression filled with sediments. The geometry of the reflectors in this depression indicates that the ponded deposits belong to the early stages of oceanic-crust accretion. This structure is similar to the overlapping spreading centres observed in fast-spreading oceanic axes, where the spreading axis has relay and overlapping segments. The depositional units of the margins and basin plain have been grouped into four depositional sequences, comprising the classic stages in the formation of an ocean basin: pre-rift (S1), syn-rift (S2), syn-drift (S3), and post-drift (S4). The pre-rift sequence has deformed reflectors and is observed in the southern and eastern margins. The syn-rift sequence, tectonically disrupted, fills depressions bounded by faults and is well-developed in the eastern margin where it is truncated by an erosive surface identified as the break-up unconformity. The syn-drift sequence is wedge-shaped in the basin, thickening towards the margins and having onlap relations on the flanks of the spreading ridge. The post-drift sequence is the thickest unit and is characterised by a cyclic pattern of alternating packages of high-amplitude reflectors, very continuous, and low-amplitude reflectors. Towards the western and eastern margins, the same sequence has channel-levee complexes and channelised, wedged bodies attributed to turbiditic deposits of submarine fans derived from canyons located in the slope and outer shelf. The cyclic nature of this sequence is probably related to advancing and receding grounded ice sheets in the continental shelf since the latest Miocene.</t>
  </si>
  <si>
    <t>UNIV GRANADA,DEPT GEODINAM,E-18071 GRANADA,SPAIN</t>
  </si>
  <si>
    <t>University of Granada</t>
  </si>
  <si>
    <t>RodriguezFernandez, J (corresponding author), UNIV GRANADA,FAC CIENCIAS,INST ANDALUZ CIENCIAS TIERRA,CAMPUS FUENTENUEVA,GRANADA 18002,SPAIN.</t>
  </si>
  <si>
    <t>Galindo-Zaldivar, Jesus/K-3640-2012</t>
  </si>
  <si>
    <t>Galindo-Zaldivar, Jesus/0000-0002-3493-2637; Balanya Roure, Juan Carlos/0000-0001-6008-4718</t>
  </si>
  <si>
    <t>MASSON EDITEUR</t>
  </si>
  <si>
    <t>PARIS 06</t>
  </si>
  <si>
    <t>120 BLVD SAINT-GERMAIN, 75280 PARIS 06, FRANCE</t>
  </si>
  <si>
    <t>0985-3111</t>
  </si>
  <si>
    <t>GEODIN ACTA</t>
  </si>
  <si>
    <t>Geodin. Acta</t>
  </si>
  <si>
    <t>10.1080/09853111.1997.11105300</t>
  </si>
  <si>
    <t>XY382</t>
  </si>
  <si>
    <t>WOS:A1997XY38200003</t>
  </si>
  <si>
    <t>Sawagaki, T; Hirakawa, K</t>
  </si>
  <si>
    <t>Erosion of bedrock by subglacial meltwater, Soya Coast, East Antarctica</t>
  </si>
  <si>
    <t>GEOGRAFISKA ANNALER SERIES A-PHYSICAL GEOGRAPHY</t>
  </si>
  <si>
    <t>ICE-SHEET; DRUMLIN FORMATION; ONTARIO; FLOODS; MARKS; LAKE; ORIGIN</t>
  </si>
  <si>
    <t>The formation of the glacial erosional bedforms at the Soya Coast of Lutzow-Holm Bay, East Antarctica is discussed. The streamlined bedforms in the studied area are classified into crescentic transverse ridges and tadpole rocks, and these bedforms are accompanied by small erosional marks (s-forms) which support the interpretation of subglacial meltwater erosion. Some tadpole rocks are superimposed on a large roche moutonnee, and these two kinds of landform are interpreted to have different modes of formation. Observations and interpretations of these bedforms are used to reconstruct the historical development of the glacial erosional bedforms, and to draw attention to the significance and implications of subglacial meltwater erosion on the marginal area of the Antarctic Ice Sheet in the past. An initial episode of glacial plucking and abrasion produced roches moutonnees and basic large-scale landforms. Subglacial meltwater flowing periodically into the Lutzow-Holm Bay sculptured s-forms and streamlined bedforms in bedrock over much of the area. During this period, except for water-flowing phases, ice again came in contact with the bedrock to form striations superimposed on the s-forms and the hillocks.</t>
  </si>
  <si>
    <t>Natl Inst Polar Res, Japan Soc Promot Sci, Tokyo 173, Japan; Hokkaido Univ, Grad Sch Environm Earth Sci, Sapporo, Hokkaido 060, Japan</t>
  </si>
  <si>
    <t>Research Organization of Information &amp; Systems (ROIS); National Institute of Polar Research (NIPR) - Japan; Japan Society for the Promotion of Science; Hokkaido University</t>
  </si>
  <si>
    <t>Natl Inst Polar Res, Japan Soc Promot Sci, Tokyo 173, Japan.</t>
  </si>
  <si>
    <t>Sawagaki, Takanobu/C-7632-2012</t>
  </si>
  <si>
    <t>0435-3676</t>
  </si>
  <si>
    <t>1468-0459</t>
  </si>
  <si>
    <t>GEOGR ANN A</t>
  </si>
  <si>
    <t>Geogr. Ann. Ser. A-Phys. Geogr.</t>
  </si>
  <si>
    <t>79A</t>
  </si>
  <si>
    <t>10.1111/1468-0459.00019</t>
  </si>
  <si>
    <t>Geography, Physical; Geology</t>
  </si>
  <si>
    <t>209UU</t>
  </si>
  <si>
    <t>WOS:000081067900003</t>
  </si>
  <si>
    <t>Dalziel, IWD</t>
  </si>
  <si>
    <t>Neoproterozoic-Paleozoic geography and tectonics: Review, hypothesis, environmental speculation</t>
  </si>
  <si>
    <t>GEOLOGICAL SOCIETY OF AMERICA BULLETIN</t>
  </si>
  <si>
    <t>CAROLINA SLATE BELT; NORTH-AMERICA; PALEOMAGNETIC DATA; 2 SUPERCONTINENTS; EAST ANTARCTICA; ISOTOPIC VARIATIONS; CONTINENTAL-MARGIN; EVOLUTION; LAURENTIA; ORDOVICIAN</t>
  </si>
  <si>
    <t>The ever-changing distribution of continents and ocean basins on Earth is fundamental to the environment of the planet. Recent ideas regarding pre-Pangea geography and tectonics offer fresh opportunities to examine possible causative relations between tectonics and environmental and biologic changes during the Neoproterozoic and Paleozoic eras, The starting point is an appreciation that Laurentia, the rift-bounded Precambrian core of North America, could have been juxtaposed with the cratonic cores of some present-day southern continents, This has led to reconstructions of Rodinia and Pannotia, supercontinents that may have existed in early and latest Neoproterozoic time, respectively, before and after the opening of the Pacific Ocean basin. Recognition that the Precordillera of northwest Argentina constitutes a terrane derived from Laurentia may provide critical longitudinal control on the relations of that craton to Gondwana during the Precambrian-Cambrian boundary transition, and in the early Paleozoic. The Precordillera was most likely derived from the general area of the Ouachita embayment, and may have been part of a hypothetical promontory of Laurentia, the ''Texas plateau,'' which was detached from the Cape of Good Hope embayment within Gondwana between the present-day Falkland-Malvinas Plateau and Transantarctic Mountains margins. Thus the American continents may represent geometric ''twins'' detached from the Pannotian and Pangean supercontinents in Early Cambrian and Early Cretaceous time, respectively-the new mid-ocean ridge crests of those times initiating the two environmental supercycles of Phanerozoic history 400 m.y. apart. In this scenario, the extremity of the Texas plateau was detached from Laurentia during the Caradocian Epoch, in a rift event ca, 455 Ma that followed Middle Ordovician collision with the proto-Andean margin of Gondwana as part of the complex Indonesian-style Taconic-Famatinian orogeny, which involved several island are-continent collisions between the two major continental entities. Laurentia then continued its clockwise relative motion around the proto-Andean margin, colliding with other are terranes, Avalonia, and Baltica en route to the Ouachita-Alleghanian-Hercynian-Uralian collision that completed the amalgamation of Pangea. The important change in single-celled organisms at the Mesoproterozoic-Neoproterozoic boundary (1000 Ma) accompanied assembly of Rodinia along Grenvillian sutures. Possible divergence of metazoan phyla, the appearance and disappearance of the Ediacaran fauna (ca. 650-545 Ma), and the Cambrian ''explosion'' of skeletalized metazoans (ca, 545-500 Ma) also appear to have taken place within the framework of tectonic change of truly global proportions. These are the opening of the Pacific Ocean basin; uplift and erosion of orogens within the newly assembled Gondwana portion of Pannotia, including: a collisional mountain range extending approximate to 7500 km from Arabia to the Pacific margin of Antarctica; the development of a Pannotia-splitting oceanic spreading ridge system nearly 10 000 km long as Laurentia broke away from Gondwana, Baltica, and Siberia; and initiation of subduction zones along thousands of kilometres of the South American and Antarctic-Australian continental margins. The Middle Ordovician sealevel changes and biologic radiation broadly coincided with initiation of the Appalachian-Andean mountain system along &gt;7000 km of the Taconic and Famatinian belts. These correlations, based on testable paleogeographic reconstructions, invite further speculation about possible causative relations between the internally driven long-term tectonic evolution of the planet, its surface environment, and life.</t>
  </si>
  <si>
    <t>UNIV TEXAS, DEPT GEOL SCI, AUSTIN, TX USA</t>
  </si>
  <si>
    <t>UNIV TEXAS, INST GEOPHYS, 8701 N MOPAC EXPRESSWAY, AUSTIN, TX 78759 USA.</t>
  </si>
  <si>
    <t>Dalziel, Ian W. D./G-5926-2010</t>
  </si>
  <si>
    <t>0016-7606</t>
  </si>
  <si>
    <t>1943-2674</t>
  </si>
  <si>
    <t>GEOL SOC AM BULL</t>
  </si>
  <si>
    <t>Geol. Soc. Am. Bull.</t>
  </si>
  <si>
    <t>10.1130/0016-7606(1997)109&lt;0016:ONPGAT&gt;2.3.CO;2</t>
  </si>
  <si>
    <t>WF334</t>
  </si>
  <si>
    <t>WOS:A1997WF33400002</t>
  </si>
  <si>
    <t>Kotikov, AL; Shishkina, EM</t>
  </si>
  <si>
    <t>Calculation of linear current spatial distribution in midnight sectors during auroral substorms</t>
  </si>
  <si>
    <t>NIGHTTIME SECTOR; FIELD</t>
  </si>
  <si>
    <t>Kotikov, AL (corresponding author), ARCTIC &amp; ANTARCTIC RES INST,ST PETERSBURG 199226,RUSSIA.</t>
  </si>
  <si>
    <t>Kotikov, Andrey/K-3339-2012</t>
  </si>
  <si>
    <t>Kotikov, Andrey/0000-0002-5941-2216</t>
  </si>
  <si>
    <t>WR407</t>
  </si>
  <si>
    <t>WOS:A1997WR40700007</t>
  </si>
  <si>
    <t>Henry, B; Plessard, C</t>
  </si>
  <si>
    <t>New palaeomagnetic results from the Kerguelen Islands</t>
  </si>
  <si>
    <t>GEOPHYSICAL JOURNAL INTERNATIONAL</t>
  </si>
  <si>
    <t>Antarctica; geodynamics; Indian Ocean; Miocene; magnetic polarity; palaeomagnetism</t>
  </si>
  <si>
    <t>INDIAN-OCEAN; CENOZOIC PALEOMAGNETISM; MAGNETIC-PROPERTIES; DEEP-STRUCTURE; HEARD PLATEAU; RIDGE; FIELD; TITANOMAGNETITES; EVOLUTION; AUSTRALIA</t>
  </si>
  <si>
    <t>New palaeomagnetic analyses have been carried out in the Kerguelen Islands on 32 lava flows of well-established age (20-22 Ma). Combined with previous studies, they yield a reliable pole for the Lower Miocene for the Antarctic plate: N=59 flows, 349.9 degrees E, 83.5 degrees S, A(95)=6.1 degrees. A reversal sequence reversed-normal has been identified in the Port Jeanne d'Arc section.</t>
  </si>
  <si>
    <t>Henry, B (corresponding author), LAB GEOMAGNETISME,CNRS,GDR MAGNETISME ROCHES,4 AVE NEPTUNE,F-94107 ST MAUR FOSSES,FRANCE.</t>
  </si>
  <si>
    <t>Henry, Bernard/0000-0003-2715-8636</t>
  </si>
  <si>
    <t>0956-540X</t>
  </si>
  <si>
    <t>GEOPHYS J INT</t>
  </si>
  <si>
    <t>Geophys. J. Int.</t>
  </si>
  <si>
    <t>10.1111/j.1365-246X.1997.tb04072.x</t>
  </si>
  <si>
    <t>WC166</t>
  </si>
  <si>
    <t>WOS:A1997WC16600006</t>
  </si>
  <si>
    <t>Imre, DG; Xu, J; Tridico, AC</t>
  </si>
  <si>
    <t>Phase transformations in sulfuric acid aerosols: Implications for stratospheric ozone depletion</t>
  </si>
  <si>
    <t>CLOUD FORMATION; SOLUTION DROPLETS; ICE; NUCLEATION; HCL; DENITRIFICATION; TRIHYDRATE; CLONO2; GROWTH; WATER</t>
  </si>
  <si>
    <t>Activation reactions of benign chlorine species (HCl, ClONO2) on aerosols in the winter polar stratosphere set the stage for the spring-time catalytic destruction of ozone leading to the Antarctic ozone hole. Field observations have demonstrated the existence of both solid and liquid particles consisting of H2SO4 HNO3, and H2O. The exact freezing conditions and final composition of the solid aerosols remain the subject of investigations. We present laboratory observations of isolated individual sulfuric acid/water particles under stratospheric temperatures and water vapor pressures. Our experiments demonstrate that this binary system would not freeze unless temperatures were below the water-ice frost point. Upon freezing, we observe H2SO4 . 8H(2)O, not the generally invoked H2SO4 . 4H(2)O. We suggest that the water-rich octahydrate phase is likely to be one of the high relative humidity forms which is efficient in chlorine activation.</t>
  </si>
  <si>
    <t>Imre, DG (corresponding author), BROOKHAVEN NATL LAB, DEPT APPL SCI, ENVIRONM CHEM DIV, UPTON, NY 11973 USA.</t>
  </si>
  <si>
    <t>JAN 1</t>
  </si>
  <si>
    <t>10.1029/96GL03291</t>
  </si>
  <si>
    <t>WB786</t>
  </si>
  <si>
    <t>WOS:A1997WB78600018</t>
  </si>
  <si>
    <t>Simpson, G</t>
  </si>
  <si>
    <t>East Base historic monument, Stonington Island, Antarctic Peninsula .1. Guide for management .2. Description of the cultural resources and recommendations - Spude,CH, Spude,RL</t>
  </si>
  <si>
    <t>HISTORICAL ARCHAEOLOGY</t>
  </si>
  <si>
    <t>Book Review</t>
  </si>
  <si>
    <t>Simpson, G (corresponding author), SONOMA STATE UNIV,DEPT ANTHROPOL,ROHNERT PK,CA 94928, USA.</t>
  </si>
  <si>
    <t>SOC HISTORICAL ARCHAEOLOGY</t>
  </si>
  <si>
    <t>TUCSON</t>
  </si>
  <si>
    <t>PO BOX 30446, TUCSON, AZ 85751-0446</t>
  </si>
  <si>
    <t>0440-9213</t>
  </si>
  <si>
    <t>HIST ARCHAEOL</t>
  </si>
  <si>
    <t>Hist. Archaeol.</t>
  </si>
  <si>
    <t>Archaeology</t>
  </si>
  <si>
    <t>Arts &amp; Humanities Citation Index (A&amp;HCI); Social Science Citation Index (SSCI)</t>
  </si>
  <si>
    <t>YA493</t>
  </si>
  <si>
    <t>WOS:A1997YA49300016</t>
  </si>
  <si>
    <t>Huin, N</t>
  </si>
  <si>
    <t>Prolonged incubation in the Black-browed Albatross Diomedea melanophris at South Georgia</t>
  </si>
  <si>
    <t>IBIS</t>
  </si>
  <si>
    <t>EGG</t>
  </si>
  <si>
    <t>Huin, N (corresponding author), BRITISH ANTARCTIC SURVEY, NERC, MADINGLEY RD, CAMBRIDGE CB3 0ET, ENGLAND.</t>
  </si>
  <si>
    <t>0019-1019</t>
  </si>
  <si>
    <t>1474-919X</t>
  </si>
  <si>
    <t>Ibis</t>
  </si>
  <si>
    <t>10.1111/j.1474-919X.1997.tb04521.x</t>
  </si>
  <si>
    <t>WC689</t>
  </si>
  <si>
    <t>WOS:A1997WC68900026</t>
  </si>
  <si>
    <t>Baraldi, A; Meloni, GP; Parmiggiani, F</t>
  </si>
  <si>
    <t>IEEE</t>
  </si>
  <si>
    <t>Radiance thresholds and texture parameters for Antarctic surface classification</t>
  </si>
  <si>
    <t>IGARSS '97 - 1997 INTERNATIONAL GEOSCIENCE AND REMOTE SENSING SYMPOSIUM, PROCEEDINGS VOLS I-IV: REMOTE SENSING - A SCIENTIFIC VISION FOR SUSTAINABLE DEVELOPMENT</t>
  </si>
  <si>
    <t>1997 International Geoscience and Remote Sensing Symposium (IGARSS 97) on Remote Sensing - A Scientific Vision for Sustainable Development</t>
  </si>
  <si>
    <t>AUG 03-08, 1997</t>
  </si>
  <si>
    <t>SINGAPORE, SINGAPORE</t>
  </si>
  <si>
    <t>A sequence of AVHRR images is investigated in order to obtain information about sea ice distribution in the Ross Sea. A supervised classifier, based on decision rules in AVHRR NearIR (2) and thermal (3 and 4) channels, is tuned to the given data set to extract pixels belonging to classes: a) sea; b) multiyear ice (ice shelves and bergs); c) first season ice types (flees and pack); and d) clouds (thin/thick clouds, water clouds and ice clouds). Pixel-based classification is affected by underestimation of ice clouds due to interference of multiyear ice and pack. To reduce ice/cloud misclassification, an alternative classification approach exploiting textural information is attempted. Firstly, image segmentation is performed by means of a three-stage procedure consisting of: a) contour detection and segment extraction; b) region growing; and c) clustering of segment-based statistics by means of a neural network model. Secondly, three textural features (mean, recursivity and contrast) are extracted as within-segment statistics. Results show that these segment-based textural parameters cannot be clustered in the measurement space in line with their information classes, i.e., they cannot be effectively employed in the classification scheme to reduce the amount of interference between multiyear ice/first season ice types and ice clouds.</t>
  </si>
  <si>
    <t>Baraldi, A (corresponding author), CNR,IMGA,VIA GOBETTI 101,I-40129 BOLOGNA,ITALY.</t>
  </si>
  <si>
    <t>Baraldi, Andrea/X-5318-2019</t>
  </si>
  <si>
    <t>Baraldi, Andrea/0000-0001-5196-9944</t>
  </si>
  <si>
    <t>I E E E</t>
  </si>
  <si>
    <t>345 E 47TH ST, NEW YORK, NY 10017</t>
  </si>
  <si>
    <t>0-7803-3837-5</t>
  </si>
  <si>
    <t>INT GEOSCI REMOTE SE</t>
  </si>
  <si>
    <t>Geosciences, Multidisciplinary; Remote Sensing</t>
  </si>
  <si>
    <t>Geology; Remote Sensing</t>
  </si>
  <si>
    <t>BJ48Y</t>
  </si>
  <si>
    <t>WOS:A1997BJ48Y00019</t>
  </si>
  <si>
    <t>Muramoto, K; Endo, T; Kubo, M; Matsuura, K</t>
  </si>
  <si>
    <t>Sea ice concentration and floe size distribution in the Antarctic using video image processing</t>
  </si>
  <si>
    <t>A technique is described for measuring sea ice characteristics over a wide area of ice covered water. The sea ice was photographed by video camera from the ship. Continuous video im ages are obtained using geometric transformation and template matching. Both size of the ice and concentration along the ship's route can be obtained continuously.</t>
  </si>
  <si>
    <t>Muramoto, K (corresponding author), KANAZAWA UNIV,FAC ENGN,2-40-20 KODATSUNO,KANAZAWA,ISHIKAWA 920,JAPAN.</t>
  </si>
  <si>
    <t>WOS:A1997BJ48Y00120</t>
  </si>
  <si>
    <t>Comiso, JC; Zwally, HJ</t>
  </si>
  <si>
    <t>Temperature corrected bootstrap algorithm</t>
  </si>
  <si>
    <t>A temperature corrected Bootstrap Algorithm has been developed using Nimbus-7 Scanning Multichannel Microwave Radiometer data in preparation to the upcoming AMSR instrument aboard ADEOS and EOS-PM The procedure first calculates the effective surface emissivity using emissivities of ice and water at 6 GHz and a mixing formulation that utilizes ice concentrations derived using the current Bootstrap algorithm but using brightness temperatures from 6 GHz and 37 GHz channels. These effective emissivities are then used to calculate surface ice temperatures which in turn are used to convert the 18 GHz and 37 GHz brightness temperatures to emissivities. Ice concentrations are then derived using the same technique as with the Bootstrap algorithm but using emissivities instead of brightness temperatures. The results show significant improvements in areas where ice temperature is expected to vary considerably such as near the continental areas in the Antarctic, where the ice temperature is colder than average, and in marginal ice-zones.</t>
  </si>
  <si>
    <t>Comiso, JC (corresponding author), NASA,GODDARD SPACE FLIGHT CTR,LAB HYDROSPHER PROC,CODE 971,GREENBELT,MD 20771, USA.</t>
  </si>
  <si>
    <t>WOS:A1997BJ48Y00252</t>
  </si>
  <si>
    <t>Comiso, JC; Stock, L</t>
  </si>
  <si>
    <t>Antarctic surface temperatures using satellite infrared data from 1979 through 1995</t>
  </si>
  <si>
    <t>The large scale spatial and temporal variations of surface ice temperature over the Antarctic region are studied using infrared data derived from the Nimbus-7 Temperature Humidity Infrared Radiometer (THIR) from 1979 through 1985 and from the NOAA Advanced Very High Resolution Radiometer (AVHRR) from 1984 through 1995. Enhanced techniques suitable for the polar regions for cloud masking and atmospheric correction were used before converting radiances to surface temperatures. The observed spatial distribution of surface temperature is highly correlated with surface ice sheet topography and agrees well with ice station temperatures with 2K to 4K standard deviations. The average surface ice temperature over the entire continent fluctuates by about 30K from summer to winter while that over the Antarctic Plateau varies by about 45K. Interannual fluctuations of the coldest temperatures are observed to be as large as 15K. Also, the interannual variations in surface temperatures are highest at the Antarctic Plateau and the ice shelves (e.g., Ross and Ronne) with a periodic cycle of about 5 years and standard deviations of about 11K and 9K, respectively. Despite large temporal variability, however, especially in some regions, a regression analysis that includes removal of the seasonal cycle shows no apparent trend in temperature during the period 1979 through 1995.</t>
  </si>
  <si>
    <t>WOS:A1997BJ48Y00394</t>
  </si>
  <si>
    <t>Williams, RN; Crowther, P; Pendlebury, SF</t>
  </si>
  <si>
    <t>Design and development of an operational sea ice mapping system for meteorological applications in the Antarctic.</t>
  </si>
  <si>
    <t>A semi-automated sea ice mapping system has been developed for use by meteorologists responsible for providing information to Antarctic shipping on current sea ice conditions in the vicinity of the Antarctic stations at Casey, Davis and Mawson. The system uses AVHRR images from NOAA satellites and processes these images to identify areas of cloud, open water and sea ice. It further analyses sea ice regions to determine concentrations of sea ice found within these regions. The system is currently being used on a trial basis, at the Bureau of Meteorology in Hobart, to evaluate its effectiveness, prior to installation at the Casey station later in 1997.</t>
  </si>
  <si>
    <t>Williams, RN (corresponding author), UNIV TASMANIA,DEPT COMP,POB 1214,LAUNCESTON,TAS 7250,AUSTRALIA.</t>
  </si>
  <si>
    <t>WOS:A1997BJ48Y00517</t>
  </si>
  <si>
    <t>Automated Antarctic ice edge detection using NSCAT data</t>
  </si>
  <si>
    <t>Polar sea ice plays an important role in the global climate and other geophysical processes. Although spaceborne scatterometers such as NSCAT have low inherent spatial resolution, resolution enhancement techniques can be utilized to make NSCAT data useful for monitoring sea ice extent in the Antarctic. Dual polarization radar measurements are A and B values are used in a linear discrimination analysis to identify sea ice and ocean pixels in composite images. Ice edge detection noise reduction is performed through region growing and erosion/dilation techniques. The algorithm is applied to actual NSCAT data. The resulting edge closely matches the NSIDC SSM/I derived 50% ice concentration edge.</t>
  </si>
  <si>
    <t>Remund, QP (corresponding author), BRIGHAM YOUNG UNIV,MERS LAB,459 CB,PROVO,UT 84602, USA.</t>
  </si>
  <si>
    <t>WOS:A1997BJ48Y00566</t>
  </si>
  <si>
    <t>Hoover, RB</t>
  </si>
  <si>
    <t>Polycyclic aromatic hydrocarbons (PAHs) in Antarctic Martian meteorites, carbonaceous chondrites and Polar ice</t>
  </si>
  <si>
    <t>INSTRUMENTS, METHODS, AND MISSIONS FOR THE INVESTIGATION OF EXTRATERRESTRIAL MICROORGANISMS</t>
  </si>
  <si>
    <t>Conference on Instruments, Methods, and Missions for the Investigation of Extraterrestrial Microorganisms</t>
  </si>
  <si>
    <t>JUL 29-AUG 01, 1997</t>
  </si>
  <si>
    <t>polycyclic aromatic hydrocarbons (PAHs); carbonate; polar ice; Allan Hills; Martian meteorites; ALH84001; EETA79001; organic compounds; amino acids; sublimation; terrestrial contamination</t>
  </si>
  <si>
    <t>Recent analyses of the carbonate globules present in the Martian meteorite ALH84001 have detected polycyclic aromatic hydrocarbons (PAHs) al the ppm level(1). The distribution of PAHs observed in ALH84001 was interpreted as being inconsistent with a terrestrial origin and were claimed to be indigenous to the meteorite, perhaps derived from an ancient martian biota. We have examined PAHs in the Antarctic shergottite EETA79001, which is also considered to be from Mars, as well as several Antarctic carbonaceous chondrites. We have found that many of the same PAHs detected in the ALH84001 carbonate globules are present in Antarctic carbonaceous chondrites and in both the matrix and carbonate (druse) component of EETA79001. We also investigated PAHs in polar ice and found that carbonate is an effective scavenger of PAHs in ice meltwater. Moreover, the distribution of PAHs in the carbonate extract of Antarctic Allan Kills ice is remarkably similar to that found in both EETA79001 and ALH84001. The reported presence of L-amino acids of apparent terrestrial origin in the EETA79001 druse material(2) suggests that this meteorite is contaminated with terrestrial organics probably derived from Antarctic ice meltwater that had percolated through the meteorite. Our data suggests that the PAHs observed in both ALH84001 and EETA79001 are derived from either the exogenous delivery of organics to Mars or extraterrestrial and terrestrial PAHs present in the ice meltwater or, more likely, from a mixture of these sources. It would appear thar PAHs are not useful biomarkers in the search for extinct or extant life on Mars.</t>
  </si>
  <si>
    <t>0-8194-2533-8</t>
  </si>
  <si>
    <t>10.1117/12.278782</t>
  </si>
  <si>
    <t>Astronomy &amp; Astrophysics; Geochemistry &amp; Geophysics; Instruments &amp; Instrumentation; Microbiology; Optics</t>
  </si>
  <si>
    <t>BJ31K</t>
  </si>
  <si>
    <t>WOS:A1997BJ31K00005</t>
  </si>
  <si>
    <t>Raymond, JA</t>
  </si>
  <si>
    <t>Characteristics of ice-active substances released by sea ice diatoms</t>
  </si>
  <si>
    <t>ice algae; diatoms; ice-active substance; ice crystal growth</t>
  </si>
  <si>
    <t>Several species of antarctic sea Ice diatoms have been found to release ice-active substances (IAS). At natural concentrations, they produce dense pitting on ice crystal surfaces at temperatures slightly below the freezing point, without significantly affecting the freezing point, This phenomenon appears to be associated with cold-adapted species as it has not been found in temperate fresh water and marine diatoms. IASs wave been found in several species of sea ice diatoms, including both attached and unattached species. The ice-active substances have beers. found both in ice platelet water as well as in the solid congelation ice in McMurdo Sound in early summer, and in newly formed ice in winter in the Weddell and Bellinghausen seas. An IAS-producing species (Amphiprora) was cultured in the laboratory and produced noticeable increases in IAS activity. The IAS is retained by dialysis tubing and appears to be proteinaceous, as it is inactivated by proteases and heat. Further attempts to purify and characterize the IAS are in progress. The role of the IAS is unknown. Possible roles involving attachment of diatoms to ice and modification of the optical properties of ice are being considered.</t>
  </si>
  <si>
    <t>Raymond, JA (corresponding author), UNIV NEVADA,DEPT BIOL SCI,LAS VEGAS,NV 89154, USA.</t>
  </si>
  <si>
    <t>10.1117/12.278804</t>
  </si>
  <si>
    <t>WOS:A1997BJ31K00047</t>
  </si>
  <si>
    <t>Horvath, J; Carsey, F; Cutts, J; Jones, J; Johnson, E; Landry, B; Lane, L; Lynch, G; Jezek, K; ChelaFlores, J; Jeng, TW; Bradley, A</t>
  </si>
  <si>
    <t>Searching for ice and ocean biogenic activity on Europa and Earth</t>
  </si>
  <si>
    <t>Europa; exobiology; instrumentation; submersibles; ice probes</t>
  </si>
  <si>
    <t>One of the more likely places in the solar system for the existence of extraterrestrial life forms is the Jovian moon Europa. It has been postulated that a volcanically-heated ocean is likely to exist underneath Europa's icy surface. If a detailed remote-sensing reconnaissance of Europa determines that an ocean does exist under the ice, then in-situ measurements will be needed to directly explore the Europan ocean and the ice that lies above it. In order to make quantitative measurements of the Europan environment, a lander spacecraft capable of penetrating the surface ice layer by melting through it is proposed, This vehicle, dubbed a ''Cryobot'', will be designed to carry a small deployable submersible (a ''Hydrobot'') equipped with a complement of instruments. The design of an instrument package to search for li-fe across the wide range of thermal and pressure environments expected on Europa, the issues in sample handling, and long-term reliability for a potential multi-year transit through the ice all present difficult design issues. Opportunities for performing investigations of deep, submerged Antarctic lakes on Earth are described which would test the Cryobot/Hydrobot system while collecting intrinsically valuable terrestrial science data.</t>
  </si>
  <si>
    <t>Horvath, J (corresponding author), CALTECH,JET PROP LAB,4800 OAK GROVE DR,PASADENA,CA 91109, USA.</t>
  </si>
  <si>
    <t>10.1117/12.278805</t>
  </si>
  <si>
    <t>WOS:A1997BJ31K00048</t>
  </si>
  <si>
    <t>Davis, B; Williams, C</t>
  </si>
  <si>
    <t>Blake, G; Sien, CL; GrundyWarr, C; Pratt, M; Schofield, C</t>
  </si>
  <si>
    <t>Regional action on land-sourced marine pollution in Southeast Asia: an initial reconnaissance</t>
  </si>
  <si>
    <t>INTERNATIONAL BOUNDARIES AND ENVIRONMENTAL SECURITY: FRAMEWORKS FOR REGIONAL COOPERATION</t>
  </si>
  <si>
    <t>INTERNATIONAL BOUNDARY STUDIES SERIES</t>
  </si>
  <si>
    <t>International Conference on International Boundaries and Environmental Security - Frameworks for Regional Cooperation</t>
  </si>
  <si>
    <t>JUN, 1995</t>
  </si>
  <si>
    <t>Univ Tasmania, Cooperat Res Ctr Antarctic &amp; So Ocean Environm, Hobart, Tas, Australia</t>
  </si>
  <si>
    <t>KLUWER LAW INTERNATIONAL</t>
  </si>
  <si>
    <t>THE HAGUE</t>
  </si>
  <si>
    <t>PO BOX 85889, 2508 CN THE HAGUE, NETHERLANDS</t>
  </si>
  <si>
    <t>90-411-0669-3</t>
  </si>
  <si>
    <t>INT BOUNDAR STUD SER</t>
  </si>
  <si>
    <t>Environmental Studies; International Relations</t>
  </si>
  <si>
    <t>Conference Proceedings Citation Index - Social Science &amp; Humanities (CPCI-SSH)</t>
  </si>
  <si>
    <t>Environmental Sciences &amp; Ecology; International Relations</t>
  </si>
  <si>
    <t>BL39R</t>
  </si>
  <si>
    <t>WOS:000075372400005</t>
  </si>
  <si>
    <t>Badica, T; Balabanski, D; Cojocaru, V; Gourev, V; Guguianu, O; Olariu, A; Popescu, IV</t>
  </si>
  <si>
    <t>Reffo, G; Ventura, A; Grandi, C</t>
  </si>
  <si>
    <t>Determination of pollutants in Antarctic samples by atomic and nuclear analysis methods</t>
  </si>
  <si>
    <t>INTERNATIONAL CONFERENCE ON NUCLEAR DATA FOR SCIENCE AND TECHNOLOGY, VOL 59, PT 1 AND 2</t>
  </si>
  <si>
    <t>SOCIETA ITALIANA DI FISICA : CONFERENCE PROCEEDINGS</t>
  </si>
  <si>
    <t>International Conference on Nuclear Data for Science and Technology</t>
  </si>
  <si>
    <t>MAY 19-24, 1997</t>
  </si>
  <si>
    <t>TRIESTE, ITALY</t>
  </si>
  <si>
    <t>Antarctic environmental samples have been analysed by PIXE and NAA methods. Determination of elemental concentrations is used to identify the pollutants from different depths of a glacier and the evolution of pollution during the time, of Antarctic zones.</t>
  </si>
  <si>
    <t>Inst Phys &amp; Nucl Engn Horia Hulubei, Bucharest, Romania</t>
  </si>
  <si>
    <t>Horia Hulubei National Institute of Physics &amp; Nuclear Engineering</t>
  </si>
  <si>
    <t>Badica, T (corresponding author), Inst Phys &amp; Nucl Engn Horia Hulubei, POB MG6, Bucharest, Romania.</t>
  </si>
  <si>
    <t>Balabanski, Dimiter L/B-4452-2018</t>
  </si>
  <si>
    <t>Balabanski, Dimiter L/0000-0003-2940-014X</t>
  </si>
  <si>
    <t>SOC ITALIANA FISICA</t>
  </si>
  <si>
    <t>VIA CASTIGLIONE 101, 40136 BOLOGNA, ITALY</t>
  </si>
  <si>
    <t>1122-1437</t>
  </si>
  <si>
    <t>88-7794-114-6</t>
  </si>
  <si>
    <t>SOC ITAL FI</t>
  </si>
  <si>
    <t>Nuclear Science &amp; Technology; Physics, Applied; Physics, Nuclear</t>
  </si>
  <si>
    <t>Nuclear Science &amp; Technology; Physics</t>
  </si>
  <si>
    <t>BL26M</t>
  </si>
  <si>
    <t>WOS:000074938600368</t>
  </si>
  <si>
    <t>Barbante, C; Turetta, C; Capodaglio, G; Scarponi, G</t>
  </si>
  <si>
    <t>Recent decrease in the lead concentration of Antarctic snow</t>
  </si>
  <si>
    <t>INTERNATIONAL JOURNAL OF ENVIRONMENTAL ANALYTICAL CHEMISTRY</t>
  </si>
  <si>
    <t>lead; DPASV; snow; Victoria Land; Antarctica</t>
  </si>
  <si>
    <t>ICE-AGE CONDITIONS; GREENLAND SNOW; HEAVY-METALS; ANTHROPOGENIC LEAD; TRACE-METALS; DUST; POLLUTION; CORE; ATMOSPHERE; HEMISPHERE</t>
  </si>
  <si>
    <t>Differential pulse Anodic Stripping Voltammetry (DPASV) was applied to determine the lead concentration in recent snow at two sites in the Victoria Land region, East Antarctica. Snow samples were collected during the 6th Italian Scientific Expedition to Antarctica (austral Summer 1990-91) along the wall of 2.5 m-deep hand-dug pits and by coring to a depth of about 11 m. The measurements revealed that lead content in Antarctic snow increased continuously from 1965 (about 3 pg/g) to the early 1980s (maximum about 8 pg/g), after which a marked, rapid decrease took place during the second half of 1980s, down to 2-4 pg/g in 1991. Estimates of the lead contributions from rocks and soils, volcanoes and the marine environment, together with analysis of statistical data on non-ferrous metal production and gasoline consumption, and the corresponding lead emissions into the atmosphere of the Southern Hemisphere, show that a net anthropogenic component is present and support the hypothesis that the trend observed in Antarctic snow may be related to lead consumption in gasoline, which firstly was on the rise, then declined owing to the increased use of unleaded gasoline.</t>
  </si>
  <si>
    <t>Univ Ancona, Fac Math Phys &amp; Nat Sci, I-60131 Ancona, Italy; Univ Venice, Dept Environm Sci, I-30123 Venice, Italy; Univ Venice, CNR, Study Ctr Environm Chem &amp; Technol, I-30123 Venice, Italy</t>
  </si>
  <si>
    <t>Marche Polytechnic University; Universita Ca Foscari Venezia; Universita Ca Foscari Venezia; Consiglio Nazionale delle Ricerche (CNR)</t>
  </si>
  <si>
    <t>Scarponi, G (corresponding author), Univ Ancona, Fac Math Phys &amp; Nat Sci, Via Brecce Bianche, I-60131 Ancona, Italy.</t>
  </si>
  <si>
    <t>Scarponi, Giuseppe/AAQ-6394-2021; Turetta, Clara/O-2849-2015; Barbante, Carlo/B-3195-2011; Capodaglio, Gabriele/D-5295-2014</t>
  </si>
  <si>
    <t>Scarponi, Giuseppe/0000-0003-2932-0596; Turetta, Clara/0000-0003-3130-2901; Capodaglio, Gabriele/0000-0002-3689-4865; Barbante, Carlo/0000-0003-4177-2288</t>
  </si>
  <si>
    <t>4 PARK SQUARE, MILTON PARK, ABINGDON OX14 4RN, OXON, ENGLAND</t>
  </si>
  <si>
    <t>0306-7319</t>
  </si>
  <si>
    <t>INT J ENVIRON AN CH</t>
  </si>
  <si>
    <t>Int. J. Environ. Anal. Chem.</t>
  </si>
  <si>
    <t>10.1080/03067319708030847</t>
  </si>
  <si>
    <t>Chemistry, Analytical; Environmental Sciences</t>
  </si>
  <si>
    <t>Chemistry; Environmental Sciences &amp; Ecology</t>
  </si>
  <si>
    <t>167AK</t>
  </si>
  <si>
    <t>WOS:000078610300005</t>
  </si>
  <si>
    <t>Scarponi, G; Capodaglio, G; Turetta, C; Barbante, C; Cecchini, M; Toscano, G; Cescon, P</t>
  </si>
  <si>
    <t>Evolution of cadmium and lead contents in Antarctic coastal seawater during the austral summer</t>
  </si>
  <si>
    <t>cadmium; lead; DPASV; seawater; Terra Nova Bay; Antarctica; seasonal evolution</t>
  </si>
  <si>
    <t>NOVA BAY ANTARCTICA; NORTH PACIFIC; SURFACE SEAWATER; TRACE-METALS; COPPER; WATERS; NICKEL; OCEAN; SEA; ZINC</t>
  </si>
  <si>
    <t>The seasonal evolution of the cadmium and lead distribution in the water column of the Gerlache Inlet (Ross Sea) was studied during the 1990-91 austral summer. Measurements were carried out by Anodic Stripping Voltammetry in Antarctica immediately after the collection and filtration of samples. The concentrations of both metals were homogeneous before the phytoplankton bloom with mean values of 0.71 (SD 0.10) and 0.116 (SD 0.014) nmol/l for cadmium and lead respectively. A subsequent depletion in metal concentration was observed in the shallow waters. The surface concentration of cadmium decreased to about 0.1 nmol/l at the end of the season. The vertical distribution of lead was less affected by the seasonal evolution and the mean surface concentration decreased to 0.044 nmol/l in the same period. The results are evaluated with respect to physical and biological processes in the area examined and compared with those obtained on previous expeditions in the same area.</t>
  </si>
  <si>
    <t>Univ Venice, Dept Environm Sci, I-30123 Venice, Italy; Univ Venice, CNR, Ctr Studies Environm Chem &amp; Technol, I-30123 Venice, Italy</t>
  </si>
  <si>
    <t>Universita Ca Foscari Venezia; Universita Ca Foscari Venezia; Consiglio Nazionale delle Ricerche (CNR)</t>
  </si>
  <si>
    <t>Univ Venice, Dept Environm Sci, I-30123 Venice, Italy.</t>
  </si>
  <si>
    <t>Barbante, Carlo/B-3195-2011; Capodaglio, Gabriele/D-5295-2014; Turetta, Clara/O-2849-2015; Scarponi, Giuseppe/AAQ-6394-2021</t>
  </si>
  <si>
    <t>Capodaglio, Gabriele/0000-0002-3689-4865; Turetta, Clara/0000-0003-3130-2901; Scarponi, Giuseppe/0000-0003-2932-0596; Cescon, Paolo/0000-0003-1836-6759; Cecchini, Matilde/0000-0002-4228-8415; Barbante, Carlo/0000-0003-4177-2288</t>
  </si>
  <si>
    <t>1029-0397</t>
  </si>
  <si>
    <t>10.1080/03067319708026272</t>
  </si>
  <si>
    <t>YY688</t>
  </si>
  <si>
    <t>WOS:000072173700003</t>
  </si>
  <si>
    <t>Schwarz, G; Kowski, P; Gernandt, H</t>
  </si>
  <si>
    <t>Seasonal variation in deuterium and oxygen-18 concentrations of water vapor and precipitation over the Antarctic</t>
  </si>
  <si>
    <t>ISOTOPES IN ENVIRONMENTAL AND HEALTH STUDIES</t>
  </si>
  <si>
    <t>Antarctica; deuterium; precipitation; natural variations; oxygen 18; water vapour</t>
  </si>
  <si>
    <t>SURFACE SNOW; HEMISPHERE; EXCESS</t>
  </si>
  <si>
    <t>D and O-18 distributions were investigated in Antarctic precipitation (falling snow) and in water vapour to study their dependance on season and sampling site. Long-term sampling at the former German Georg Forster Station during 1978-93 and at the Japanese Syowa Station during 1994-97 allow conclusions about the present seasonal isotopic variations in the water inflow to Antarctica. The delta D and delta(18)O values of precipitation at these East Antarctic coastal stations were compared with corresponding data from the West Antarctic Georg von Neumayer and Halley stations. The monthly means of these long-term data sets show typical hysteresis-like seasonal patterns of isotopic composition. Significant lime lags exist regarding station temperatures, while water vapour delta D Values do not show such hysteresis patterns. Here, half-yearly and even quarter-yearly time components were found by Fourier analysis. Attempts were made to describe the Variation in delta D and delta(18)O values of water vapour and precipitation as well as in the resulting deuterium excess by the mixed cloud isotopic model (MCIM) of Ciais and Jouzel.</t>
  </si>
  <si>
    <t>Alfred Wegener Inst Polar &amp; Marine Res, Forsch Stelle Potsdam, Potsdam, Germany; UFZ Helmholtz Ctr Environm Res, Bad Lauschstadt, Germany</t>
  </si>
  <si>
    <t>Helmholtz Association; Alfred Wegener Institute, Helmholtz Centre for Polar &amp; Marine Research; Helmholtz Association; Helmholtz Center for Environmental Research (UFZ)</t>
  </si>
  <si>
    <t>Schwarz, G (corresponding author), Shukowstr 30, D-04347 Leipzig, Germany.</t>
  </si>
  <si>
    <t>1025-6016</t>
  </si>
  <si>
    <t>ISOT ENVIRON HEALT S</t>
  </si>
  <si>
    <t>Isot. Environ. Health Stud.</t>
  </si>
  <si>
    <t>10.1080/10256019708036343</t>
  </si>
  <si>
    <t>Chemistry, Inorganic &amp; Nuclear; Environmental Sciences</t>
  </si>
  <si>
    <t>141UZ</t>
  </si>
  <si>
    <t>WOS:000077163800016</t>
  </si>
  <si>
    <t>Fusco, S; Filosa, S; Motta, C</t>
  </si>
  <si>
    <t>Previtellogenesis in Antarctic fishes: Comparison with temperate species</t>
  </si>
  <si>
    <t>ITALIAN JOURNAL OF ZOOLOGY</t>
  </si>
  <si>
    <t>oogenesis; Antarctic fishes; cytoplasmic inclusions; ribonucleoproteins</t>
  </si>
  <si>
    <t>LIZARD PODARCIS-SICULA; OOCYTE DEVELOPMENT; CELLS; CYTOLOGY; SEA</t>
  </si>
  <si>
    <t>The previtellogenetic stages of oogenesis were analysed at the morphocytological level in three species of Nototheniidae and two of Channichthyidae collected in the Ross Sea near the Terra Nova Sound. The aim was to determine whether specific adaptations have occurred in these Antarctic species in response to the particularly severe environmental conditions of their habitat. The data obtained indicate that the previtellogenetic stages of oogenesis in all five species are similar to those observed in other fishes and vertebrates. The observations also reveal the existence in the oocyte cytoplasm of large inclusions of ribonucleoprotein showing a peculiar Ultrastructural organization. This finding reinforces the hypothesis that the process of adaptation of notothenioids to the Antarctic seas has involved predominantly ecological diversification.</t>
  </si>
  <si>
    <t>UNIV NAPLES, DIPARTIMENTO BIOL EVOLUT &amp; COMPARATA, VIA MEZZOCANNONE 8, I-80134 NAPLES, ITALY.</t>
  </si>
  <si>
    <t>motta, chiara maria/0000-0003-1035-0664</t>
  </si>
  <si>
    <t>1125-0003</t>
  </si>
  <si>
    <t>1748-5851</t>
  </si>
  <si>
    <t>ITAL J ZOOL</t>
  </si>
  <si>
    <t>Ital. J. Zoolog.</t>
  </si>
  <si>
    <t>10.1080/11250009709356198</t>
  </si>
  <si>
    <t>YD177</t>
  </si>
  <si>
    <t>WOS:A1997YD17700002</t>
  </si>
  <si>
    <t>Gruzdev, AN; Sitnov, SA</t>
  </si>
  <si>
    <t>Distinctions between vertical profiles of ozone and meteorological parameters in the phases of the quasi-biennial oscillation (from ozonesonde data)</t>
  </si>
  <si>
    <t>IZVESTIYA AKADEMII NAUK FIZIKA ATMOSFERY I OKEANA</t>
  </si>
  <si>
    <t>GROUND-BASED OBSERVATIONS; NORTHERN-HEMISPHERE; INTERANNUAL VARIABILITY; MIDDLE STRATOSPHERE; ANTARCTIC OZONE; CIRCULATION; WINTER; MODULATION; TRANSPORT; CYCLE</t>
  </si>
  <si>
    <t>The differences between the values of partial ozone pressure, temperature, and zonal and meridional wind speeds inherent in the westerly and easterly phases of equatorial stratospheric wind at a level of 50 mbar (westerly values minus easterly values) are analyzed depending on altitude and season. The data of ozonesonde observations performed at several stations in North America, Western Europe, and Japan were used. An essential seasonal dependence of the differences in vertical profiles of ozone, temperature, and wind speed are revealed. A certain vertical structure in the differences is found. In particular, some atmospheric layers show the characteristic properties (extremes) in the vertical profiles of the ozone difference. Among these layers are the vicinity of the upper boundary of the tropopause, the vicinity of a height of 15 km, the lower vicinity of the maximum-ozone layer of or this layer itself, and the layer from 25 to 30-km or above this layer. The phenomena revealed depend not only on latitude but on region within a given latitudinal zone as well. Distinctions in temperature and wind speed correlate well with the results of Holton and Tan, Labitzke and Van Loon. The ozone differences for the midlatitudinal and Arctic stratosphere are most commonly negative, whereas positive differences are noted for the troposphere and low-latitudinal stratosphere. Distinctions in ozone content, temperature, and wind speed for the westerly and easterly phases of the quasi-biennial oscillation are usually most significant in winter. However, in other seasons, the differences (primarily the ozone ones) may be significantly greater than the winter ones. Such a behavior occurs usually in the troposphere and middle stratosphere within the layer from 20 to 25 km or above 25 km. It is also important that the ozone differences in a given layer may change sign in different seasons. Possible mechanisms of the above distinctions are discussed.</t>
  </si>
  <si>
    <t>Gruzdev, AN (corresponding author), RUSSIAN ACAD SCI,INST ATMOSPHER PHYS,PYZHEVSKII PER 3,MOSCOW 109017,RUSSIA.</t>
  </si>
  <si>
    <t>Sitnov, Sergei A/D-1581-2014</t>
  </si>
  <si>
    <t>0002-3515</t>
  </si>
  <si>
    <t>IZV AN FIZ ATMOS OK+</t>
  </si>
  <si>
    <t>Izv. Akad. Nauk. Fiz. Atmos. Okean. Biol.</t>
  </si>
  <si>
    <t>WR418</t>
  </si>
  <si>
    <t>WOS:A1997WR41800014</t>
  </si>
  <si>
    <t>Tang, EPY; Vincent, WF; Proulx, D; Lessard, P; de la Noue, J</t>
  </si>
  <si>
    <t>Polar cyanobacteria versus green algae for tertiary waste-water treatment in cool climates</t>
  </si>
  <si>
    <t>JOURNAL OF APPLIED PHYCOLOGY</t>
  </si>
  <si>
    <t>Antarctic; Arctic; cyanobacteria; green algae; mass algal culture; Phormidium; temperature; waste-water treatment</t>
  </si>
  <si>
    <t>PHORMIDIUM-BOHNERI; TEMPERATURE; PHOTOSYNTHESIS; LIGHT; GROWTH; IRRADIANCE; PHOTOINHIBITION; ACCLIMATION; MICROALGAE; ADAPTATION</t>
  </si>
  <si>
    <t>Forty-nine strains of filamentous, mat-forming cyanobacteria isolated from the Arctic, subarctic and Antarctic environments were screened for their potential use in outdoor waste-water treatment systems designed for cold north-temperate climates. The most promising isolate (strain E18, Phormidium sp. from a high Arctic lake) grew well at low temperatures and formed aggregates (flocs) that could be readily harvested by sedimentation. We evaluated the growth and nutrient uptake abilities of E18 relative to a community of green algae (a Chlorococcalean assemblage, denoted Vc) sampled from a tertiary treatment system in Valcartier, Canada. E18 had superior growth rates below 15 degrees C (mu = 0.20 d(-1) at 10 degrees C under continuous irradiance of 225 mu mol photon m(-2) s(-1)) and higher phosphate uptake rates below 10 degrees C (k = 0.050 d(-1) at 5 OC) relative to Ve (mu=0.087 d(-1) at 10 degrees C and k=0.020 d(-1) at 5 degrees C, respectively). The green algal assemblage generally performed better than E18 at high temperatures (at 25 degrees C, mu=0.39 d(-1) and k=0.34 d(-1) for Vc; mu=0.28 d(-1) and k=0.33 d(-1) for E18). However, E18 removed nitrate more efficiently than Vc at most temperatures including 25 degrees C. Polar cyanobacteria such as strain E18 are appropriate species for waste-water treatment in cold climates during spring and autumn. Under warmer summer conditions, fast-growing green algae such as the Vc assemblage are likely to colonize and dominate, but warm-water Phormidium isolates could be used at that time.</t>
  </si>
  <si>
    <t>Univ Laval, Dept Biol, Quebec City, PQ G1K 7P4, Canada; Univ Laval, Ctr Etud Nord, Quebec City, PQ G1K 7P4, Canada; Univ Laval, Dept Anim Sci, Quebec City, PQ G1K 7P4, Canada; Univ Laval, Grp Rech Recyclage Biol &amp; Aquiculture, Quebec City, PQ G1K 7P4, Canada; Univ Laval, Dept Genie Civil, Quebec City, PQ G1K 7P4, Canada</t>
  </si>
  <si>
    <t>Laval University; Laval University; Laval University; Laval University; Laval University</t>
  </si>
  <si>
    <t>Tang, EPY (corresponding author), Univ Laval, Dept Biol, Quebec City, PQ G1K 7P4, Canada.</t>
  </si>
  <si>
    <t>0921-8971</t>
  </si>
  <si>
    <t>J APPL PHYCOL</t>
  </si>
  <si>
    <t>J. Appl. Phycol.</t>
  </si>
  <si>
    <t>10.1023/A:1007987127526</t>
  </si>
  <si>
    <t>Biotechnology &amp; Applied Microbiology; Marine &amp; Freshwater Biology</t>
  </si>
  <si>
    <t>YU848</t>
  </si>
  <si>
    <t>WOS:000071762100009</t>
  </si>
  <si>
    <t>Field, PR; Rishbeth, H</t>
  </si>
  <si>
    <t>The response of the ionospheric F2-layer to geomagnetic activity: An analysis of worldwide data</t>
  </si>
  <si>
    <t>ANTARCTIC F-REGION; MAGNETIC STORM; THERMOSPHERIC DYNAMICS; ATMOSPHERE; MODEL</t>
  </si>
  <si>
    <t>The 'disturbed/quiet' ratio of the peak electron density NmF2 is expressed in terms of 'mean' (DC) and 'local time' (AC) variations for over 20 years' data from each of 53 stations between 70 degrees N and 80 degrees S. The local-time and seasonal Variations broadly resemble those found for South Atlantic/Antarctic stations by Wrenn et al. (1987, J. atmos. terr. Phys. 49, 901-913) and Rodger et al. (1989, J. atmos. terr. Phys. 51, 851-866). The worldwide data show consistent latitudinal patterns, with NmF2 enhanced in local winter as compared to equinox and summer. The AC variations are consistent in phase (maximum at 15-20 LT) except in the magnetic equatorial region, where the phase is almost reversed. A 'long-term' effect is found, in which the data for different periods (sunspot cycles) show markedly different DC levels. The results are interpreted in terms of the 'composition change' theory of F2-layer storms. They compare well with the data analysis of Prolss (1980, Rev. geophys. space. Phys. 18, 183-202), with O/N-2 ratios derived from the MSIS-90 model, and with results from CTIPM, a coupled thermosphere-ionosphere model. Copyright (C) 1996 Elsevier Science Ltd.</t>
  </si>
  <si>
    <t>Field, Paul/B-1692-2009</t>
  </si>
  <si>
    <t>Field, Paul/0000-0001-8528-0088</t>
  </si>
  <si>
    <t>1879-1824</t>
  </si>
  <si>
    <t>10.1016/S1364-6826(96)00085-5</t>
  </si>
  <si>
    <t>WL048</t>
  </si>
  <si>
    <t>WOS:A1997WL04800003</t>
  </si>
  <si>
    <t>Eisinger, M; Richter, A; LadstatterWeissenmayer, A; Burrows, JP</t>
  </si>
  <si>
    <t>DOAS zenith sky observations .1. BrO measurements over Bremen (53 degrees N) 1993-1994</t>
  </si>
  <si>
    <t>JOURNAL OF ATMOSPHERIC CHEMISTRY</t>
  </si>
  <si>
    <t>NEAR-ULTRAVIOLET SPECTROSCOPY; ABSORPTION-MEASUREMENTS; ATMOSPHERIC BROMINE; LOWER STRATOSPHERE; COLUMN ABUNDANCES; NITROGEN-DIOXIDE; MCMURDO STATION; ANTARCTIC OZONE; MID-LATITUDE; CHEMISTRY</t>
  </si>
  <si>
    <t>Observations of stratospheric BrO over Bremen (53 degrees N) are reported for winter and early spring periods of 1993 and 1993/94. The BrO was observed by ground-based near-UV absorption spectroscopy of sunlight scattered in the zenith. Differential slant column densities for solar zenith angles 90 degrees/80 degrees in the range of 9x10(13) (detection limit) to 4.5x10(14) molecules/cm(2) having a high day-to-day variability were found. For the majority of the measurements no significant difference was observed between the morning and evening behaviour of BrO. Exceptions are the morning measurements from the winter of 1992/93 where an accelerated production of BrO was observed. We believe the latter best to be explained by the early morning rapid photolysis of elevated amounts of photo-labile Br-reservoirs formed during the night. The largest differential slant column densities of BrO were measured in December 1993 when the temperatures at 30 hPa dropped below 205 K. This might be an indication of heterogeneous conversion of bromine compounds on sulfate and other aerosols.</t>
  </si>
  <si>
    <t>UNIV BREMEN,INST ENVIRONM PHYS,D-28334 BREMEN,GERMANY</t>
  </si>
  <si>
    <t>University of Bremen</t>
  </si>
  <si>
    <t>Burrows, John Philip/AAF-8468-2019; Ladstatter-Weissenmayer, Annette/P-8086-2016; Richter, Andreas/C-4971-2008</t>
  </si>
  <si>
    <t>Burrows, John Philip/0000-0002-6821-5580; Ladstatter-Weissenmayer, Annette/0000-0001-7506-8569; Richter, Andreas/0000-0003-3339-212X</t>
  </si>
  <si>
    <t>0167-7764</t>
  </si>
  <si>
    <t>J ATMOS CHEM</t>
  </si>
  <si>
    <t>J. Atmos. Chem.</t>
  </si>
  <si>
    <t>10.1023/A:1005776629692</t>
  </si>
  <si>
    <t>WY796</t>
  </si>
  <si>
    <t>WOS:A1997WY79600005</t>
  </si>
  <si>
    <t>Crame, JA</t>
  </si>
  <si>
    <t>An evolutionary framework for the polar regions</t>
  </si>
  <si>
    <t>JOURNAL OF BIOGEOGRAPHY</t>
  </si>
  <si>
    <t>latitudinal diversity gradients; polar regions; marine Mollusca; evolutionary history; fossil record</t>
  </si>
  <si>
    <t>PLANT-SPECIES RICHNESS; LATITUDINAL GRADIENTS; BENTHIC FAUNA; NORTH PACIFIC; DIVERSITY; SEA; PATTERNS; ORIGIN; OCEAN; RANGE</t>
  </si>
  <si>
    <t>Our knowledge of the nature, generation and maintenance of largescale biodiversity patterns is still far from complete. This is particularly so in the Southern Hemisphere and in the marine realm, where recent taxonomic investigations of Mollusca and other invertebrate groups has cast doubt upon the existence of a simple dine in species richness between the tropics and the pole. Comparatively high regional diversity values for the shelled gastropods and other epifaunal taxa implies a considerable evolutionary legacy; this is supported, at least in part, by available evidence from the fossil record. Certain families within the living gastropod fauna maintain their prominence when traced back 40 m.y., and perhaps even longer; in addition, several Southern Ocean gastropod and bivalve genera can now be traced back to at least the late Eocene. Use of a variety of refugia may have enabled many taxa to survive repeated glacial advances. As we begin to revise oar concept of the nature of latitudinal diversity gradients, so we also need to examine regional variations in evolutionary rates. Clearly this is a complex issue, but recourse to a pilot study based on the molluscan fossil record suggests that there may be no significant difference between the rates of radiation of tropical and cold-temperate/polar taxa. The most diverse clades, which are ail tropical, are simply the oldest. What data are available from the fossil record indicate that there is no appreciable latitudinal variation in rates of extinction either. Time, but not necessarily environmental stability, would appear to be crucial to the development of pockets of high taxonomic diversity. Recent improvement in our understanding of the biology of many polar marine invertebrates suggests that life in cold water is not an insuperable evolutionary problem. Of equal importance to any intrinsic properties of organisms which may have governed the differentiation of large-scale biodiversity patterns is the role of extrinsic processes. Foremost among these has almost certainly been repeated range shifts in response to Cenozoic climatic cycles.</t>
  </si>
  <si>
    <t>BRITISH ANTARCTIC SURVEY, MADINGLEY RD, CAMBRIDGE CB3 0ET, ENGLAND.</t>
  </si>
  <si>
    <t>0305-0270</t>
  </si>
  <si>
    <t>1365-2699</t>
  </si>
  <si>
    <t>J BIOGEOGR</t>
  </si>
  <si>
    <t>J. Biogeogr.</t>
  </si>
  <si>
    <t>10.1111/j.1365-2699.1997.tb00045.x</t>
  </si>
  <si>
    <t>Ecology; Geography, Physical</t>
  </si>
  <si>
    <t>Environmental Sciences &amp; Ecology; Physical Geography</t>
  </si>
  <si>
    <t>WV725</t>
  </si>
  <si>
    <t>WOS:A1997WV72500001</t>
  </si>
  <si>
    <t>Carpenter, DL; Galand, M; Bell, TF; Sonwalkar, VS; Inan, US; LaBelle, J; Smith, AJ; Clark, TDG; Rosenberg, TJ</t>
  </si>
  <si>
    <t>Quasiperiodic similar to 5-60 s fluctuations of VLF signals propagating in the Earth-ionosphere waveguide: A result of pulsating auroral particle precipitation?</t>
  </si>
  <si>
    <t>INDUCED ELECTRON-PRECIPITATION; BURST PRECIPITATION; MAGNETIC PULSATIONS; RADIATION BELT; PERTURBATIONS; PLASMAPAUSE; LATITUDE; FIELD; MAGNETOSPHERE; PLASMASPHERE</t>
  </si>
  <si>
    <t>Subionospheric very low frequency and low-frequency (VLF/LF) transmitter signals received at middle-latitude ground stations at nighttime were found to exhibit pulsating behavior with periods that were typically in the similar to 5-60 s range but sometimes reached similar to 100 s. The amplitude versus time shape of the pulsations was often triangular or zigzag-like, hence the term ''zigzag effect.'' Variations in the envelope shape were usually in the direction of faster development than recovery. Episodes of zigzag activity at Siple, Antarctica (L similar to 4.3), and Saskatoon, Canada (L similar to 4.2), were found to occur widely during the predawn hours and were not observed during geomagnetically quiet periods. The fluctuations appeared to be caused by ionospheric perturbations at the similar to 85 km nighttime VLF reflection height in regions poleward of the plasmapause. We infer that in the case of the Saskatoon and Siple data, the perturbations were centered within similar to 500 km of the stations and within similar to 100-200 km of the affected signal paths. Their horizontal extent is inferred to have been in the range similar to 50-200 lan. The assembled evidence, supported by Corcuff's [1996] recent research at Kerguelen (L similar to 3.7), suggests that the underlying cause of the effect was pulsating amoral precipitation. The means by which that precipitation produces ionospheric perturbations at 85 lan is not yet clear. Candidate mechanisms include (1) acoustic waves that propagate downward from precipitation regions above the similar to 85 km VLF reflection level; (2) quasi-static perturbation electric fields that give rise to ExB drifts of the bottomside ionosphere; (3) secondary ionization production and subsequent decay at or below 85 km. Those zigzag fluctuations exhibiting notably faster development than recovery probably originated in secondary ionization produced near 85 km by the more energetic (E&gt;40 keV) electrons in the incident electron spectrum.</t>
  </si>
  <si>
    <t>BRITISH GEOL SURVEY,NAT ENVIRONM RES COUNCIL,EDINBURGH,MIDLOTHIAN,SCOTLAND; DARTMOUTH COLL,DEPT PHYS &amp; ASTRON,HANOVER,NH 03755; UNIV MARYLAND,INST PHYS SCI &amp; TECHNOL,COLLEGE PK,MD 20742; BRITISH ANTARCTIC SURVEY,NAT ENVIRONM RES COUNCIL,CAMBRIDGE CB3 0ET,ENGLAND; CTR ETUD PHENOMENES ALEATOIRES &amp; GEOPHYS,STMARTINDHERES,FRANCE</t>
  </si>
  <si>
    <t>UK Research &amp; Innovation (UKRI); Natural Environment Research Council (NERC); NERC British Geological Survey; Dartmouth College; University System of Maryland; University of Maryland College Park; UK Research &amp; Innovation (UKRI); Natural Environment Research Council (NERC); NERC British Antarctic Survey</t>
  </si>
  <si>
    <t>Carpenter, DL (corresponding author), STANFORD UNIV,SPACE TELECOMMUN &amp; RADIOSCI LAB,STANFORD,CA 94305, USA.</t>
  </si>
  <si>
    <t>Galand, Marina/C-6804-2009; Inan, Umran/V-3634-2019</t>
  </si>
  <si>
    <t>Inan, Umran/0000-0001-5837-5807; LaBelle, James/0000-0002-0772-8825; Galand, Marina/0000-0001-5797-914X</t>
  </si>
  <si>
    <t>A1</t>
  </si>
  <si>
    <t>10.1029/96JA02872</t>
  </si>
  <si>
    <t>WA692</t>
  </si>
  <si>
    <t>WOS:A1997WA69200032</t>
  </si>
  <si>
    <t>Morgan, VI; Wookey, CW; Li, J; vanOmmen, TD; Skinner, W; Fitzpatrick, MF</t>
  </si>
  <si>
    <t>Site information and initial results from deep ice drilling on Law dome, Antarctica</t>
  </si>
  <si>
    <t>JOURNAL OF GLACIOLOGY</t>
  </si>
  <si>
    <t>GREENLAND; RECORD; SHEET; CORES; VOLCANISM; CLIMATE; SUMMIT; GISP2</t>
  </si>
  <si>
    <t>The aim of deep ice drilling on Law Dome, Antarctica, has been to exploit the special characteristics of Law Dome summit, i.e. low temperature and high accumulation near an ice divide! to obtain a high-resolution ice core for climatic/environmental studies of the Holocene and the Last Glacial Maximum (LGM). Drilling was completed in February 1993, when basal ice containing small fragments of rock was reached at a depth of 1196 m. Accurate ice dating, obtained by counting annual layers revealed by fine-detail delta(18)O, peroxide and electrical-conductivity measurements, is continuous down to 399 m, corresponding to a date of AD 1304. Sulphate concentration measurements, made around depths where conductivity tracing indicates volcanic fallout, allow confirmation of the dating (for Agung in 1963 and Tambora in 1815) or estimates of the eruption date from the ice dating (for the Kuwae, Vanuatu, eruption similar to 1457). The lower part of the core is dated by extrapolating the laver-counting using a simple model of the ice flow Ar the LGM, ice-fabric measurements show a large decrease (250 to 14 mm(2)) in crystal size and a narrow maximum in c-axis verticality. The main zone of strong single-pole fabrics however, is located higher up in a broad zone around 900 m. Oxygen-isotope (delta(18)O) measurements show Holocene ice down to 1113 m, the LGM at 1133 m and warm (delta(18)O about the same as Holocene) ice near the base of the ice sheet. The LGM/Holocene delta(18)O shift of 7.0 parts per thousand, only similar to 1 parts per thousand larger than for Vostok, indicates that Law Dome remained an independent ice cap and was not overridden by the inland ice sheet in the Glacial.</t>
  </si>
  <si>
    <t>AUSTRALIAN ANTARCTIC DIV,HOBART,TAS 7001,AUSTRALIA</t>
  </si>
  <si>
    <t>Morgan, VI (corresponding author), ANTARCTIC COOPERAT RES CTR,GPO BOX 252C,HOBART,TAS 7001,AUSTRALIA.</t>
  </si>
  <si>
    <t>van Ommen, Tas/B-5020-2012; Skinner, William/A-4002-2011</t>
  </si>
  <si>
    <t>van Ommen, Tas/0000-0002-2463-1718; Skinner, William/0000-0002-9606-023X</t>
  </si>
  <si>
    <t>INT GLACIOL SOC</t>
  </si>
  <si>
    <t>LENSFIELD RD, CAMBRIDGE, ENGLAND CB2 1ER</t>
  </si>
  <si>
    <t>0022-1430</t>
  </si>
  <si>
    <t>J GLACIOL</t>
  </si>
  <si>
    <t>J. Glaciol.</t>
  </si>
  <si>
    <t>10.3189/S0022143000002768</t>
  </si>
  <si>
    <t>XK646</t>
  </si>
  <si>
    <t>WOS:A1997XK64600001</t>
  </si>
  <si>
    <t>Jenkins, A; Vaughan, DG; Jacobs, SS; Hellmer, HH; Keys, JR</t>
  </si>
  <si>
    <t>Glaciological and oceanographic evidence of high melt rates beneath Pine island glacier, west Antarctica</t>
  </si>
  <si>
    <t>ICE SHEET; RETREAT</t>
  </si>
  <si>
    <t>Satellite imagery indicates that the floating terminus of Pine Island Glacier has changed little in extent over the past two decades. Data on the velocity and thickness of the glacier reveal that calving of 28 +/- 4 Gt a(-1) accounts for only half of the ice input near the grounding line. The apparently steady configuration implies that the remainder of the Input is lost by basal melting at a mean rate of 12 +/- 3 m a(-1). Ocean circulation in Pine Island Bay transports +1 degrees C waters beneath the glacier and temperatures recorded in melt-laden outflows show that heat loss fi om the ocean is consistent with the requirements of the calculated melt rate. The combination of iceberg calving and basal melting lies at the lower end of estimates for the total accumulation over the catchment basin, drawing into question previous estimates of a significantly positive mass budget for this part of the ice sheet.</t>
  </si>
  <si>
    <t>COLUMBIA UNIV, LAMONT DOHERTY GEOL OBSERV, PALISADES, NY 10964 USA; TONGARIRO TAUPO CONSERVANCY, DEPT CONSERVAT, TAURANGA, NEW ZEALAND</t>
  </si>
  <si>
    <t>Columbia University</t>
  </si>
  <si>
    <t>Vaughan, David/C-8348-2011; Jenkins, Adrian/IUN-2406-2023</t>
  </si>
  <si>
    <t>Vaughan, David/0000-0002-9065-0570; Hellmer, Hartmut/0000-0002-9357-9853; Jenkins, Adrian/0000-0002-9117-0616</t>
  </si>
  <si>
    <t>EDINBURGH BLDG, SHAFTESBURY RD, CB2 8RU CAMBRIDGE, ENGLAND</t>
  </si>
  <si>
    <t>1727-5652</t>
  </si>
  <si>
    <t>10.3189/S0022143000002872</t>
  </si>
  <si>
    <t>WOS:A1997XK64600012</t>
  </si>
  <si>
    <t>Jeffries, MO; Worby, AP; Morris, K; Weeks, WF</t>
  </si>
  <si>
    <t>Seasonal variations in the properties and structural composition of sea ice and snow cover in the Bellingshausen and Amundsen seas, Antarctica</t>
  </si>
  <si>
    <t>WEDDELL SEA; THICKNESS DISTRIBUTION; ISOTOPIC COMPOSITION; ENVIRONMENT; DELTA-O-18; GROWTH; WEST</t>
  </si>
  <si>
    <t>Sixty-three ice cores were collected in the Bellingshausen and Amundsen Seas in August and September 1993 during a cruise of the R.V. Nathaniel B. Palmer. The structure and stable-isotopic composition (O-18/O-16) of the cores were investigated in order to understand the growth conditions and to identify the key growth processes, particularly the contribution of snow to sea-ice formation. The structure and isotopic composition of a set of 12 cores that was collected for the same purpose in the Bellingshausen Sea in March 1992 are reassessed. Frazil ice and congelation ice contribute 44% and 26%, respectively, to the composition of both the winter and summer ice-core sets, evidence that the relatively calm conditions that favour congelation-ice formation are neither as common nor as prolonged as the more turbulent conditions that favour frazil-ice growth and pancake-ice formation. Both frazil- and congelation-ice layers have an average thickness of 0.12 m in winter, evidence that congelation ice and pancake ice thicken primarily by dynamic processes. The thermodynamic development of the ice cover relies heavily on the formation of snow ice at the surface of floes after sea water has flooded the snow cover. Snow-ice layers have a mean thickness of 0.20 and 0.28 m in the winter and summer cores, respectively, and the contribution of snow ice to the winter (24%) and summer (16%) core sets exceeds most quantities that have been reported previously in other Antarctic pack-ice zones. The thickness and quantity of snow ice may be due to a combination of high snow-accumulation rates and snow loads, environmental conditions that favour a warm ice cover in which brine convection between the bottom and top of the ice introduces sea water to the snow/ice interface, and bottom melting losses being compensated by snow-ice formation. Layers of superimposed ice at the top of each of the summer cores make up 4.6% of the ice that was examined and they increase by a factor of 3 the quantity of snow entrained in the ice. The accumulation of superimposed ice is evidence that melting in the snow cover on Antarctic sea-ice floes can reach an advanced stage and contribute a significant amount of snow to the total ice mass.</t>
  </si>
  <si>
    <t>ANTARCTIC COOPERAT RES CTR, HOBART, TAS 7001, AUSTRALIA; AUSTRALIAN ANTARCTIC DIV, HOBART, TAS 7001, AUSTRALIA</t>
  </si>
  <si>
    <t>Worby, Anthony P/A-2373-2012</t>
  </si>
  <si>
    <t>10.3189/S0022143000002902</t>
  </si>
  <si>
    <t>WOS:A1997XK64600015</t>
  </si>
  <si>
    <t>Morris, EM; Bader, HP; Weilenmann, P</t>
  </si>
  <si>
    <t>Modelling temperature variations in polar snow using DAISY</t>
  </si>
  <si>
    <t>ANTARCTIC ICE SHELF; ENERGY</t>
  </si>
  <si>
    <t>A physics-based snow model has been calibrated using data collected at Halley Bay, Antarctica, during the International Geophysical Year. Variations in snow temperature and density are well-simulated using values for the model parameters within the range reported from other polar field experiments. The effect of uncertainty in the parameter values on the accuracy of the predictions is no greater than the effect of instrumental error in the input data. Thus, this model can be used with parameters determined a priori rather than by optimization. The model has been validated using an independent data set from Halley Bay and then used to estimate 10 m temperatures on the Antarctic Peninsula plateau over the last half-century.</t>
  </si>
  <si>
    <t>SWISS FED INST WATER RESOURCES &amp; WATER POLLUT CON,DUBENDORF,SWITZERLAND; SWISS FED INST AVALANCHE RES,DAVOS,SWITZERLAND</t>
  </si>
  <si>
    <t>Morris, EM (corresponding author), BRITISH ANTARCTIC SURVEY,NERC,CAMBRIDGE CB3 0ET,ENGLAND.</t>
  </si>
  <si>
    <t>Morris, Elizabeth M/A-6081-2012</t>
  </si>
  <si>
    <t>WOS:A1997XK64600019</t>
  </si>
  <si>
    <t>Engelhardt, H; Kamb, B</t>
  </si>
  <si>
    <t>Basal hydraulic system of a West Antarctic ice stream: Constraints from borehole observations</t>
  </si>
  <si>
    <t>SUBGLACIAL WATER-PRESSURE; LARGE TIDEWATER GLACIER; BED DEFORMATION; HYDROLOGIC BASIS; RAPID MOTION; VELOCITY; BENEATH; FLOW; MECHANISM; DRAINAGE</t>
  </si>
  <si>
    <t>Pressure and tracer measurements in boreholes drilled to the bottom of Ice Stream B, West Antarctica, are used to obtain information about the basal water conduit system in which high water pressures are developed. These high pressures presumably make possible the rapid movement of the ice stream. Pressure in the system is indicated by the borehole water level once connection to the conduit system is made. On initial connection, here also called ''breakthrough'' to the basal water system, the water level drops in a few minutes to an initial depth in the range 96-117 m below the surface. These water levels are near but mostly somewhat deeper than the flotation level of about 100 m depth (water level at which basal water pressure and ice overburden pressure are equal), which is calculated from depth-density profiles and is measured in one borehole. The conduit system can be modelled as a continuous or somewhat discontinuous gap between ice and bed; the thickness of the gap delta has to be about 2 mm to account for the water-level drop on breakthrough, and about 4 mm to fit the results of a salt-tracer experiment indicating downstream transport at a speed of 7.5 mm s(-1). The above gap-conduit model is, however, ruled out by the way a pressure pulse injected into the basal water system at breakthrough propagates outward from the injection hole, and also by the large hole-to-hole variation in measured basal pressure, which if present in a gap-conduit system with delta = 2 or 4 mm would result in unacceptably large local water fluxes. An alternative model that avoids these objections, called the ''gap opening'' model, involves opening a gap as injection proceeds: starting with a thin film, the injection of water under pressure lifts the ice mass around the borehole, creating a gap 3 or 4 mm wide at the ice/bed interface. Evaluated quantitatively, the gap-opening model accounts for the volume of water that the basal water system accepts on breakthrough, which obviates the gap-conduit model. In order to transport basal meltwater from upstream it is then necessary for the complete hydraulic model to contain also a network of relatively large conduits, of which the most promising type is the ''canal'' conduit proposed theoretically by Walder and Fowler (1994): flat, low conduits incised into the till, similar to 0.1 m deep and perhaps similar to 1 m wide, with a flat ice roof. The basal water-pressure data suggest that the canals are spaced similar to 50-300 m apart, much closer than R-tunnels would be. The deepest observed water level, 117 m, is the most likely to reflect the actual water pressure in the canals, corresponding to a basal effective pressure of 1.6 bar. In this interpretation, the shallower water levels are affected by loss of hydraulic head in the narrow passageway(s) that connect along the bed from borehole to canal(s). Once a borehole has frozen up and any passageways connecting with canals have become closed, a pressure sensor in contact with the unfrozen till that underlies the ice will measure the pore pressure in the till, given enough time for pressure equilibration. This pressure varies considerably with time, over the equivalent water-level range from 100 to 113 m. Basal pressure sensors 500 m apart report uncorrelated variations, whereas sensors in boreholes 25 m apart report mostly (but not entirely) well-correlated variations, of unknown origin. In part of the record, remarkable anticorrelated variations are interspersed with positively correlated ones, and there are rare, abrupt excursions to extreme water levels as deep as 125 m and as shallow as 74 m. A diurnal pressure fluctuation, intermittently observed, may possibly be caused by the ocean tide in the Ross Sea. The lack of any observed variation in ice-stream motion, when large percentagewise variations in basal effective pressure were occurring according to our data, suggests that the observed pressure variations are sufficiently local, and so randomly variable from place to place, that they are averaged out in the process by which the basal motion of the ice stream is determined by an integration over a large area of the bed.</t>
  </si>
  <si>
    <t>Engelhardt, H (corresponding author), CALTECH,DIV GEOL &amp; PLANETARY SCI,PASADENA,CA 91125, USA.</t>
  </si>
  <si>
    <t>10.3189/S0022143000003166</t>
  </si>
  <si>
    <t>YH311</t>
  </si>
  <si>
    <t>WOS:A1997YH31100002</t>
  </si>
  <si>
    <t>Variations in basal conditions on Rutford ice stream, west Antarctica</t>
  </si>
  <si>
    <t>JAKOBSHAVNS-ISBRAE; STICKY SPOTS; BENEATH; DEFORMATION; FLOW; BED; GREENLAND; MECHANISM; GLACIERS; VELOCITY</t>
  </si>
  <si>
    <t>Seismic reflection data from two lines on Rutford Ice Stream are presented and are compared with data already published from a third line on the ice stream. The amplitude and phase of the reflections have been used to investigate the properties of the sub-ice material. Multiple reflections on long record-length data allowed calibration of the reflection coefficient at the ice-bed interface and determination of the acoustic impedance of the bed material. The characteristics of the bed material vary both along and across the ice stream. The average acoustic impedance of the bed material across the glacier at the upstream line is 3.88 x 10(6) kg m(-2) s(-1). This decreases to 3.19 x 10(6) kg m(-2) s(-1) 52 km further downstream. These values are within the range which is typical of soft sediments. Using acoustic impedance as an indicator of subglacial porosity, some areas of the ice-stream bed are interpreted as dilatant water-saturated sediments undergoing pervasive deformation. In other areas, the bed is not deforming and basal sliding-may be a more important process. The proportion of the ice-stream width over which bed deformation occurs increases downstream.</t>
  </si>
  <si>
    <t>BRITISH ANTARCTIC SURVEY, NERC, ICE CLIMATE DIV, MADINGLEY RD, HIGH CROSS, CAMBRIDGE CB3 0ET, ENGLAND.</t>
  </si>
  <si>
    <t>10.3189/S0022143000003191</t>
  </si>
  <si>
    <t>WOS:A1997YH31100005</t>
  </si>
  <si>
    <t>Depositional models for moraine formation in East Antarctic coastal oases</t>
  </si>
  <si>
    <t>BARNES-ICE-CAP; GLACIOLACUSTRINE SEDIMENTATION; GLACIGENIC SEDIMENTS; SURGING GLACIER; VESTFOLD HILLS; ENVIRONMENTS; SVALBARD; FABRICS; VOLUME; ISLAND</t>
  </si>
  <si>
    <t>This paper examines the origin of moraine ridges in East Antarctic coastal eases and derives depositional models appropriate for the reconstruction of Quaternary history. On the basis of morphology, structure and sedimentology, four principal types of ridge may be identified: (1) type,A moraines form when the basal debris zone crops out near an ice margin; (2) type B moraines form when large recumbent folds develop in the basal debris zone; (3) type C moraines are ice-contact screes and fans which form when debris accumulates at steep or cliffed ice margins; and (4) type D moraines are thrust-block moraines that form when unconsolidated sediment is entrained by freezing, shearing and thrusting of sediment blocks at the base of the glacier. Simple calculations of the rate of debris accumulation at ice margins suggest that type A, B and C moraines take thousands of years to form and record stable ice margins. Type D moraines are structural features that may form relatively quickly when ice margins override unconsolidated sediment. Constructing models to explain the origin of the moraines is an important part of reconstructing the Quaternary history of Antarctic coastal eases, because the models provide a basis for reconstructing the position and behaviour of the ice sheet during advance and retreat.</t>
  </si>
  <si>
    <t>10.3189/S0022143000003208</t>
  </si>
  <si>
    <t>WOS:A1997YH31100006</t>
  </si>
  <si>
    <t>Legresy, B; Remy, F</t>
  </si>
  <si>
    <t>Altimetric observations of surface characteristics of the Antarctic ice sheet</t>
  </si>
  <si>
    <t>SATELLITE-RADAR ALTIMETRY; KATABATIC-WIND INTENSITY; CONTINENTAL ICE; ROUGH-SURFACE; RETURN; SCATTERING; TOPOGRAPHY; HEIGHT; MODEL; SNOW</t>
  </si>
  <si>
    <t>The aim of this paper is to investigate the geophysical characteristics of the Antarctic ice sheet using radar altimetric observations. To do this, we use an altimetric waveform simulator, in situ observations, ERS-1 (European remote-sensing satellite) data and SPOT (Satellite pour l'observation de la terre) images. The small-scale study takes place at Dome C, Terre Adelie, which is a relatively flat region with gentle undulations and low wind speed. Despite this, the altimetric waveform parameters (height, energy leading edge and trailing edge) are highly noisy. The effect of undulations on the waveform parameters is found to be dominant. The combination of a subsurface signal and a rough surface produces a linear effect on the altimetric backscattering or on the trailing edge of the waveform, but a strongly non-linear effect on the leading edge of the waveform or height estimation. As a consequence, the height measurement is very sensitive to the altimeter technical or orbital characteristics and is not reproducible from one mission to another. Observations show sastrugi fields that enhance the leading edge and affect the whole waveform. Observed local backscattering changes, probably due to local variations in surface microroughness, enhance the backscattered energy and may artificially create a topographic signal. The continental-scale study shows coherent patterns. Even if both surface and subsurface components affect the altimetric observation, the large-scale signal is mostly controlled by surface backscattering variations. The surface or near-subsurface characteristics of the snowpack may then be reached by altimetric observations.</t>
  </si>
  <si>
    <t>UPS, CNES, CNRS, UMR 5566 GRGS, 18 AV E BELIN, F-31401 TOULOUSE 4, FRANCE.</t>
  </si>
  <si>
    <t>legresy, benoit/K-6673-2018</t>
  </si>
  <si>
    <t>legresy, benoit/0000-0002-1909-1630</t>
  </si>
  <si>
    <t>10.3189/S002214300000321X</t>
  </si>
  <si>
    <t>WOS:A1997YH31100007</t>
  </si>
  <si>
    <t>Brandt, RE; Warren, SG</t>
  </si>
  <si>
    <t>Temperature measurements and heat transfer in near-surface snow at the South Pole</t>
  </si>
  <si>
    <t>ANTARCTIC SNOW; DRY SNOW; THERMAL-CONDUCTIVITY; OPTICAL-CONSTANTS; ICE-SHEET; AIR-FLOW; FIRN; ULTRAVIOLET; DEPOSITION</t>
  </si>
  <si>
    <t>To study near-surface heat flow on the Antarctic ice sheet, snow temperatures were measured at South Pole Station to a depth of 3 m at 15 min intervals during most of 1992. Solar heating and water-vapor transport were negligible during the 6 month winter, as was inter-grain net thermal radiation, leaving conduction as the dominant heat-transport mechanism. The rate of temperature change at depth over 15 min intervals was smaller than that at the surface, by one order of magnitude at 20 cm depth and two orders of magnitude at I m depth. A finite-difference model, with conduction as the only heat-transfer mechanism and measured temperatures as the upper and lower boundary conditions, was applied to four sets of three thermistors each. The thermal conductivity was estimated as that which minimized the difference between modeled and measured 15 min changes in temperatures at the center thermistor. The thermal conductivity obtained at shallow depths (above 40 cm) was lower than that given by existing parameterizations based on density, probably because the snow grains were freshly deposited, cold and poorly bonded. A model using only vertical conduction explains on average 87% of the observed 15 min temperature changes at less than 60 cm depth and 92% below 60 cm. The difference between modeled and measured temperature changes decreased with depth. The discrepancies between model and observation correlated more strongly with the air-snow temperature difference than with the product of that difference with the square of the wind speed, suggesting that the residual errors are due more to non-vertical conduction and to sub-grid-scale variability of the conductivity than to windpumping. The residual heating rate not explained by the model of vertical conduction exceeds 0.2 W m(-3) only in the top 60 cm of the near-surface snow.</t>
  </si>
  <si>
    <t>UNIV WASHINGTON, DEPT ATMOSPHER SCI, SEATTLE, WA 98195 USA.</t>
  </si>
  <si>
    <t>10.3189/S0022143000003294</t>
  </si>
  <si>
    <t>WOS:A1997YH31100015</t>
  </si>
  <si>
    <t>Salamatin, AN; Lipenkov, VY; Duval, P</t>
  </si>
  <si>
    <t>Bubbly-ice densification in ice sheets: I. Theory</t>
  </si>
  <si>
    <t>Dry snow an the surface of polar ice ice sheets is first densified and metamorphosed to produce firn. Bubbly ice is the nest stage of the transformation process which takes place below the depth of pore closure. This stage extends to the transition zone where, due to high pressures and low temperatures, air trapped in bubbles and ice begins to form the mixed air clathrate hydrates, while the gas phase progressively disappears. Here we develop a model of bubbly-ice rheology and ice-sheet dynamics taking into account glacier-ice compressibility. The interaction between hydrostatic compression of air bubbles, deviatoric (uniaxial) compressive deformation of the ice matrix and global deformations of the glacier body is considered. The ice-matrix pressure and the absolute-load pressure are distinguished. Similarity theory and scale analysis are used to examine the resultant mathematical model of bubbly-ice densification. The initial rate of bubble compression in ice sheets appears to be relatively high, so that the pressure (density) relaxation process takes place only 150-200 m in depth (below pore close-off) to reach its asymptotic phase, wherein the minimal drop between bubble and ice pressures is governed by the rate of loading (ice accumulation). This makes it possible to consider densification under stationary (present-day) conditions of ice formation as a special case of primary interest. The computational tests performed with the model indicate that both ice-porosity and bubble-pressure profiles in ice sheets are sensitive to variations of the rheological parameters of pure ice. However, only the bubble-pressure profile distinguishes between the rheological properties at low and high stresses. The porosity profile at the asymptotic phase is mostly determined by the air content in the ice. In the companion paper (Lipenkov and others, 1997), we apply the model to experimental data from polar ice cores and deduce, through an inverse procedure, the rheological properties of pure ice as well as the mean air content in Holocene and glacial ice sediments at Vostok Station (Antarctica).</t>
  </si>
  <si>
    <t>Kazan State Univ, Kazan 420008, Russia; Arctic &amp; Antarctic Res Inst, St Petersburg 199397, Russia; Lab Glaciol &amp; Geophys Environm, F-38402 St Martin Dheres, France</t>
  </si>
  <si>
    <t>Kazan Federal University; Arctic &amp; Antarctic Research Institute</t>
  </si>
  <si>
    <t>Salamatin, AN (corresponding author), Kazan State Univ, Kazan 420008, Russia.</t>
  </si>
  <si>
    <t>Salamatin, Andrey/A-9831-2016; Lipenkov, Vladimir/Q-8262-2016</t>
  </si>
  <si>
    <t>Salamatin, Andrey/0000-0002-5988-6024; Lipenkov, Vladimir/0000-0003-4221-5440</t>
  </si>
  <si>
    <t>10.3189/S0022143000034961</t>
  </si>
  <si>
    <t>ZC255</t>
  </si>
  <si>
    <t>WOS:000072558500002</t>
  </si>
  <si>
    <t>Lipenkov, VY; Salamatin, AN; Duval, P</t>
  </si>
  <si>
    <t>Bubbly-ice densification in ice sheets: II. Applications</t>
  </si>
  <si>
    <t>AIR-CONTENT; POLAR ICE; CORE; PARAMETERS; ANTARCTICA</t>
  </si>
  <si>
    <t>A mathematical model for simulating the densification of bubbly glacier ice is used to interpret the following experimental data from the Vostok (central Antarctica) ice core: two ice-porosity profiles obtained by independent methods and a bubble-pressure profile obtained by direct measurements of air pressure within individual bubbles. The rheological properties of pure polycrystalline ice are deduced from the solution of the inverse problem. The model and the inferred ice-now law are then validated, using porosity profiles from seven other ice cores drilled in Antarctica and Greenland, in the temperature range from -55 degrees to -20 degrees C. The following expression is adopted for the constitutive law: 2&lt;(e)over dot&gt; = (tau/mu(1) + tau(alpha)/mu(2))exp[Q(1/T-s - 1/T)/R-s] where &lt;(e)over dot&gt; and tau are the effective strain rate and stress, respectively, ct is the creep exponent taken as 3.5, R-s is the gas constant and T(T-s) is the temperature (standard temperature). The numerical values obtained for the linear and non-linear viscosities are: mu(1) = 2.9 +/- 1.3 MPa year and mu(2) = 0.051 +/- 0.019 MPaalpha year, and the apparent activation energy Q is confirmed to be 60 kJ mole(-1). The corresponding flow law is in good agreement with results of both mechanical tests and independent estimations based on the analysis of different natural phenomena associated with glacier-ice deformation. When the model is constrained by the porosity and bubble-pressure profiles from Vostok, the mean air content in Holocene ice is inferred to be about 0.088 cm(3) g(-1). The corresponding mean air pressure in bubbles at the end of pore closure is about 0.083 MPa, whereas the atmospheric pressure at this depth level would be 0.063 MPa. The influence of the climatic change on the ice-porosity profile is discussed. It resulted in an increased air content in ice at Vostok during the Last Glacial Maximum: 0.096 cm(3) g(-1).</t>
  </si>
  <si>
    <t>Arctic &amp; Antarctic Res Inst, St Petersburg 199397, Russia; Kazan State Univ, Kazan 420008, Russia; Lab Glaciol &amp; Geophys Environm, F-38402 St Martin Dheres, France</t>
  </si>
  <si>
    <t>Arctic &amp; Antarctic Research Institute; Kazan Federal University</t>
  </si>
  <si>
    <t>Lipenkov, VY (corresponding author), Arctic &amp; Antarctic Res Inst, St Petersburg 199397, Russia.</t>
  </si>
  <si>
    <t>10.3189/S0022143000034973</t>
  </si>
  <si>
    <t>WOS:000072558500003</t>
  </si>
  <si>
    <t>Pourchet, M; Bartarya, SK; Maignan, M; Pinglot, JF; Aristarain, AJ; Furdada, G; Kotlyakov, VM; Mosley-Thompson, E; Preiss, N; Young, NW</t>
  </si>
  <si>
    <t>Distribution and fall-out of 137Cs and other radionuclides over Antarctica</t>
  </si>
  <si>
    <t>EASTERN WILKES LAND; SNOW-ACCUMULATION; ICE CORES; BE-10; VARIABILITY; DEPOSITION; PB-210; FIRN; POLE</t>
  </si>
  <si>
    <t>This article aims to give a comprehensive view of the distribution patterns for natural and artifical radionuclides over Antarctica. We focus this study on Cs-137, Pb-210 and tritium. Applying various statistical methods, we show that the deposition of radionuclides reveals a structured distribution, although local drift redistribution and the snow-surface roughness disturb the representativeness of samples and produce a noise effect. The deposition of Cs-137 over Antarctica (885 TBq) represents 0.09% of the total deposition of this radionuclide in the world and the correlation between Cs-137 fluxes and accumulation shows two sub-populations. For the stations with a mean annual temperature above -21 degrees C, a strong correlation is found, whereas the correlation is lower for locations with temperatures below -21 degrees C. The flux of Pb-210 varies from 0.9 to 8.2 Bq m(-1) a(-1) with values strongly correlated with the accumulation and a well-defined spatial structure. The same mechanism governs the deposition of artificial and natural tritium but it clearly differs from that of other radionuclides associated with particulate material. The dry fall-out accounts for between 60 and 80% of the total fall-out for the artificial radionuclides and around 40% for Pb-210. This difference is likely related to a tropospheric fraction for Pb-210. Despite its isolated location, the radioactive fall-out of artificial long-lived radionuclides over Antarctica has been ten times greater than for natural radionuclides.</t>
  </si>
  <si>
    <t>CNRS, Lab Glaciol &amp; Geophys Environm, F-38402 St Martin Dheres, France; Wadia Inst Himalayan Geol, Dehra Dun 248001, Uttar Pradesh, India; Univ Lausanne, Inst Mineral &amp; Math, CH-1015 Lausanne, Switzerland; Ctr Etud Saclay, DSM, CEA, Lab Modelisat Climat &amp; Environm, F-91191 Gif Sur Yvette, France; Inst Antartico Argentino, CRICYT, RA-5500 Mendoza, Argentina; Univ Barcelona, Dept Geol Dinam Geofis &amp; Paleontol, E-08028 Barcelona, Spain; Russian Acad Sci, Inst Geog, Moscow 109017, Russia; Ohio State Univ, Byrd Polar Res Ctr, Columbus, OH 43210 USA; Univ Tasmania, Antarctic CRC, Hobart, Tas 7001, Australia</t>
  </si>
  <si>
    <t>Centre National de la Recherche Scientifique (CNRS); Department of Science &amp; Technology (India); Wadia Institute of Himalayan Geology (WIHG); University of Lausanne; Universite Paris Saclay; CEA; Instituto Antartico Argentino; Consejo Nacional de Investigaciones Cientificas y Tecnicas (CONICET); University of Barcelona; Institute of Geography, Russian Academy of Sciences; Russian Academy of Sciences; University System of Ohio; Ohio State University; University of Tasmania</t>
  </si>
  <si>
    <t>Pourchet, M (corresponding author), CNRS, Lab Glaciol &amp; Geophys Environm, F-38402 St Martin Dheres, France.</t>
  </si>
  <si>
    <t>Mosley-Thompson, Ellen S/Z-2100-2018; Furdada Bellavista, Gloria/K-4358-2017</t>
  </si>
  <si>
    <t>Young, Neal/0000-0001-9729-3273; Furdada Bellavista, Gloria/0000-0002-4204-3135</t>
  </si>
  <si>
    <t>10.3189/S0022143000035024</t>
  </si>
  <si>
    <t>WOS:000072558500008</t>
  </si>
  <si>
    <t>Altimetric observations of surface characteristics of the Antarctic ice sheet (vol 43, pg 265, 1997)</t>
  </si>
  <si>
    <t>Correction</t>
  </si>
  <si>
    <t>WOS:000072558500027</t>
  </si>
  <si>
    <t>Thomsen, HA; Ikavalko, J</t>
  </si>
  <si>
    <t>Species of Thaumatomastix (Thaumatomastigidae, Protista incertae sedis) from the Arctic Sea ice biota (North-East Water Polynya, NE Greenland)</t>
  </si>
  <si>
    <t>Northeast Water Polynya Symposium</t>
  </si>
  <si>
    <t>MAY 01-05, 1995</t>
  </si>
  <si>
    <t>HELSINGOR, DENMARK</t>
  </si>
  <si>
    <t>Thaumatomastix; Protista incertae sedis; nanoflagellates; sea ice biota; taxonomy; ultrastructure</t>
  </si>
  <si>
    <t>CHRYSOSPHAERELLA-SALINA; WEDDELL SEA; CHRYSOPHYCEAE; WINTER; ALGAE; GENUS</t>
  </si>
  <si>
    <t>The sea ice biota of polar regions contains numerous heterotrophic flagellates very few of which have been properly identified. The whole mount technique for transmission electron microscopy enables the identification of loricate and scaly forms. A survey of Arctic ice samples (North-East Water Polynya, NE Greenland) revealed the presence of ca. 12 taxa belonging to the phagotrophic genus Thaumatomastix (Protista incertae sedis). Species of Thaumatomastix possess siliceous body scales and one naked and one scale-covered flagellum. The presence in both Arctic samples and sea ice material previously examined from the Antarctic indicates that this genus is most likely ubiquitous in polar sea ice and may be an important component in sea ice biota microbial activities.</t>
  </si>
  <si>
    <t>UNIV HELSINKI,DEPT SYSTEMAT &amp; ECOL,DIV HYDROBIOL,FIN-00014 HELSINKI,FINLAND</t>
  </si>
  <si>
    <t>Thomsen, HA (corresponding author), UNIV COPENHAGEN,INST BOT,DEPT PHYCOL,OSTER FARIMAGSGADE 2D,DK-1353 COPENHAGEN K,DENMARK.</t>
  </si>
  <si>
    <t>10.1016/S0924-7963(96)00078-4</t>
  </si>
  <si>
    <t>WM639</t>
  </si>
  <si>
    <t>WOS:A1997WM63900021</t>
  </si>
  <si>
    <t>Rota, E; Erseus, C</t>
  </si>
  <si>
    <t>A re-examination of Grania monochaeta (Michaelsen) (Oligochaeta: Enchytraeidae), with descriptions of two new species from subantarctic south Georgia</t>
  </si>
  <si>
    <t>Grania; Enchytraeidae; South Georgia; sub-Antarctic; taxonomy; new species; head organ</t>
  </si>
  <si>
    <t>A comparative study of some syntypes of Grania monochaeta (Michaelsen, 1888) deposited in Italy, and all other material referred to this species, including some found in Beddard's collection at the Natural History Museum in London, shows that three distinct species are involved. Both Michaelsen's syntypes and the material from Beddard's collection contain a mixture of the true G. monochaeta, whose description is here augmented, and specimens referable to a taxon described by Erseus and Lasserre in 1977. For the latter (here named G. lasserrei sp. n.), additional distinctive characters and an extended variation of the setal distribution are described. The worms studied by Stephenson (in 1932) belong to a third species, G. stephensoniana sp, n., whose description is also augmented. The taxonomic confusion associated with G. monochaeta is discussed. Due to the lack of records of Grania in the neighbouring regions, the biogeography of the South Georgian assemblage is far from understood. From the knowledge presently available, G. lasserrei sp. n. and G. stephensoniana sp. n. exhibit their closest affinities to High Antarctic taxa.</t>
  </si>
  <si>
    <t>SWEDISH MUSEUM NAT HIST,DEPT INVERTEBRATE ZOOL,S-10405 STOCKHOLM,SWEDEN</t>
  </si>
  <si>
    <t>Swedish Museum of Natural History</t>
  </si>
  <si>
    <t>Rota, E (corresponding author), UNIV SIENA,DIPARTIMENTO BIOL EVOLUT,VIA PA MATTIOLI 4,I-53100 SIENA,ITALY.</t>
  </si>
  <si>
    <t>Rota, Emilia/0000-0002-8235-6419</t>
  </si>
  <si>
    <t>10.1080/00222939700770031</t>
  </si>
  <si>
    <t>WC473</t>
  </si>
  <si>
    <t>WOS:A1997WC47300003</t>
  </si>
  <si>
    <t>Wangberg, SA; Persson, A; Karlson, B</t>
  </si>
  <si>
    <t>Effects of UV-B radiation on synthesis of mycosporine-like amino acid and growth in Heterocapsa triquetra (Dinophyceae)</t>
  </si>
  <si>
    <t>algae; cell size; dinoflagellates; dinophyta; mycosporine-like amino acids; phytoplankton; ultraviolet radiation</t>
  </si>
  <si>
    <t>ANTARCTIC MARINE ORGANISMS; ULTRAVIOLET-RADIATION; PHOTOSYNTHESIS</t>
  </si>
  <si>
    <t>Unialgal cultures of the dinoflagellate Heterocapsa triquetra (Ehrenberg) Stein were exposed to artificial UV-B radiation and the growth and synthesis of mycosporine-like amino acids (MAAs) were compared with cultures shielded from UV-B radiation by sharp cut-off films. The W-B radiation did not affect the growth (the increase in total cell volume of the culture) but resulted in an increase in the size of the individual cells and synthesis of MAAs. The synthesis of MAAs during UV-B radiation was synchronised with the cell cycle, being maximal during periods of increases in cell size without division. The absorbance spectra of the MAAs during UV-B radiation changed, showing higher absorption in the UV-B range as compared to the controls.</t>
  </si>
  <si>
    <t>UNIV GOTHENBURG,DEPT MARINE BOT,S-41319 GOTHENBURG,SWEDEN</t>
  </si>
  <si>
    <t>University of Gothenburg</t>
  </si>
  <si>
    <t>Wangberg, SA (corresponding author), UNIV GOTHENBURG,DEPT PLANT PHYSIOL,CARL SKOTTSBERGS GATA 22B,S-41319 GOTHENBURG,SWEDEN.</t>
  </si>
  <si>
    <t>Karlson, Bengt/AAG-1747-2020; Karlson, Bengt/HII-5550-2022</t>
  </si>
  <si>
    <t>Karlson, Bengt/0000-0002-7524-3504; Karlson, Bengt/0000-0002-7524-3504; Persson, Agneta/0000-0003-0202-6514</t>
  </si>
  <si>
    <t>10.1016/S1011-1344(96)07350-2</t>
  </si>
  <si>
    <t>WH176</t>
  </si>
  <si>
    <t>WOS:A1997WH17600019</t>
  </si>
  <si>
    <t>Ivchenko, VO; Treguier, AM; Best, SE</t>
  </si>
  <si>
    <t>A kinetic energy budget and internal instabilities in the Fine Resolution Antarctic Model</t>
  </si>
  <si>
    <t>AVAILABLE POTENTIAL-ENERGY; BETA-PLANE CHANNEL; SOUTHERN-OCEAN; CIRCUMPOLAR CURRENT; SURFACE CIRCULATION; DRAKE PASSAGE; WORLD OCEAN; WIND-DRIVEN; HEAT; DYNAMICS</t>
  </si>
  <si>
    <t>An energy analysis of the Fine Resolution Antarctic Model (FRAM) reveals the instability processes in the model. The main source of time-mean kinetic energy is the wind stress and the main sink is transfer to mean potential energy. The wind forcing thus helps maintain the density structure. Transient motions result from internal instabilities of the Bow rather than seasonal variations of the forcing. Baroclinic instability is found to be an important mechanism in FRAM. The highest values of available potential energy are found in the western boundary regions as well as in the Antarctic Circumpolar Current (ACC) region. All subregions with predominantly zonal flow are found to be baroclinically unstable. The observed deficit of eddy kinetic energy in FRAM occurs as a result of the high lateral friction, which decreases the growth rates of the most unstable waves. This high friction is required for the numerical stability of the model and can only be made smaller by using a finer horizontal resolution. A grid spacing of at least 10-15 km would be required to resolve the most unstable waves in the southern part of the domain. Barotropic instability is also found to be important for the total domain balance. The inverse transfer (that is, transfer from eddy to mean kinetic energy) does not occur anywhere, except in very localized tight jets in the ACC. The open boundary condition at the northern edge of the model domain does not represent a significant source or sink of eddy variability. However, a large exchange between internal and external mode energies is found to occur. It is still unclear how these boundary conditions affect the dynamics of adjacent regions.</t>
  </si>
  <si>
    <t>IFREMER, LAB PHYS OCEANS, BREST, BELARUS</t>
  </si>
  <si>
    <t>UNIV SOUTHAMPTON, DEPT OCEANOG, SOUTHAMPTON SO17 1BJ, HANTS, ENGLAND.</t>
  </si>
  <si>
    <t>Treguier, Anne Marie/B-7497-2009</t>
  </si>
  <si>
    <t>Treguier, Anne Marie/0000-0003-4569-845X</t>
  </si>
  <si>
    <t>1520-0485</t>
  </si>
  <si>
    <t>10.1175/1520-0485(1997)027&lt;0005:AKEBAI&gt;2.0.CO;2</t>
  </si>
  <si>
    <t>WG321</t>
  </si>
  <si>
    <t>WOS:A1997WG32100002</t>
  </si>
  <si>
    <t>Murae, T</t>
  </si>
  <si>
    <t>Raulin, F; Greenberg, JM</t>
  </si>
  <si>
    <t>Structure of high-molecular carbonaceous compound in carbonaceous chondrites and formation of IR-spectroscopically similar compounds in the laboratory</t>
  </si>
  <si>
    <t>LIFE SCIENCES: COMPLEX ORGANICS IN SPACE</t>
  </si>
  <si>
    <t>ADVANCES IN SPACE RESEARCH-SERIES</t>
  </si>
  <si>
    <t>F3-2 Symposium of COSPAR Scientific Commission F on Life Sciences - Complex Organics in Space, at the 31st COSPAR Scientific Assembly</t>
  </si>
  <si>
    <t>JUL 14-21, 1996</t>
  </si>
  <si>
    <t>BIRMINGHAM, ENGLAND</t>
  </si>
  <si>
    <t>MASS-SPECTROMETRY; ORGANIC-MATTER; INTERSTELLAR; METEORITES; DUST</t>
  </si>
  <si>
    <t>Main components of carbonaceous matter in carbonaceous chondrites are high molecular organic matter. Examinations of the compounds using pyrolysis GC/MS and FT-IR indicated the structural resemblance of major part of the molecule for all of the compounds from different types of carbonaceous chondrites (8 Antarctic and 2 none-Antarctic meteorites). A carbonaceous matter derived from graphite on a shock experiment using a rail gun (1g projectile at 7 km/s) showed similar IR spectrum to those of the meteoritic high-molecular organic matter. C-60 fulleren also gave a similar compound (with minor differences in IR spectra) on a shock experiment under the same conditions. A shock experiment using coronene also examined. (C) 1997 COSPAR. Published by Elsevier Science Ltd.</t>
  </si>
  <si>
    <t>Murae, T (corresponding author), KYUSHU UNIV, FAC SCI, DEPT EARTH &amp; PLANETARY SCI, HAKOZAKI, FUKUOKA 81281, JAPAN.</t>
  </si>
  <si>
    <t>PERGAMON PRESS LTD</t>
  </si>
  <si>
    <t>THE BOULEVARD LANGFORD LANE KIDLINGTON, OXFORD OX5 1GB, ENGLAND</t>
  </si>
  <si>
    <t>0273-1177</t>
  </si>
  <si>
    <t>0-08-043108-9</t>
  </si>
  <si>
    <t>ADV SPACE RES-SERIES</t>
  </si>
  <si>
    <t>10.1016/S0273-1177(97)00352-9</t>
  </si>
  <si>
    <t>Engineering, Aerospace; Astronomy &amp; Astrophysics; Chemistry, Organic; Geosciences, Multidisciplinary; Meteorology &amp; Atmospheric Sciences</t>
  </si>
  <si>
    <t>Engineering; Astronomy &amp; Astrophysics; Chemistry; Geology; Meteorology &amp; Atmospheric Sciences</t>
  </si>
  <si>
    <t>BJ08F</t>
  </si>
  <si>
    <t>WOS:A1997BJ08F00009</t>
  </si>
  <si>
    <t>Daneri, GA; Esponda, CMG; de Santis, LJM</t>
  </si>
  <si>
    <t>A record of Arctocephalus australis (Zimmermann, 1783) (Carnivora, Otariidae) south of the Antarctic Convergence</t>
  </si>
  <si>
    <t>MAMMALIA</t>
  </si>
  <si>
    <t>Museo Argentino Ciencias Nat Bernardino Rivadavia, Div Mastozool, RA-1405 Buenos Aires, DF, Argentina; Fac Ciencias Nat &amp; Museo, Catedra Anat Comparada, RA-1900 La Plata, Argentina</t>
  </si>
  <si>
    <t>Museo Argentino de Ciencias Naturales Bernardino Rivadavia (MACN); National University of La Plata; Museo La Plata</t>
  </si>
  <si>
    <t>Daneri, GA (corresponding author), Museo Argentino Ciencias Nat Bernardino Rivadavia, Div Mastozool, Av Angel Gallardo 470, RA-1405 Buenos Aires, DF, Argentina.</t>
  </si>
  <si>
    <t>MUSEUM NAT HIST NATURELLE</t>
  </si>
  <si>
    <t>55 RUE DE BUFFON, 75005 PARIS, FRANCE</t>
  </si>
  <si>
    <t>0025-1461</t>
  </si>
  <si>
    <t>Mammalia</t>
  </si>
  <si>
    <t>YP144</t>
  </si>
  <si>
    <t>WOS:000071247100012</t>
  </si>
  <si>
    <t>George, RW</t>
  </si>
  <si>
    <t>Tectonic plate movements and the evolution of Jasus and Panulirus spiny lobsters (Palinuridae)</t>
  </si>
  <si>
    <t>MARINE AND FRESHWATER RESEARCH</t>
  </si>
  <si>
    <t>5th International Conference and Workshop on Lobster Biology and Management</t>
  </si>
  <si>
    <t>FEB 10-14, 1997</t>
  </si>
  <si>
    <t>QUEENSTOWN, NEW ZEALAND</t>
  </si>
  <si>
    <t>ecology; Indian Plate; Australian Plate; Circum-Antarctic Seaway; Indonesian-Australian Seaway; Himalayas; monsoons</t>
  </si>
  <si>
    <t>NEW-ZEALAND; GENUS PANULIRUS; INDO-PACIFIC; DECAPODA; PALEOCEANOGRAPHY; SPECIATION; CRUSTACEA; OCEAN; RECRUITMENT; PHYLLOSOMA</t>
  </si>
  <si>
    <t>Jasus is at least as old as early Miocene (20 Ma). Genetic differentiation between J. verreauxi in Australia and New Zealand indicates larval isolation across the northern Tasman Sea following a northward retreat of a strong south-flowing warm current. After South Africa and Australia separated from Antarctica, stocks of the temperate J. lalandii subgroup of three species became genetically isolated because of reduced larval exchange by tracking of local environments. Once the full strength of the Antarctic Circumpolar Current was established, a series of subantarctic islands and seamounts provided new habitats for four species of the J. frontalis subgroup, and their larvae responded to local circulation systems. Speciation of nine species or subspecies of Indo-West Pacific Panulirus probably occurred between 9 and 3.5 Ma (late Miocene to early Pliocene) as a result of the formation of new habitats after collisions of India and Australia with the Asian plate. Major mountain chains resulted in high continental run-off, produced regular tropical monsoon systems, enhanced regional upwelling, altered oceanographic circulation patterns and restricted larval transport between the Pacific and Indian Oceans.</t>
  </si>
  <si>
    <t>George, RW (corresponding author), 108 Hare St, Albany, WA 6330, Australia.</t>
  </si>
  <si>
    <t>1323-1650</t>
  </si>
  <si>
    <t>1448-6059</t>
  </si>
  <si>
    <t>MAR FRESHWATER RES</t>
  </si>
  <si>
    <t>Mar. Freshw. Res.</t>
  </si>
  <si>
    <t>SI</t>
  </si>
  <si>
    <t>10.1071/MF97202</t>
  </si>
  <si>
    <t>Fisheries; Limnology; Marine &amp; Freshwater Biology; Oceanography</t>
  </si>
  <si>
    <t>ZE533</t>
  </si>
  <si>
    <t>WOS:000072802800064</t>
  </si>
  <si>
    <t>Slattery, M; Hamann, MT; McClintock, JB; Perry, TL; Puglisi, MP; Yoshida, WY</t>
  </si>
  <si>
    <t>Ecological roles for water-borne metabolites from Antarctic soft corals</t>
  </si>
  <si>
    <t>allelochemicals; soft corals; predator deterrence; antimicrobials; Antarctica</t>
  </si>
  <si>
    <t>CHEMICAL DEFENSES; ALLELOCHEMICALS; INVERTEBRATES; OCTOCORALLIA; ALLELOPATHY; SETTLEMENT; INHIBITION; RESPONSES; COMMUNITY; ASCIDIANS</t>
  </si>
  <si>
    <t>Prior studies have documented predator deterrence and antifouling activities for organic extracts of the Antarctic soft corals Alcyonium paessleri and Gersemia antarctica under surficial contact situations. Field observations and subsequent seawater collections support the release of waterborne allelochemicals by these 2 species. A. paessleri and G. antarctica released organics totaling 1.54 and 1.26 mg l(-1) of seawater extracted, respectively. The compounds from A. paessleri were comprised of 86% sterols by mass and they diluted to non-detectable levels within 1 to 2 cm of the colony surface. The absolute production rates for the sterols varied positively with colony size and ranged from 3.4 to 6.6 mg l(-1) seawater extracted d(-1). Three of the 4 sterols isolated from A. paessleri deterred seastar predators; included amongst these compounds was the primary metabolite, cholesterol. In contrast, G. antarctica released many classes of compounds and few in any major quantities. Nonetheless, the organic fraction of seawater collected near this soft coral showed potent antibacterial activity against 3 sympatric microbes. Bioautography was used to guide isolation of the antimicrobial fraction which contained homarine, trigonelline, and a minor metabolite. Homarine was responsible for most of the bioactivity noted during the bioautography assay.</t>
  </si>
  <si>
    <t>Univ Mississippi, Dept Pharmacognosy, University, MS 38677 USA; Univ Mississippi, Sch Pharm, Pharmaceut Sci Res Inst, Natl Ctr Dev Nat Prod, University, MS 38677 USA; Univ Alabama, Dept Biol, Birmingham, AL 35294 USA; Univ Hawaii, Dept Chem, Honolulu, HI 96822 USA</t>
  </si>
  <si>
    <t>University of Mississippi; University of Mississippi; University of Alabama System; University of Alabama Birmingham; University of Hawaii System</t>
  </si>
  <si>
    <t>Slattery, M (corresponding author), Univ Mississippi, Dept Pharmacognosy, University, MS 38677 USA.</t>
  </si>
  <si>
    <t>mslatter@olemiss.edu</t>
  </si>
  <si>
    <t>Hamann, Mark T./ABG-5857-2020</t>
  </si>
  <si>
    <t>Hamann, Mark T./0000-0002-3798-4002</t>
  </si>
  <si>
    <t>10.3354/meps161133</t>
  </si>
  <si>
    <t>YX982</t>
  </si>
  <si>
    <t>WOS:000072100100013</t>
  </si>
  <si>
    <t>McMinn, A; Hallegraeff, GM; Thomson, P; Jenkinson, AV; Heijnis, H</t>
  </si>
  <si>
    <t>Cyst and radionucleotide evidence for the recent introduction of the toxic dinoflagellate Gymnodinium catenatum into Tasmanian waters</t>
  </si>
  <si>
    <t>Gymnodinium catenatum; sediment cysts; ballast water introduction; radiometric dating</t>
  </si>
  <si>
    <t>PARALYTIC SHELLFISH TOXINS; SHIPS BALLAST WATER; NEW-SOUTH-WALES; AUSTRALIA; SEDIMENTS; TRANSPORT; ESTUARINE; BLOOMS; COAST</t>
  </si>
  <si>
    <t>Cysts of the dinoflagellate Gymnodinium catenatum were present only in the top sections of duplicate marine sediment cores from Deep Bay in southern Tasmania, Australia. Pb-210 and Cs-137 analyses indicate that the appearance of the cyst of this toxic dinoflagellate (one of the causative organisms of paralytic shellfish poisoning) occurred after 1972. This sediment core evidence and the absence of this species from the phytoplankton of most other neighbouring Australian waters suggest that Gymnodinium catenatum is not endemic to Tasmania but has been introduced recently. This species was first seen in bloom proportions in Tasmania in 1980, with major blooms having occurred since then in 1986, 1991 and 1993. Several lines of evidence suggest that, ballast water discharge from cargo vessels originating from Japan and South Korea, or less likely Europe, is the most probable mechanism of introduction.</t>
  </si>
  <si>
    <t>Univ Tasmania, Inst Antarctic &amp; So Ocean Studies, Hobart, Tas 7001, Australia; Univ Tasmania, Dept Plant Sci, Hobart, Tas 7001, Australia; Australian Nucl Sci &amp; Technol Org, Environm Radiochem Lab, Menai, NSW 2234, Australia</t>
  </si>
  <si>
    <t>University of Tasmania; University of Tasmania; Australian Nuclear Science &amp; Technology Organisation</t>
  </si>
  <si>
    <t>McMinn, A (corresponding author), Univ Tasmania, Inst Antarctic &amp; So Ocean Studies, GPO Box 252-77, Hobart, Tas 7001, Australia.</t>
  </si>
  <si>
    <t>andrew.mcminn@utas.edu.au</t>
  </si>
  <si>
    <t>McMinn, Andrew/A-9910-2008; Heijnis, Hendrik/A-6673-2010; Hallegraeff, Gustaaf/C-8351-2013</t>
  </si>
  <si>
    <t>Hallegraeff, Gustaaf/0000-0001-8464-7343; Heijnis, Hendrik/0000-0002-7601-3452</t>
  </si>
  <si>
    <t>10.3354/meps161165</t>
  </si>
  <si>
    <t>WOS:000072100100016</t>
  </si>
  <si>
    <t>Riegger, L; Robinson, D</t>
  </si>
  <si>
    <t>Photoinduction of UV-absorbing compounds in Antarctic diatoms and Phaeocystis antarctica</t>
  </si>
  <si>
    <t>mycosporine-like amino acids; MAAs; UV radiation; Antarctica; phytoplankton; photoinduction; Phaeocystis; diatoms</t>
  </si>
  <si>
    <t>SOLAR ULTRAVIOLET-RADIATION; OZONE DEPLETION; AMINO-ACIDS; MARINE ORGANISMS; B RADIATION; PHYTOPLANKTON; PHOTOSYNTHESIS; PROTECTION; SURVIVAL; IMPACT</t>
  </si>
  <si>
    <t>The presence of UV-absorbing compounds, their in vivo absorption and photoinducibility were investigated in the colonial form of the prymnesiophyte Phaeocystis antarctica and 11 species of Antarctic diatoms. High in vivo phytoplankton absorption peaks centered at 315-320 nm wavelengths indicated the presence of UV-absorbing compounds in all cultures of P. antarctica examined. UV-absorbing compounds, detected as in vivo absorption peaks at slightly longer wavelengths (330-333 nm), were present in most diatom species, but were absent or present in minute amounts in smaller species. UV-absorbing compounds were identified in the diatoms as the mycosporine-like amino acids (MAAs) porphyra-334, mycosporine-glycine, and shinorine but could not be positively identified in P. antarctica. Accumulation of MAAs was induced by Light in the blue/UV portion of the spectrum (305-460 nm). For diatoms, induction was most effective at wavelengths between 370 and 460 nm with very Little response observed at ultraviolet-B (UVB, 280-320 nm) wavelengths. In contrast, induction was maximal at 340 nm and significant at wavelengths down to 305 nm in colonies of P. antarctica. induction required continuous illumination and exhibited an initial lag phase (10 to 24 h in length), an exponential phase (60 to 120 h in length), and a steady-state phase. The cellular content of MAAs was stable in viable cells kept for over 2 mo in prolonged darkness and became diluted through successive cell divisions in cells grown in non-inducing illumination (red and yellow light). The potential sunscreening effect (S) of MAAs, calculated as the fractional reduction of UV exposure to a centrally-located cellular target, ranged from 0.03 to 0.50 for diatom cells and from 0.65 and 0.72 for P. antarctica colonies. S exhibited an increasing trend with cell and colony size. Whereas MAAs are thought to be intracellularly located, the large values of S determined for P. antarctica suggests that UV-absorbing compounds associated with the colonies are located within the extracellular colonial matrix. The results indicate that most phytoplankton species examined have the potential to respond to an increase in UVR resulting from seasonal changes in solar zenith angle by increasing their MAA content. A similar response to elevated UVB levels resulting from depleted ozone concentrations may be limited to P. antarctica.</t>
  </si>
  <si>
    <t>Alfred Wegener Inst Polar &amp; Marine Res, D-27570 Bremerhaven, Germany</t>
  </si>
  <si>
    <t>Alfred Wegener Inst Polar &amp; Marine Res, Handelshafen 12, D-27570 Bremerhaven, Germany.</t>
  </si>
  <si>
    <t>dale@neptune.gsfc.nasa.gov</t>
  </si>
  <si>
    <t>10.3354/meps160013</t>
  </si>
  <si>
    <t>YU487</t>
  </si>
  <si>
    <t>WOS:000071722800002</t>
  </si>
  <si>
    <t>Atkinson, A; Snyder, R</t>
  </si>
  <si>
    <t>Krill-copepod interactions at South Georgia, Antarctica, I. Omnivory by Euphausia superba</t>
  </si>
  <si>
    <t>Antarctic krill; Euphausia superba; feeding; predation; diet; copepods; Southern Ocean; South Georgia</t>
  </si>
  <si>
    <t>MARGINAL ICE-ZONE; WEDDELL-SEA; VERTICAL MIGRATION; FEEDING-BEHAVIOR; AUSTRAL SUMMER; NYCTIPHANES-AUSTRALIS; CALANOIDES-ACUTUS; GERLACHE STRAIT; ACARTIA-TONSA; GUT-FULLNESS</t>
  </si>
  <si>
    <t>Feeding by juvenile Antarctic krill Euphausia superba near South Georgia was assessed during the austral summer of 1995/1996. Gut fluorescence results were compared with those from incubations in natural seawater and seawater enriched with phytoplankton and zooplankton. In natural seawater, with typically low food concentrations (median 56 mg C m(-3)) the median ration was 0.68 % of krill carbon d(-1). Phytoplankton dominated carbon in the natural incubation water but dinoflagellates, ciliates and small calanoid copepods dominated the carbon intake of krill. In both natural and enriched water, maximum clearance rates were on 1 to 3 mm calanoid copepods. Copepods larger than this (e.g. late copepodite stages of Calanoides acutus and Rhincalanus gigas) were cleared more slowly despite dominating the carbon in the enriched incubations. Oithona spp. were cleared more slowly than calanoids of similar size, despite their greater abundance and their similar contributions to available carbon. These trends could reflect detection/escape interactions between krill and copepods. With enriched food, copepods dominated krill diet, krill rations exceeded 10 % of body carbon d(-1) and rations did not appear to reach a plateau even at food concentrations of similar to 1 g C m(-3). This suggests that krill could feed rapidly during periodic encounters with layers or patches of zooplankton. Gut fluorescence revealed gut passage times of 3.7 to 6.3 h and an algal carbon ration of 0.43 % d(-1), thus supporting the low algal carbon rations derived from the incubations. Published acoustic values of mean krill biomass north of South Georgia that summer of 8.3 g dry mass m(-2) were combined with their clearance rates to give estimates of krill removing daily 0.2% of phytoplankton standing stocks, 0.6% of protozoans and 1.6% of small calanoid copepods. This impact on copepods is much higher than previous estimates from Antarctic amphipods and chaetognaths. The long generation times of Antarctic copepods mean that krill were potentially important predators of small copepods during our study.</t>
  </si>
  <si>
    <t>Atkinson, A (corresponding author), British Antarctic Survey, NERC, High Cross,Madingley Rd, Cambridge CB3 0ET, England.</t>
  </si>
  <si>
    <t>a.atkinson@bas.ac.uk</t>
  </si>
  <si>
    <t>Atkinson, Angus/HOH-3417-2023</t>
  </si>
  <si>
    <t>10.3354/meps160063</t>
  </si>
  <si>
    <t>WOS:000071722800007</t>
  </si>
  <si>
    <t>Perissinotto, R; Pakhomov, EA; McQuaid, CD; Froneman, PW</t>
  </si>
  <si>
    <t>In situ grazing rates and daily ration of Antarctic krill Euphausia superba feeding on phytoplankton at the Antarctic Polar Front and the Marginal Ice Zone</t>
  </si>
  <si>
    <t>Antarctic krill; Euphausia superba; grazing rates; daily ration; Southern Ocean</t>
  </si>
  <si>
    <t>GUT-EVACUATION RATES; PIGMENT DESTRUCTION; DIGESTIVE ACCLIMATION; ELEMENTAL COMPOSITION; METABOLIC-ACTIVITY; BRANSFIELD STRAIT; CALANUS-PACIFICUS; SOUTHERN-OCEAN; CHLOROPHYLL-A; DANA</t>
  </si>
  <si>
    <t>Measurements of krill gut pigment content, evacuation rates and digestive efficiency were obtained during January 1993 in the Atlantic sector of the Southern Ocean, between the Antarctic Marginal Ice Zone (MIZ) and the Polar Front Zone (PFZ). These were combined with net and acoustically derived abundance and biomass data to estimate the in situ grazing of Euphausia superba on the phytoplankton assemblages. Individual ingestion rates of krill were 1.5 to 3 times higher than rates previously obtained with in vitro incubations. Gut pigment levels and evacuation rates varied in the range of 0.01 to 10 mu g chlorophyll a equivalents (chi a equiv.) ind(-1) and 0.10 to 0.31 h(-1), respectively. Pigment losses to non-fluorescing products during digestion were very high, in the range of 67 to 90% of the total pigment ingested, indicating that some of the gut pigment levels previously obtained without correction for digestive losses may have been underestimated by up to an order of magnitude. Krill population impact on the phytoplankton stock exhibited a large variability, in the range of 0.0014 to 2.68% of total integrated chlorophyll a and 0.023 to 50.8% of primary production consumed per day. The largest variations in impact levels were associated with the method used to estimate krill abundance and biomass, with net derived estimates being much lower (by as much as 2 orders of magnitude) than those obtained from acoustic data. Daily carbon rations obtained from our measurements of pigment ingestion rates are among the lowest recorded for E. superba during the summer season and, with 1 exception, ranged between 0.15 and 1.68% of body carbon per day. A daily ration of similar to 13% body carbon was recorded only at 1 station in the MIZ which exhibited a dense phytoplankton bloom of similar to 3.5 pg chi I-1. On the basis of the energetic requirements of the summer krill population, it is suggested that throughout the PFZ and the MIZ E. superba must consume a much larger proportion of heterotrophic carbon than previously supposed. Gut content analysis suggests that this is achieved by predation on meso- and microzooplankton.</t>
  </si>
  <si>
    <t>Univ Ft Hare, Dept Zool, ZA-5700 Alice, South Africa; Rhodes Univ, Dept Zool &amp; Entomol, So Ocean Grp, ZA-6140 Grahamstown, South Africa</t>
  </si>
  <si>
    <t>University of Fort Hare; Rhodes University</t>
  </si>
  <si>
    <t>Univ Ft Hare, Dept Zool, Private Bag X1314, ZA-5700 Alice, South Africa.</t>
  </si>
  <si>
    <t>renzo@zoo.ufh.ac.za</t>
  </si>
  <si>
    <t>McQuaid, Christopher/AAT-3725-2020; Froneman, William/C-9085-2012; Froneman, William/GLS-0460-2022</t>
  </si>
  <si>
    <t>McQuaid, Christopher/0000-0002-3473-8308; Froneman, William/0000-0003-0615-1355</t>
  </si>
  <si>
    <t>10.3354/meps160077</t>
  </si>
  <si>
    <t>WOS:000071722800008</t>
  </si>
  <si>
    <t>Werner, I</t>
  </si>
  <si>
    <t>Grazing of Arctic under-ice amphipods on sea-ice algae</t>
  </si>
  <si>
    <t>ingestion rate; grazing impact; sea ice; Amphipoda; Arctic</t>
  </si>
  <si>
    <t>SYMPAGIC MACRO-FAUNA; EUPHAUSIA-SUPERBA; ANTARCTIC KRILL; TROPHIC RELATIONSHIPS; MICROALGAE; COMMUNITY; COPEPODS; GROWTH; BLOOM; EDGE</t>
  </si>
  <si>
    <t>Feeding of the Arctic under-ice amphipods Apherusa glacialis, Onisimus spp. and Gammarus wilkitzkii on sea-ice algae was investigated in laboratory experiments. The specific ingestion rates of algal biomass declined with increasing size of the species (A. glacialis, 51; Onisimus spp., 11; G. wilkitzkii, 2 ng chl a equival. mg(-1) dry mass d(-1)). Juveniles of Onisimus spp. and G. wilkitzkii had specific rates that were 1 to 2 orders of magnitude higher than those of the respective adults. Calculations of the carbon budget and observations of amphipods behaviour indicate that A. glacialis is predominantely herbivorous, whereas Onisimus spp, are herbivorous/detritivorous, and G. wilkitzkii is herbivorous/detritivorous/carnivorous. The grazing impact on the ice-algal standing stock at the ice underside in summer, estimated for 2 different areas in the Arctic, was low (1.1% d(-1) in the Laptev Sea, 2.6 % d(-1) in the Greenland Sea), indicating that food is not a limiting factor in this habitat.</t>
  </si>
  <si>
    <t>Univ Kiel, Inst Polar Ecol, Sonderforsch Bereich 313, D-24148 Kiel, Germany</t>
  </si>
  <si>
    <t>Univ Kiel, Inst Polar Ecol, Sonderforsch Bereich 313, Wischofstr 1-3, D-24148 Kiel, Germany.</t>
  </si>
  <si>
    <t>iwerner@ipoe.de</t>
  </si>
  <si>
    <t>10.3354/meps160093</t>
  </si>
  <si>
    <t>WOS:000071722800009</t>
  </si>
  <si>
    <t>Mayes, DF; Rogerson, A; Marchant, H; Laybourn-Parry, J</t>
  </si>
  <si>
    <t>Growth and consumption rates of bacterivorous Antarctic naked marine amoebae</t>
  </si>
  <si>
    <t>Gymnamoebae; protozoa; generation times; feeding; growth efficiencies</t>
  </si>
  <si>
    <t>LABELED BACTERIA; CLYDE ESTUARY; FRESH-WATER; PACK ICE; AMEBAS; ABUNDANCE; EXCRETION; PROTOZOA; BIOMASS; TEMPERATURE</t>
  </si>
  <si>
    <t>This is the first study to consider the growth and feeding rates of naked marine amoebae at temperatures below 5 degrees C. Specific growth rates were calculated for 5 Antarctic isolates, Platyamoeba australis, Mayorella sp., Metachaos sp., Vannella sp., and an unidentified vahlkampfiid amoeba. Growth rates ranged between 0.08 x 10(-2) and 2.9 x 10(-2) h(-1) corresponding to generation times of 866.2 and 23.9 h, respectively. All isolates grew at temperatures down to -2 degrees C and showed optimal growth at 2 degrees C although one species grew best at 0 degrees C. A direct counting method was used to estimate bacterial feeding rates of P. australis and the vahlkampfiid amoeba. Rates varied as a function of prey density but were largely independent of temperature. Overall, amoebae consumed between 0.5 and 66.4 bacteria amoeba(-1)h(-1), equivalent to 0.3 and 38.0 pg C cell(-1) h(-1). Growth efficiencies estimated for these 2 amoebae were low, typically &lt;2 %, suggesting that amoebae incur high energetic costs for life at low temperatures.</t>
  </si>
  <si>
    <t>S Dakota Sch Mines &amp; Technol, Dept Chem &amp; Chem Engn, Rapid City, SD 57701 USA; Univ Marine Biol Stn, Millport KA28 0EG, Scotland; Australian Antarctic Div, Kingston, Tas 7050, Australia; Univ Nottingham, Dept Physiol &amp; Environm Sci, Loughborough LE12 5RD, Leics, England</t>
  </si>
  <si>
    <t>South Dakota School Mines &amp; Technology; Australian Antarctic Division; University of Nottingham</t>
  </si>
  <si>
    <t>Rogerson, A (corresponding author), S Dakota Sch Mines &amp; Technol, Dept Chem &amp; Chem Engn, Rapid City, SD 57701 USA.</t>
  </si>
  <si>
    <t>arogerso@msmailgw.sdsmt.edu</t>
  </si>
  <si>
    <t>10.3354/meps160101</t>
  </si>
  <si>
    <t>WOS:000071722800010</t>
  </si>
  <si>
    <t>Wienecke, BC; Robertson, G</t>
  </si>
  <si>
    <t>Foraging space of emperor penguins Aptenodytes forsteri in Antarctic shelf waters in winter</t>
  </si>
  <si>
    <t>emperor penguin; Antarctic winter; foraging area; pack-ice; prey occurrence</t>
  </si>
  <si>
    <t>PRYDZ BAY-REGION; CHICKS; BEHAVIOR; RATES; SQUID</t>
  </si>
  <si>
    <t>To determine the foraging space of emperor penguins Aptenodytes forsteri in winter, 12 females from Auster colony (13400 pairs) were equipped with satellite transmitters and time-depth recorders before departing on their 76 +/- 9 d winter (June to August) foraging trip. The females were also injected with tritiated water (HTO) lo estimate food consumption, and non-instrumented females were stomach sampled upon return to the colony to determine their diet. The same data were collected in August/September from 3 males foraging after :heir 4 mo ,prenuptial and incubation fast. Both females and males foraged in pack-ice within 120 km of the colony along a relatively narrow band of the continental shelf in water depths ranging from 200 to 500 m. Only rarely did penguins leave shelf waters to forage in deeper waters over the shelf break. The size of the general foraging area for females was about 11410 km(2), but 50% of all foraging days were spent in only about 15% (1700 km(2)) of the total foraging area. A female of average mass (25 Ig) hunted for about 6 h d(-1), and consumed 1.8 +/- 0.3 kg of food per foraging day. This indicates that females from Auster consumed in winter about 1520 t, about half of which is likely to have been taken from an area measuring only 60 x 28 km. Males were active for about 10 h d(-1) and consumed about twice as much (3.7 +/-: 1.2 kg d(-1) for a 24 kg male) as the females during the early phase of brooding. The diet of females comprised 72% fish (by mass), 16% squid and 12% Antarctic krill Euphausia superba whereas that of the males comprised 53% fish, 2% squid and 43% krill. Most foraging dives of females (81%) and males (64%) were to &lt;200 m and lasted less about 3 min. Males dived deep (&gt;300 m) more frequently than females (19.8% vs 0.1%) but the number of dives per day was similar for both sexes (27 +/- 14 for winter females, 31 +/- 15 for brood-stage males). The small foraging area, diet composition and prey harvest rates of the females provide indirect evidence of the availability of penguin prey species in the pack-ice off Auster in winter.</t>
  </si>
  <si>
    <t>Australian Antarctic Div, Kingston, Tas 7050, Australia</t>
  </si>
  <si>
    <t>Australian Antarctic Div, Channel Highway, Kingston, Tas 7050, Australia.</t>
  </si>
  <si>
    <t>barbar_wie@antdiv.gov.au</t>
  </si>
  <si>
    <t>10.3354/meps159249</t>
  </si>
  <si>
    <t>YQ193</t>
  </si>
  <si>
    <t>WOS:000071358700023</t>
  </si>
  <si>
    <t>Suzuki, S; Kogure, K; Tanoue, E</t>
  </si>
  <si>
    <t>Immunochemical detection of dissolved proteins and their source bacteria in marine environments</t>
  </si>
  <si>
    <t>dissolved protein; bacteria; porin</t>
  </si>
  <si>
    <t>COMBINED AMINO-ACIDS; OUTER-MEMBRANE; ORGANIC-MATTER; PSEUDOMONAS-AERUGINOSA; WATER-COLUMN; PORIN; SEA; ANGUILLARUM; OCEAN</t>
  </si>
  <si>
    <t>In order to expand upon the discovery that specific proteins survive in seawater as dissolved protein and that the origin of these proteins is bacterial porin, we surveyed marine environments and cultured bacteria for the presence of homologues of 2 kinds of bacterial porins. Antisera against the N-terminus of the OprP porin of Pseudomonas aeruginosa and against the whole molecule of the Omp35La porin of Listonella (Vibrio) anguillarum were prepared and used as probes in Western blot analysis. In all samples collected in the subarctic and subtropical Pacific Ocean and the Antarctic Ocean, proteins reactive to the antisera were detected. The molecular masses of OprP and Omp35La are 48 and 33 to 37 kDa respectively; detected proteins in seawater samples were generally also of similar molecular mass. However, dissolved proteins as well as outer membrane proteins from cultured bacteria with different molecular masses were detected using the antisera. This indicates that dissolved proteins and bacterial outer membrane proteins distinct from OprP and Omp35La contain similar antigenic structures to OprP and Omp35La. Fluorescent-antibody staining revealed that bacterial cells that were stainable with antisera were present in natural bacterial assemblages throughout the entire water column. Present observations strongly suggest that bacterial porins are a major source of dissolved proteins.</t>
  </si>
  <si>
    <t>UNIV TOKYO, OCEAN RES INST, TOKYO 164, JAPAN; METEOROL RES INST, GEOCHEM RES DEPT, TSUKUBA, IBARAKI 305, JAPAN</t>
  </si>
  <si>
    <t>University of Tokyo; Meteorological Research Institute - Japan</t>
  </si>
  <si>
    <t>Suzuki, S (corresponding author), KOCHI UNIV, DEPT AQUACULTURE, NANKOKU, KOCHI 783, JAPAN.</t>
  </si>
  <si>
    <t>10.3354/meps158001</t>
  </si>
  <si>
    <t>YK607</t>
  </si>
  <si>
    <t>WOS:A1997YK60700001</t>
  </si>
  <si>
    <t>Mock, T; Meiners, KM; Giesenhagen, HC</t>
  </si>
  <si>
    <t>Bacteria in sea ice and underlying brackish water at 54 degrees 26'50''N (Baltic Sea, Kiel Bight)</t>
  </si>
  <si>
    <t>Baltic Sea; sea ice; bacteria; abundance; biomass; production; chlorophyll a; nutrients</t>
  </si>
  <si>
    <t>SOUTHEASTERN HUDSON-BAY; WEDDELL SEA; MARINE BACTERIOPLANKTON; PROTEIN-SYNTHESIS; FRAZIL ICE; GROWTH; BIOMASS; ANTARCTICA; WINTER; ASSEMBLAGES</t>
  </si>
  <si>
    <t>Bacterial response to the rare event of solid ice cover in the western Baltic Sea (Kiel Eight) was investigated from February to March 1996. Samples (ice cores, brine and water) were taken at a shallow, near-shore station at irregular time intervals. Bacterial abundance, biomass and production were measured in brine and the underlying water as were the concentrations of NO3, NO2, NH4, PO4 and SiO4. Vertical distributions of bacterial abundance, biomass, morphotypes and size classes and chlorophyll a and nutrients were investigated within sea ice. A bacterial growth experiment with brine bacteria was carried out to measure bacterial carbon production via total incorporation of [H-3]thymidine (TTI) and [H-3]leucine (TLI). During February the abundance, biomass and production of bacteria within brine exceeded values from under-ice water, whereas the opposite was observed in March. High NO3 and NH4 concentrations in ice and under-ice water of up to 112 mu M and 55 mu M, respectively, resulted in N:P ratios of 18 to 330. Algae and bacteria were considered to benefit from that nutrient supply. For bacteria this was supported by TTI and particularly high TLI rates during the ice situation, with TLI:TTI ratios of 25 to 213. The high TLI rates were due to a large degree of unspecific labeling by leucine and characterised the bacteria during winter 1996 as extremely active. Bacterial production (based on TTI) rose in water from 0.021 mu g C 1(-1) h(-1) at the beginning to 0.909 mu g C 1(-1) h(-1) at the end of the investigation, and in brine from 0.122 to 0.235 mu g C 1(-1) h(-1). Abundance of bacteria in brine increased from 1.7 x 10(6) cells ml(-1) initially to 2.8 x 10(6) cells ml(-1) in March. The average cell volume of these bacteria was 0.2 mu m(3) whereas the bacteria in water reached only 0.08 mu m(3). The bacterial assemblage in the ice was dominated by large rods and in the water by small rods and cocci. Bacterivorous activity within sea ice was assumed to be reduced due to the specific vertical distribution of the different bacterial size classes. This Was further supported by a good correlation between the development of the bacterial standing stock and the potential biomass, in sea ice as well as in the underlying water, calculated from generation times towards the end of the investigation. Low grazing pressure, high standing stocks of algae and sufficient substrate supply accounted for bacterial biomass within the ice and the underlying water that exceeded that from former winters by far. A comparison with Arctic and Antarctic sites demonstrated that the bacterial community within the sea ice showed many similarities to those found in sea ice of polar regions.</t>
  </si>
  <si>
    <t>Mock, T (corresponding author), CHRISTIAN ALBRECHTS UNIV KIEL, INST MEERESKUNDE, DUSTERNBROOKER WEG 20, D-24105 KIEL, GERMANY.</t>
  </si>
  <si>
    <t>Mock, Thomas/A-3127-2008</t>
  </si>
  <si>
    <t>Mock, Thomas/0000-0001-9604-0362</t>
  </si>
  <si>
    <t>10.3354/meps158023</t>
  </si>
  <si>
    <t>WOS:A1997YK60700003</t>
  </si>
  <si>
    <t>Ward, P; Atkinson, A; SchnackSchiel, SB; Murray, AWA</t>
  </si>
  <si>
    <t>Regional variation in the life cycle of Rhincalanus gigas (Copepoda: Calanoida) in the Atlantic sector of the Southern Ocean - re-examination of existing data (1928 to 1993)</t>
  </si>
  <si>
    <t>Rhincalanus gigas; life cycle; Southern Ocean; regional variation; development rates; mortality</t>
  </si>
  <si>
    <t>MARGINAL ICE-ZONE; WESTERN WEDDELL SEA; CALANUS-PROPINQUUS; ZOOPLANKTON COMMUNITY; FEEDING SELECTIVITY; POPULATION-DYNAMICS; VERTICAL MIGRATION; ANTARCTIC COPEPODS; SCOTIA SEA; ACUTUS</t>
  </si>
  <si>
    <t>A regional comparison of the life cycle of Rhincalanus gigas was undertaken on the basis of selected net haul data collected in the Atlantic sector of the Southern Ocean between the years 1928 and 1993. Data were pooled into 3 regions, a northern region (NR) extending from the Scotia Sea to the sub-Antarctic Front and incorporating the Polar Front and Polar Frontal Zone, the Weddell-Scotia Confluence (WSC) and the Eastern Weddell Sea (EWS). There are distinct regional contrasts in the physical environment, the NR being largely ice-free throughout the year compared to the 9 mo ice cover found in the EWS. R. gigas was more abundant in the NR, particularly at the Polar Front, than in either the WSC or EWS and seasonal fluctuations in abundance in all regions were low. A clear seasonal vertical migration pattern was found in the NR and EWS, with the population commencing its descent in February in both; however, arrival back in the surface waters was up to 2-3 mo earlier in the NR and recruitment commenced correspondingly sooner. In the WSC no clear seasonal pattern could be resolved, which probably reflects this region's dynamic nature. Clear differences in overwintering stage structure were also seen between the NR and EWS. In the former, the new generation overwinters mainly as CIII, compared to CII in the EWS. A winter decline in the abundance of CIV to CVI in the NR and their clear recruitment from October onwards suggests that a proportion of the population has a 1 yr life cycle. In contrast in the EWS a strong overwintering presence of CIV to CVI suggests that 2 yr is more likely. In both regions females were present throughout the year indicating their ability to overwinter and possibly spawn again. Low mortality rates (&lt;0.004 d(-1)) in both regions during the autumn and winter offer further support for a 2 yr life cycle.</t>
  </si>
  <si>
    <t>ALFRED WEGENER INST POLAR &amp; MARINE RES, D-27568 BREMERHAVEN, GERMANY</t>
  </si>
  <si>
    <t>Ward, P (corresponding author), BRITISH ANTARCTIC SURVEY, NERC, HIGH CROSS, MADINGLEY RD, CAMBRIDGE CB3 0ET, ENGLAND.</t>
  </si>
  <si>
    <t>10.3354/meps157261</t>
  </si>
  <si>
    <t>YH295</t>
  </si>
  <si>
    <t>WOS:A1997YH29500021</t>
  </si>
  <si>
    <t>Banse, K; English, DC</t>
  </si>
  <si>
    <t>Near-surface phytoplankton pigment from the Coastal Zone Color Scanner in the Subantarctic region southeast of New Zealand</t>
  </si>
  <si>
    <t>Chlorophyll; CZCS; HNLC region; iron; New Zealand; South Pacific; Subantarctic</t>
  </si>
  <si>
    <t>ANTARCTIC CIRCUMPOLAR CURRENT; SUB-ARCTIC PACIFIC; SOUTHWEST PACIFIC; FRONTAL ZONES; OCEAN; IRON; SATELLITE; PLANKTON; SEA; OCEANOGRAPHY</t>
  </si>
  <si>
    <t>Primarily based on satellite images, the phytoplankton concentration southeast (downstream) of New Zealand in the High Nitrate-Low Chlorophyll (HNLC) Subantarctic water between the Subtropical Convergence (STC) and the Polar Front (PF) is believed to be higher than in the remainder of the Pacific Sector. Iron enrichment is assumed to be the reason. To study the question, near-surface phytoplankton pigment estimates from the Coastal Zone Color Scanner for up to 7 yr were reprocessed with particular attention to interference by clouds. Monthly mean images were created for the U.S. JGOFS Box along 170 degrees W and means for individual dates calculated for 7 large areas between 170 degrees E and 160 degrees W, 45 degrees and 58 degrees S, well offshore of New Zealand and principally between and away from the STC and PF. The areal means are about as low as in other HMLC regions (most Values between 0.1 and 0.4 or 0.5 mg m(-3), with very few winter images; median of seasonal means, 0.26 mg m(3)) except at times near the STC. The higher means tend to occur in late summer and autumn. However, contrary to expectations, neither the PF nor the environs of the Subantarctic Front are distinguished by a zone of increased pigment. Also, of 24 spring-summer images of oceanic islands in mostly pigment-poor water, 17 yielded no recognizable elevated pigment; islands were 5 times surrounded by approximately doubled concentrations (ca 100 km in diameter), and 2 cases may have been associated with an extensive bloom. Inspection of offshore images showed concentrations of greater than or equal to 1 (up to 5) mg m(-3) in rare patches of 65 to 200 km size on approximately one-tenth of the dates; such patches were not seen in Subantarctic waters of the eastern Pacific Sector. A case is made for Australian airborne iron supply being the cause that, presumably, would enhance large-celled phytoplankton. Since, however, the putative iron supply from the seabed around the oceanic islands or the near-by Campbell Plateau normally does not lead to phytoplankton increase, patches of neritic mesozooplankton advected from the shelves might be another mechanism that generates blooms of small-celled phytoplankton, but there are no data. These alternatives can easily be field-tested from concentration and size composition of the phytoplankton.</t>
  </si>
  <si>
    <t>Banse, K (corresponding author), UNIV WASHINGTON, SCH OCEANOG, BOX 357940, SEATTLE, WA 98195 USA.</t>
  </si>
  <si>
    <t>10.3354/meps156051</t>
  </si>
  <si>
    <t>XZ981</t>
  </si>
  <si>
    <t>WOS:A1997XZ98100006</t>
  </si>
  <si>
    <t>Seasonal change in the foraging ecology of emperor penguins on the Mawson Coast, Antarctica</t>
  </si>
  <si>
    <t>emperor penguin; Antarctica; seasonal change; sea-ice; foraging ecology; diving behaviour; diet; prey consumption</t>
  </si>
  <si>
    <t>EASTERN WEDDELL SEA; APTENODYTES-FORSTERI; DIVING BEHAVIOR; TRITIATED-WATER; ENERGY-INTAKE; DIET; CHICKS; FOOD; OTOLITHS; KRILL</t>
  </si>
  <si>
    <t>We investigated the foraging location, diving behaviour, dietary composition, feeding rates and foraging trip durations of emperor penguins Aptenodytes forsteri raising chicks at the Auster and Taylor Glacier colonies on the Mawson Coast of Antarctica in the winter, spring and early summer of 1993, to examine seasonal changes in the penguins' foraging ecology. As day-length increased after winter, the penguins' daily swimming time increased from 7.83 +/- 1.50 h in August to 12.23 +/- 1.25 h in September and 12.95 +/- 1.24 h in October. Accordingly, the penguins' dive rate increased from 92.7 +/- 28.5 to 149.4 +/- 23.4 and 161.6 +/- 19.3 dives d(-1) in the respective months. The birds targeted prey in the vicinity of the continental slope mainly at depths &lt;100 m, although some individuals frequently hunted at depths &gt;200 m, and the maximum depth achieved was 438 m. Antarctic krill Euphausia superba were the most common prey taken overall, 41% of the diet by mass, and dominated the diets between August and October. The contribution of Antarctic krill to the diet reduced over time from 68% in August to 1% in early December. In November, the glacier squid Psychroteuthis glacialis dominated the diet (47 to 63%), and in early December the diet comprised various species of fish, Trematomus species (27%), Pagothenia borchgrevinki (24%), and Pleuragramma antarcticum (8%), and squid, P. glacialis (13%) and Alluroteuthis antarcticus (9%). The birds' prey consumption rates more than doubled between late winter and early summer, from 4.0 +/- 1.0 to 8.7 +/- 1.7 kg d(-1) spent foraging; these values are equivalent to metabolisable energy intakes of 628 +/- 134 and 1422 +/- 308 kJ kg(-1) d(-1), respectively. During brooding (late winter to early spring), females spent less time at sea than males (8.7 +/- 2.7 vs 17.7 +/- 3.8 d); thereafter trip durations of both sexes were similar and declined from 15-19 d in spring to &lt;10 d in early summer. Between hatching and about 1 wk prior to fledging each parent fed its chick 7 or 8 times. To raise a chick, females and males consumed approximately 410 and 470 kg of prey respectively, or 880 kg for each breeding pair. Seasonal variations in the penguins' foraging were probably influenced by fluctuating sea-ice conditions, differences in the prey types available, changes in day-length toward summer, and increasing demands of the growing chicks.</t>
  </si>
  <si>
    <t>Kirkwood, R (corresponding author), AUSTRALIAN ANTARCTIC DIV, CHANNEL HIGHWAY, KINGSTON, TAS 7050, AUSTRALIA.</t>
  </si>
  <si>
    <t>10.3354/meps156205</t>
  </si>
  <si>
    <t>WOS:A1997XZ98100020</t>
  </si>
  <si>
    <t>Stachowicz, JJ; Lindquist, N</t>
  </si>
  <si>
    <t>Chemical defense among hydroids on pelagic Sargassum: predator deterrence and absorption of solar UV radiation by secondary metabolites</t>
  </si>
  <si>
    <t>chemical defense; filefish; hydroids; predation; Sargassum; UV-sunscreen</t>
  </si>
  <si>
    <t>ANTARCTIC MARINE ORGANISMS; ABSORBING COMPOUNDS; PLANT; REEF; COMMUNITY; FISHES; CORALS; SEA</t>
  </si>
  <si>
    <t>The pelagic Sargassum community of the western Atlantic Ocean is species rich, with high densities of predatory fishes and invertebrates living in close association with the floating seaweed. Little, however, is known about predator-prey interactions among Sargassum inhabitants and the factors that might help maintain this species richness. To assess how predators may affect the abundance of sessile Sargassum epiphytes, and how these epiphytes may defend themselves against predators, we examined interactions between the most abundant small predator associated with Sargassum mats, the filefish Monacanthus hispidus, and 4 epiphytic hydroid species. This fish was the only Sargassum-associated predator to significantly consume hydroids in initial assays. When filefish were given a simultaneous choice of all 4 hydroid species, they consumed 40 to 45% of 3 species (Clytia noliformis, Aglaophenia latecarinata, and Tridentata turbinata), but consumed less than 5% of the fourth species, Tridentata marginata. Filefish consistently rejected small portions of T. marginata colonies, but consumed a palatable control food. Bioassay-guided fractionation of T. marginata extract resulted in the isolation of a single deterrent secondary metabolite, tridentatol A. Three additional metabolites (tridentatols B to D) had no effect on filefish feeding. In addition to the defensive role of tridentatol A, the tridentatols (A to D) strongly absorb damaging solar ultraviolet (UV) radiation, and thus may function as sunscreens. To our knowledge, this is the first demonstration of chemical defenses among the pelagic Sargassum fauna, and the first report that a hydroid secondary metabolite deters consumers. Prey chemical defenses are an important factor in maintaining species richness in many predator-rich communities, but despite being chemically defended from predators, T. marginata was far less abundant than any of the other, more palatable, hydroids. The factors that allow high-preference hydroids to persist in such a predator-rich community remain unknown.</t>
  </si>
  <si>
    <t>UNIV N CAROLINA, INST MARINE SCI, MOREHEAD CITY, NC 28557 USA.</t>
  </si>
  <si>
    <t>10.3354/meps155115</t>
  </si>
  <si>
    <t>XY395</t>
  </si>
  <si>
    <t>WOS:A1997XY39500010</t>
  </si>
  <si>
    <t>Goss, C; Bone, DG; Peck, JM; Everson, I; Hunt, GL; Murray, AWA</t>
  </si>
  <si>
    <t>Small-scale interactions between prions Pachyptila spp. and their zooplankton prey at an inshore site near bird island, south Georgia</t>
  </si>
  <si>
    <t>seabirds; zooplankton; sampling; Antarctic marine inshore; predation</t>
  </si>
  <si>
    <t>KRILL EUPHAUSIA-SUPERBA; LANGMUIR CIRCULATIONS; FEEDING ECOLOGY; ANTARCTIC KRILL; SEABIRDS; DISTRIBUTIONS; SEA; AGGREGATION; PREDATORS; DESOLATA</t>
  </si>
  <si>
    <t>We investigated the relationship between surface-foraging prions Pachyptila spp. and their zooplankton prey by comparing counts of foraging birds with near-surface concentrations of zooplankton from net samples. Zooplankton abundance was assessed by employing a new design of sampler that combined a frame net with a pump at the cod-end and which was deployed at the sea surface. Six transects using the sampler with concurrent bird observations were made over a short stretch of Stewart Strait near Bird island, South Georgia. Concentrations of a variety of zooplankton species occurred patchily along each transect. Peak numbers of prions were recorded consistently towards the southern end of each transect. These peaks coincided with peaks in zooplankton numbers, but with different prey species predominant on different occasions. Comparison of the distribution of foraging and sitting birds with the presence or absence of zooplankton peaks, after pooling zooplankton species into 2 broad classes, showed that birds were consistently observed over copepod maxima, but were not found to be associated with aggregations of larger zooplankton more often than expected by chance.</t>
  </si>
  <si>
    <t>UNIV CALIF IRVINE, DEPT ECOL &amp; EVOLUTIONARY BIOL, IRVINE, CA 92697 USA</t>
  </si>
  <si>
    <t>University of California System; University of California Irvine</t>
  </si>
  <si>
    <t>Hunt, George/V-9423-2019</t>
  </si>
  <si>
    <t>Hunt, George/0000-0001-8709-2697</t>
  </si>
  <si>
    <t>10.3354/meps154041</t>
  </si>
  <si>
    <t>XR976</t>
  </si>
  <si>
    <t>WOS:A1997XR97600004</t>
  </si>
  <si>
    <t>McClintock, JB; Baker, BJ</t>
  </si>
  <si>
    <t>Palatability and chemical defense of eggs, embryos and larvae of shallow-water Antarctic marine invertebrates</t>
  </si>
  <si>
    <t>chemical defense; Antarctica; planktotrophy; lecithotroph; embryo; egg</t>
  </si>
  <si>
    <t>BENTHIC INVERTEBRATES; MCMURDO SOUND; FISH LARVAE; SEA-ICE; PREDATION; ASTEROIDS; REPRODUCTION; COMMUNITIES; ADAPTATIONS; ASCIDIANS</t>
  </si>
  <si>
    <t>The present study examines aspects of palatability and chemical defense in the early life history stages of 7 common species of shallow-water antarctic marine invertebrates with contrasting modes of reproduction. These included the spawned eggs and larvae of a sea urchin and the intraovarian eggs of a sea star, both with planktotrophic larvae, and the lecithotrophic embryos and larvae of 3 sea stars with either brooding or broadcasting modes of reproduction. In addition, a sponge and a nudibranch with brooded lecithotrophic embryos and egg ribbons, respectively, were investigated. Ovaries containing eggs, spawned eggs, and developing embryos or larvae were tested for their palatability against 3 common sympatric predators representing widely disparate feeding patterns: the sea star Odontaster validus (a benthic scavenger), the sea anemone Isotealia antarctica (a benthic filter feeder and opportunistic carnivore) and the amphipod Paramoera walkeri (a benthic and water column scavenger). Alginate feeding pellets containing hydrophilic and lipophilic extracts of spawned eggs of the broadcasting planktotrophic sea urchin Sterechinus neumayeri and ovaries containing developing eggs of the broadcasting planktotrophic sea star O. validus were readily consumed by all 3 predators. Pellets containing hydrophilic and lipophilic extracts of 4-armed echinoplutei larvae of S, neumayeri offered to the sea anemone I. antarctica were also consumed, indicating a lack of chemical defense. In contrast, at least 1 of the 3 predators demonstrated feeding inhibition to eggs, embryos, larvae or their hydrophilic or lipophilic extracts in the remaining 5 lecithotrophic species. In the lecithotrophic sea star Diplasteria brucei we demonstrate that the basis of rejection is chemically mediated. It is likely that rejection among the other 4 lecithotrophic species is also chemically based as eggs, embryos and larvae are conspicuous and high in energy content, lack morphological defenses, and are immobile or sluggish swimmers. Our findings indicate predators display species-specific feeding deterrent responses and support observations that lecithotropkic embryos or larvae may be particularly well suited to chemical defenses. Chemical defense in early life history stages may be especially important in shallow antarctic seas where species with lecithotrophic development patterns are relatively common, and where conspicuous yolky embryos or larvae may spend a considerable period of time developing in benthic or pelagic environments prior to recruitment.</t>
  </si>
  <si>
    <t>FLORIDA INST TECHNOL, DEPT CHEM, MELBOURNE, FL 32901 USA</t>
  </si>
  <si>
    <t>Florida Institute of Technology</t>
  </si>
  <si>
    <t>McClintock, JB (corresponding author), UNIV ALABAMA, DEPT BIOL, BIRMINGHAM, AL 35294 USA.</t>
  </si>
  <si>
    <t>Baker, Bill/N-4312-2019</t>
  </si>
  <si>
    <t>10.3354/meps154121</t>
  </si>
  <si>
    <t>WOS:A1997XR97600010</t>
  </si>
  <si>
    <t>Hull, CL; Hindell, MA; Michael, K</t>
  </si>
  <si>
    <t>Foraging zones of royal penguins during the breeding season, and their association with oceanographic features</t>
  </si>
  <si>
    <t>royal penguin; foraging; satellite tracking; polar frontal zone</t>
  </si>
  <si>
    <t>ROCKHOPPER PENGUINS; MACQUARIE-ISLAND; SOUTHERN-OCEAN; MARION-ISLAND; SEABIRD; PERFORMANCE; AFFINITIES; TELEMETRY; SATELLITE; MACARONI</t>
  </si>
  <si>
    <t>Satellite transmitters were deployed on breeding royal penguins at Macquarie Island during 4 stages (first male foraging trip during incubation, n = 2; first female foraging trip during incubation, n = 3; guard, n = 4; and early creche, n = 1) of the 1994/5 and 1995/6 breeding seasons. From these data, foraging zones, oceanographic features of the zones, and travelling behaviours were determined. Foraging trip length, area of foraging zone, and distance travelled were strongly correlated, and were greatest during incubation. The estimated rate of travel (mean velocity) was constant across individuals and stages in the breeding season. No diurnal patterns in rates of travel were detected, nor any patterns on different days of a foraging trip. A meander coefficient (the degree of linear travel, to give an indication of foraging activity) was constant between stages in the breeding season, and day of the foraging trip, but was greater from 07:00 to 18:00 h, suggesting increased foraging activity. Foraging during all stages of the breeding season was offshore, in deep water (greater than 2000 m) and in the polar frontal zone. During the incubation stage the foraging zones were circular, with a low Foraging Zone Coefficient (FZC: maximum distance from the colony divided by area of the foraging zone), but more direct with a higher FZC after chicks hatched. These different patterns are thought to be associated with prey resources in the region. It is concluded that the foraging behaviour of royal penguins is closely Linked to the polar frontal zone, their prey, and the constraints of the breeding season.</t>
  </si>
  <si>
    <t>UNIV TASMANIA, ANTARCTIC CRC, HOBART, TAS 7001, AUSTRALIA; UNIV TASMANIA, INST ANTARCTIC &amp; SO OCEAN STUDIES, HOBART, TAS 7001, AUSTRALIA</t>
  </si>
  <si>
    <t>Hull, CL (corresponding author), UNIV TASMANIA, DEPT ZOOL, GPO BOX 252C, HOBART, TAS 7001, AUSTRALIA.</t>
  </si>
  <si>
    <t>Hindell, Mark A/K-1131-2013; Hindell, Mark A/C-8368-2013; Michael, Kelvin/J-7217-2014</t>
  </si>
  <si>
    <t>Michael, Kelvin/0000-0002-5427-7393; Hindell, Mark/0000-0002-7823-7185</t>
  </si>
  <si>
    <t>10.3354/meps153217</t>
  </si>
  <si>
    <t>XR974</t>
  </si>
  <si>
    <t>WOS:A1997XR97400020</t>
  </si>
  <si>
    <t>Gonzalez, AF; Trathan, PN; Yau, C; Rodhouse, PG</t>
  </si>
  <si>
    <t>Interactions between oceanography, ecology and fishery biology of the ommastrephid squid Martialia hyadesi in the South Atlantic</t>
  </si>
  <si>
    <t>Martialia hyadesi; oceanography; ecology; fishery biology; South Atlantic</t>
  </si>
  <si>
    <t>ANTARCTIC POLAR FRONT; MALVINAS CURRENTS; PATAGONIAN SHELF; BRAZIL; TEUTHOIDEA; CEPHALOPODS; GROWTH; OCEAN; ZONE; SEA</t>
  </si>
  <si>
    <t>The seven star flying squid Martialia hyadesi is an oceanic slope ommastrephid with a circumpolar distribution associated with the Antarctic Polar Frontal Zone (APFZ) and is a minor, variable catch in the South Atlantic Illex argentinus fishery. There have been occasional unusually large catches of M, hyadesi, the latest being in 1995. Because of the importance of understanding the influence of the physical environment on fisheries for oceanic squid, and interest in developing a new fishery for id, hyadesi in the CCAMLR area, we examined specimens and data from the 1995 season and analysed 10 yr fisheries and remotely sensed oceanographic data sets from the area. The 1995 data show that M, hyadesi remains in the cool APFZ waters of the Falkland Current where it preys on oceanic fish and crustaceans and its distribution rarely extends over the Patagonian Shelf. The squid exploited by the fishery in 1995 were 6 to 12 mo old; females were immature but some males were fully mature. A remotely sensed sea surface temperature (SST) image revealed mesoscale features at the shelf break front between Patagonian Shelf water and APFZ water where the squid were caught. The appearance of M, hyadesi in the fishery over the last decade, including 1995, has been related to SST anomalies. Teleconnections probably exist between these anomalies, El Nino/Southern Oscillation (ENSO) events in the Pacific and sub-decadal oceanographic instability in the Antarctic. Squid are short-lived and populations are Likely to be able to respond rapidly to environmental change. However, it is not clear at what stage in the life cycle of M. hyadesi these oceanographic events exert their effect. We propose 2 alternative, but not mutually exclusive, hypotheses. Warm events prior to the appearance of M, hyadesi may favour reproductive success of the parent generation giving rise to a strong recruitment, or alternatively this cool water species may extend its range to the edge of the Patagonian Shelf early in the development of cold oceanographic events. In either case oceanographic effects are probably mediated via the squid's prey.</t>
  </si>
  <si>
    <t>BRITISH ANTARCTIC SURVEY, NERC, CAMBRIDGE CB3 0ET, ENGLAND; DEPT FISHERIES, STANLEY, ENGLAND</t>
  </si>
  <si>
    <t>10.3354/meps152205</t>
  </si>
  <si>
    <t>XK651</t>
  </si>
  <si>
    <t>Green Accepted, Green Submitted, Bronze</t>
  </si>
  <si>
    <t>WOS:A1997XK65100018</t>
  </si>
  <si>
    <t>Phillips, RA; Catry, P; Thompson, DR; Hamer, KC; Furness, RW</t>
  </si>
  <si>
    <t>Inter-colony variation in diet and reproductive performance of great skuas Catharacta skua</t>
  </si>
  <si>
    <t>food supply; predation; foraging effort; chick growth; snadeel; storm petrel</t>
  </si>
  <si>
    <t>SOUTH POLAR SKUA; SUB-ANTARCTIC SKUAS; SLATY-BACKED GULLS; INACCESSIBLE ISLAND; BREEDING SUCCESS; ADULT AGE; FOOD; SHETLAND; CONSTRAINTS; MACCORMICKI</t>
  </si>
  <si>
    <t>Sustained population growth of great skuas Catharacta skua during the current century has been attributed largely to a high abundance of sandeels, principally Ammodytes marinus, and a plentiful supply of discards from whitefish trawlers in the vicinity of breeding colonies. A new colony of great skuas was established at St Kilda, Outer Hebrides, in 1963 and has since grown rapidly despite an apparent lack of sandeels in the waters surrounding the archipelago and the presence of only a small whitefish fishery. This paper presents an analysis of diet and breeding ecology of great skuas at Hirta, St Kilda, over 3 seasons, 1994 to 1996, with comparative data from Foula, Shetland, the largest and one of the oldest of the British colonies. At St Kilda, breeding adults, nonbreeders and chicks all fed extensively upon other seabirds (44 to 65% of pellets over the 3 yr), and to a lesser extent on goose barnacles Lepas sp. (18 to 30% of pellets) and fish (16 to 30% of pellets), with sandeel virtually absent from the diet (0.2 to 0.3% of pellets). In contrast, at Foula only 4 to 12% of pellets were of other seabirds, with sandeels and discarded fish together constituting the vast majority (4 to 36% and 55 to 88% of pellets, respectively). Despite the low availability of sandeels and discards at St Kilda, egg volumes, chick body condition and annual productivity were at least as high as al Foula, and territorial attendance of breeding adults was much higher, indicating considerably lower foraging effort during chick-rearing. Great skuas at St Kilda are therefore able to make effective use of other seabirds as a food resource during the breeding season, in sharp contrast to Foula where adult mortality increased and chick growth rates and breeding success plummeted during the marked decline in sandeel abundance in the late 1980s.</t>
  </si>
  <si>
    <t>UNIV GLASGOW, APPL ORNITHOL UNIT, GLASGOW G12 8QQ, LANARK, SCOTLAND</t>
  </si>
  <si>
    <t>University of Glasgow</t>
  </si>
  <si>
    <t>Phillips, RA (corresponding author), UNIV DURHAM, DEPT BIOL SCI, SOUTH RD, DURHAM DH1 3LE, ENGLAND.</t>
  </si>
  <si>
    <t>Catry, Paulo/I-5408-2013</t>
  </si>
  <si>
    <t>Catry, Paulo/0000-0003-3000-0522</t>
  </si>
  <si>
    <t>10.3354/meps152285</t>
  </si>
  <si>
    <t>WOS:A1997XK65100025</t>
  </si>
  <si>
    <t>Wohrmann, APA; Hagen, W; Kunzmann, A</t>
  </si>
  <si>
    <t>Adaptations of the Antarctic silverfish Pleuragramma antarcticum (Pisces: Nototheniidae) to pelagic life in high-Antarctic waters</t>
  </si>
  <si>
    <t>high-Antarctic; notothenioid fish; Pleuragramma antarcticum; life history; energetics; lipids; gangliosides; antifreeze glycoproteins; gill; haemoglobins</t>
  </si>
  <si>
    <t>EASTERN WEDDELL-SEA; THIN-LAYER CHROMATOGRAPHY; ANTIFREEZE GLYCOPEPTIDES; GANGLIOSIDE COMPOSITION; AETHOTAXIS-MITOPTERYX; CYCLE STRATEGIES; FISH; MARINE; BRAIN; HEMOGLOBINS</t>
  </si>
  <si>
    <t>Most fishes in Antarctic waters belong to the suborder Notothenioidei, highly developed perciform fishes which have been able to occupy not only a variety of benthic but also pelagic niches in Antarctic waters. One of the rare truly pelagic fish species, Pleuragramma antarcticum, plays a pivotal role in high-Antarctic food webs, due to its exceptional abundance. To investigate the life history of P. antarcticum more than 16 000 specimens were collected in the Weddell Sea during various cruises with RV 'Polarstern'. Apart from the more general life cycle adaptations with respect to reproduction, migrations, and feeding behaviour, P. antarcticum has developed a number of specific biochemical and physiological adaptations to cope with the environmental conditions in these permanently cold and highly seasonal Antarctic waters. During its second summer P. antarcticum starts to accumulate large lipid deposits, mainly in the form of triacylglycerols, These low-density compounds provide the species with hydrostatic lift, an important factor for a pelagic fish without a swim bladder. The lipid stores may also serve as energy reserves. Highly polar brain gangliosides suggest wide-ranging neurophysiological adaptations to ensure proper functioning of the nervous system in icy waters. To avoid freezing in the presence of frazil ice P, antarcticum contains efficient antifreeze glycoproteins. A newly discovered glycoprotein acts as an additional antifreeze agent. Although pelagic, adult P, antarcticum are rather sluggish, which is indicated by the small total gill area as well as blood physiological characteristics. Such behaviour diminishes routine energy costs. Blood viscosity is reduced and at least 2 major haemoglobins are found. Provided that these haemoglobins are functionally different, they indicate a strong relationship between physiological and biochemical adaptations of the oxygen transport system and life style. P, antarcticum represents a prime example of the complexity of adaptations necessary to thrive in the pelagic realm of Antarctic shelf waters, a niche largely unoccupied by other fish species.</t>
  </si>
  <si>
    <t>CHRISTIAN ALBRECHTS UNIV KIEL, INST POLAROKOL, D-24148 KIEL, GERMANY</t>
  </si>
  <si>
    <t>; Kunzmann, Andreas/O-1345-2013</t>
  </si>
  <si>
    <t>Hagen, Wilhelm/0000-0002-7462-9931; Kunzmann, Andreas/0000-0002-9500-4332</t>
  </si>
  <si>
    <t>10.3354/meps151205</t>
  </si>
  <si>
    <t>XE687</t>
  </si>
  <si>
    <t>WOS:A1997XE68700020</t>
  </si>
  <si>
    <t>Guinet, C; Koudil, M; Bost, CA; Durbec, JP; Georges, JY; Mouchot, MC; Jouventin, P</t>
  </si>
  <si>
    <t>Foraging behaviour of satellite-tracked king penguins in relation to sea-surface temperatures obtained by satellite telemetry at Crozet Archipelago, a study during three austral summers</t>
  </si>
  <si>
    <t>sea-surface temperature; king penguins; Southern Ocean; foraging; biotelemetry; remote sensing</t>
  </si>
  <si>
    <t>SOUTHERN-OCEAN; PIGMENT CONCENTRATIONS; FRONTAL STRUCTURE; SEABIRDS; SECTOR; AFRICA</t>
  </si>
  <si>
    <t>We investigated the foraging behaviour of king penguins in relation to sea-surface temperature distribution over 3 years near the Crozet Arckipelago, South Indian Ocean. Within their range there are 2 hydrographic frontal systems, whose seasonal patterns of productivity are predictable. These are the Polar Front and the Sub-Antarctic Front. During the austral summer the foraging range of breeding king penguins was restricted to the Polar Frontal Zone, limited to the south by the Polar Front and to the north by the Sub-Antarctic Front. Most birds travelled towards the colder water situated south of Crozet, while other birds moved east to warmer water. Birds travelling south spent more time than expected in the coldest waters generally associated with the Polar Front. Birds travelling east reached the southern limit of the Sub-Antarctic Front (sea-surface temperature between 8 and 10 degrees C). Within the Polar Frontal Zone birds differed in their foraging behaviour, with incubating birds remaining at sea for longer times and covering longer distances. During the incubation period, king penguins travelling south tended to spend their time in areas with a sea-surface temperature between 4 and 5 degrees C, which coincide with the location of the Polar Front. Though these birds remained at sea longer, they did not go any further south than birds having an egg ready to hatch or than birds in the brooding period, which appeared to travel more directly towards the Polar Front, As the breeding season progressed, the Polar Front moved further south, out of the range of the king penguins especially those with a newly hatched chick that were limited in the amount of time that they could spend at sea. King penguins breeding at Crozet may choose between 2 strategies, in which some birds forage towards the Sub-Antarctic Front but most travel south towards the Polar Front.</t>
  </si>
  <si>
    <t>CTR OCEANOL MARSEILLE, F-13288 MARSEILLE 9, FRANCE; ECOLE NATL SUPER TELECOMMUN BRETAGNE, F-29285 BREST, FRANCE; CNRS, CTR ECOL &amp; PHYSIOL ENERGET, F-67087 STRASBOURG, FRANCE</t>
  </si>
  <si>
    <t>IMT - Institut Mines-Telecom; IMT Atlantique; Universites de Strasbourg Etablissements Associes; Universite de Strasbourg; Centre National de la Recherche Scientifique (CNRS)</t>
  </si>
  <si>
    <t>Guinet, C (corresponding author), CNRS, CTR ETUD BIOL CHIZE, F-79360 BEAUVOIR SUR NIORT, FRANCE.</t>
  </si>
  <si>
    <t>Guinet, Christophe/AAR-8457-2020</t>
  </si>
  <si>
    <t>10.3354/meps150011</t>
  </si>
  <si>
    <t>XB242</t>
  </si>
  <si>
    <t>WOS:A1997XB24200002</t>
  </si>
  <si>
    <t>Bost, CA; Georges, JY; Guinet, C; Cherel, Y; Putz, K; Charrassin, JB; Handrich, Y; Zorn, T; Lage, J; LeMaho, Y</t>
  </si>
  <si>
    <t>Foraging habitat and food intake of satellite-tracked king penguins during the austral summer at Crozet Archipelago</t>
  </si>
  <si>
    <t>biotelemetry; foraging; king penguins; frontal zones; mesopelagic fishes; Southern Ocean</t>
  </si>
  <si>
    <t>APTENODYTES-PATAGONICUS; WANDERING ALBATROSSES; DIVING BEHAVIOR; ADELIE PENGUINS; SOUTHERN-OCEAN; PREY; ISLAND; SEABIRDS; DISTRIBUTIONS; PERFORMANCE</t>
  </si>
  <si>
    <t>The relationships between the foraging strategy of seabirds, hydrographic features and food availability are poorly understood. We investigated the movements at sea, time spent per oceanic sector, food intake, and diet of king penguins Aptenodytes patagonicus in the Crozet Islands (Southern Indian Ocean) during summer, as a function of the position of major frontal zones. Fifteen trips at sea were monitored using satellite transmitters over 3 austral summers (1992 to 1994). During each season, satellite transmitters were used in conjunction with stomach temperature recorders in order to investigate feeding activity. The at-sea distribution of king penguins was closely related to the localisation of major hydrographic frontal systems. Intense prospecting areas were observed mainly in zones corresponding to the northern Limit of the Polar Front (500 to 51 degrees S), southern limit of the Sub-Antarctic Front (44.50 degrees to 45 degrees S), and a zone between 47 degrees and 48 degrees S. During trips directed south, 2 distinct phases based on travelling speed were detected. The myctophids Electrona carlsbergi, Krefftichtys anderssoni and Protomyctophum tenisoni dominated the diet. The estimated average amount of food ingested per day at sea was 2.4 kg. Between 17 and 64 kg of food was captured during 7 to 25 d at sea. Approximately 80% of the food intake occurred during the first phase of the trip. Food intake was related to trip duration and relative amount of time spent in particular oceanic sectors. The sections 47 degrees to 48 degrees S and 48.5 degrees to 50.50 degrees S appeared particularly favorable for food intake, the latter coinciding with the northern Limit of the Polar Front, King penguins fed intensively on several distinct patches when traveling towards the Polar Front, The foraging range seems to be related to the foraging success during the first phase of the trip. The foraging strategy of king penguins during the summer favors displacements toward frontal zones where food availability is optimal.</t>
  </si>
  <si>
    <t>CNRS, CTR ETUD BIOL CHIZE, F-79360 BEAUVOIR SUR NIORT, FRANCE; CHRISTIAN ALBRECHTS UNIV KIEL, INST MEERESKUNDE, D-24105 KIEL, GERMANY</t>
  </si>
  <si>
    <t>Centre National de la Recherche Scientifique (CNRS); University of Kiel</t>
  </si>
  <si>
    <t>CNRS, CTR ECOL &amp; PHYSIOL ENERGET, 23 RUE BECQUEREL, F-67087 STRASBOURG, FRANCE.</t>
  </si>
  <si>
    <t>Guinet, Christophe/AAR-8457-2020; Handrich, Yves/AAD-6472-2022</t>
  </si>
  <si>
    <t>Puetz, Klemens/0000-0003-1375-2669</t>
  </si>
  <si>
    <t>10.3354/meps150021</t>
  </si>
  <si>
    <t>Green Published, Green Accepted, Bronze</t>
  </si>
  <si>
    <t>WOS:A1997XB24200003</t>
  </si>
  <si>
    <t>Brierley, AS; Watkins, JL; Murray, AWA</t>
  </si>
  <si>
    <t>Interannual variability in krill abundance at South Georgia</t>
  </si>
  <si>
    <t>Antarctic krill; Euphausia superba; acoustic survey; interannual variability; predators; breeding success; South Georgia; Southern Ocean; gentoo penguins</t>
  </si>
  <si>
    <t>EUPHAUSIA-SUPERBA DANA; ANTARCTIC FUR SEALS; BACKSCATTERING STRENGTH; FISH STOCKS; OCEAN; ISLANDS; ICE; ENVIRONMENT; RECRUITMENT; BIOMASS</t>
  </si>
  <si>
    <t>Interannual variability within the pelagic marine environment around South Georgia is a well-recognised phenomenon. A key aspect of this variability is interannual fluctuation in the abundance of Antarctic krill Euphausia superba. Here we describe a new acoustic survey programme to monitor krill abundance in the South Georgia region. We present biomass estimates for 2 survey boxes, located over the shelf-break to the northeast and northwest of the island, derived from the first of these surveys conducted in January 1996. We contrast these with the most recent previous estimates for the region obtained in January 1994. Weighted mean krill density (and weighted variances) estimates for the 1996 surveys were 40.57 g m(-2) (13.37) and 26.48 g m(-2) (54.30) for the eastern and western boxes respectively These are high compared with those obtained in January 1994, when estimates for similar areas were 1.87 g m(-2) (0.14) and 7.43 g m(-2) (1.33) respectively. The greater than 20-fold difference between surveys reveals a very large interannual variability in krill abundance at South Georgia. In 1994 the low abundance resulted in greatly reduced breeding success in most habitual krill predator species there. In the 1996 season, however, breeding success of these species was normal. Instantaneous estimates of krill abundance using acoustic techniques are therefore consistent with measurements from predators, whose breeding performances provide a longer-term indication of prey abundance in the surrounding pelagic ecosystem in a particular season.</t>
  </si>
  <si>
    <t>Brierley, AS (corresponding author), BRITISH ANTARCTIC SURVEY, NERC, HIGH CROSS, MADINGLEY RD, CAMBRIDGE CB3 0ET, ENGLAND.</t>
  </si>
  <si>
    <t>Brierley, Andrew/G-8019-2011</t>
  </si>
  <si>
    <t>Brierley, Andrew/0000-0002-6438-6892</t>
  </si>
  <si>
    <t>10.3354/meps150087</t>
  </si>
  <si>
    <t>WOS:A1997XB24200009</t>
  </si>
  <si>
    <t>Atkinson, A; SchnackSchiel, SB; Ward, P; Marin, V</t>
  </si>
  <si>
    <t>Regional differences in the life cycle of Calanoides acutus (Copepoda: Calanoida) within the Atlantic sector of the Southern Ocean</t>
  </si>
  <si>
    <t>Southern Ocean; Copepod; Calanoides acutus; life cycle; generation time; mortality</t>
  </si>
  <si>
    <t>EASTERN WEDDELL-SEA; MARGINAL ICE-ZONE; CALANUS-PROPINQUUS; RHINCALANUS-GIGAS; SCOTIA SEA; OCEANOGRAPHIC STRUCTURE; POPULATION-DYNAMICS; VERTICAL MIGRATION; ANTARCTIC COPEPODS; GERLACHE STRAIT</t>
  </si>
  <si>
    <t>All suitable data from the Atlantic sector of the Southern Ocean were compiled to elucidate regional differences in the abundance and life cycle of Calanoides acutus. Data from 205 stations (1928 to 1992) were pooled into 3 regions, namely the Scotia Sea (SS), the Weddell-Scotia Confluence/northern Weddell Sea area (WSC) and the Eastern Weddell Sea (EWS). The regions contrast sharply: the ice-free SS has summer mixed layer temperatures similar to 3 to 4 degrees C higher but summer chlorophyll a concentrations generally lower than the EWS, which is ice-covered for three-quarters of the year. C. acutus was rarer in the vicinity of the WSC than in the southern part of the SS or in the EWS. In all 3 regions seasonal vertical migration characterised the populations, but their appearance in the surface waters of the SS was 1 to 2 mo earlier than in the EWS, and was of longer duration. Because C. acutus is herbivorous, this is presumably a response to the timing of summer primary production. Despite the contrasting environments, spring/summer development rates were similar in all 3 regions, with moulting from copepodid CI to CIV taking approx 1.5 mo. Population mortality in autumn/winter was 0.0070 d(-1) in the SS and 0.0059 d(-1) in the EWS; highly variable abundance in the WSC area precluded mortality estimation. Based on summer moulting rates, winter stage structure and mortality rates, the life cycle appears to be completed normally within 1 yr in all 3 regions, but it is suggested that the shorter summer growth season in the EWS results in a small proportion of the population taking 2 yr to reach adulthood.</t>
  </si>
  <si>
    <t>ALFRED WEGENER INST POLAR &amp; MARINE RES, D-27568 BREMERHAVEN, GERMANY; UNIV CHILE, FAC CIENCIAS, DEPT CS ECOL, SANTIAGO, CHILE</t>
  </si>
  <si>
    <t>Helmholtz Association; Alfred Wegener Institute, Helmholtz Centre for Polar &amp; Marine Research; Universidad de Chile</t>
  </si>
  <si>
    <t>Atkinson, A (corresponding author), BRITISH ANTARCTIC SURVEY, NERC, HIGH CROSS, MADINGLEY RD, CAMBRIDGE CB3 0ET, ENGLAND.</t>
  </si>
  <si>
    <t>Marin, Victor/0000-0003-2491-6825</t>
  </si>
  <si>
    <t>10.3354/meps150099</t>
  </si>
  <si>
    <t>WOS:A1997XB24200010</t>
  </si>
  <si>
    <t>Baier, CT; Purcell, JE</t>
  </si>
  <si>
    <t>Effects of sampling and preservation on apparent feeding by chaetognaths</t>
  </si>
  <si>
    <t>chaetognaths; predation; zooplankton sampling methods; cod-end feeding; gut evacuation; shrinkage; Sagitta</t>
  </si>
  <si>
    <t>EUKROHNIA-HAMATA; SAGITTA-ELEGANS; ANTARCTIC PENINSULA; GERLACHE STRAIT; MIGRATION; PREDATION; ENFLATA; IMPACT; PREY</t>
  </si>
  <si>
    <t>Chaetoqnaths are abundant predators of marine zooplankton. Their feeding typically has been quantified from gut contents of net-collected specimens. We evaluated the effects of mesh size and sampling duration on the gut contents of chaetognaths. Samples were compared from 333 um and 64 mu m mesh nets towed for 2 min and preserved immediately (controls), or towed for 5 min and preserved after 0, 5, 15, or 35 min. The 333 mu m mesh net undersampled small chaetognaths, resulting in different chaetognath species and length distributions and different prey compositions than those obtained from the 64 mu m mesh net. Prey loss from gut contents was substantial, with as much as 50% of prey lost in tows of greater than 2 min duration. God-end feeding, as indicated by prey in the foregut, undigested prey, and non-prey items, was much less than prey loss. Actual chaetognath predation effects may be more than double estimates made using net tow durations greater than 2 min.</t>
  </si>
  <si>
    <t>UNIV MARYLAND, HORN POINT ENVIRONM LAB, CTR ENVIRONM &amp; ESTUARINE STUDIES, CAMBRIDGE, MD 21613 USA</t>
  </si>
  <si>
    <t>Purcell, Jennifer E/E-9991-2011</t>
  </si>
  <si>
    <t>10.3354/meps146037</t>
  </si>
  <si>
    <t>WL390</t>
  </si>
  <si>
    <t>WOS:A1997WL39000004</t>
  </si>
  <si>
    <t>Rudjakov, JA</t>
  </si>
  <si>
    <t>Quantifying seasonal phytoplankton oscillations in the global offshore ocean</t>
  </si>
  <si>
    <t>phytoplankton; pigment concentration; seasonality; global scale; Coastal Zone Color Scanner</t>
  </si>
  <si>
    <t>Monthly medians of phytoplankton pigment concentration in the Global Data Set of the Coastal Zone Color Scanner and direct chlorophyll measurements at the Japanese Antarctic Station SYOWA were used to study the global scale pattern of seasonal phytoplankton oscillations between 55 degrees N and 69 degrees S. Using periodic regression, sine and cosine amplitudes for the annual and the semiannual harmonic components were estimated and the amplitudes expressed as polynomial functions of geographical latitude. At latitudes &gt;50 degrees, seasonal oscillations run in approximately opposite phases in the Northern and Southern Hemispheres, with hemispheric summer maxima and winter minima. The same phase reversal is clearly seen between 10 degrees-40 degrees N and 10 degrees-40 degrees S, but the maxima are observed in hemispheric winter, and the minima in summer. Between 10 degrees N and 10 degrees S, with 2 maxima of solar radiation, 2 pigment maxima per year are observed, and the same 2 maxima presumably occur near 50 degrees N and 50 degrees S, where the phase of the oscillation abruptly changes. In spite of the intentionally simplistic character of the approach, the derived pattern retains and quantifies many features of seasonal phytoplankton changes at different latitudes known from the literature.</t>
  </si>
  <si>
    <t>RUSSIAN ACAD SCI, PP SHIRSHOV OCEANOL INST, LAB PLANKTON ECOL &amp; DISTRIBUT, MOSCOW 117218, RUSSIA</t>
  </si>
  <si>
    <t>Russian Academy of Sciences; Shirshov Institute of Oceanology</t>
  </si>
  <si>
    <t>10.3354/meps146225</t>
  </si>
  <si>
    <t>WOS:A1997WL39000021</t>
  </si>
  <si>
    <t>Weber, ME; Niessen, F; Kuhn, G; Wiedicke, M</t>
  </si>
  <si>
    <t>Calibration and application of marine sedimentary physical properties using a multi-sensor core logger</t>
  </si>
  <si>
    <t>physical properties; gamma-ray methods; density; porosity; iterative methods; Bay of Bengal</t>
  </si>
  <si>
    <t>GAMMA-RAY ATTENUATION; ELASTIC PROPERTIES; BIOGENIC SILICA; INDIAN-OCEAN; ACCUMULATION</t>
  </si>
  <si>
    <t>We examined geophysical data from a Multi-Sensor Core Logger (MSCL), a logging device providing continuous measurements of gamma-ray attenuation, p-wave travel time, and magnetic susceptibility on marine sediment cores. In the first part we focused on the gamma-ray system and compared two different calibration methods. From the gamma-ray attenuation, we calculated densities and porosities by incorporating mass weighted attenuation coefficients. The application of an iteration method reduces the error of the density and porosity estimates compared to GRAPE data. In addition, we derived equations to calculate water content and dry bulk density from gamma-ray attenuation measurements. Comparison with physical properties determined on discrete samples revealed a very good correlation of both data sets (r = 0.99). This correlation is valid for sediments from substantially different geological settings (e.g., turbidites, hemipelagic muds, and opal-rich sediments). In the second part we applied our data to marine geological questions. For sediments from the Antarctic Polar Frontal Zone, there is indication that the content of biogenic opal can be assessed using a correlation of density and p-wave velocity. For sediments from the Bengal Fan, the relationship between the MSCL acoustic impedance (the product of density and p-wave velocity) and the grain-size distribution in discrete samples can be used to predict clay and sand/silt ratios for sediment cores from the shelf and upper continental slope.</t>
  </si>
  <si>
    <t>Weber, ME (corresponding author), FED INST GEOSCI &amp; NAT RESOURCES,STILLEWEG 2,D-30655 HANNOVER,GERMANY.</t>
  </si>
  <si>
    <t>Weber, Michael E/G-8707-2012</t>
  </si>
  <si>
    <t>Kuhn, Gerhard/0000-0001-6069-7485; Weber, Michael E/0000-0003-2175-8980; Niessen, Frank/0000-0001-6453-0594</t>
  </si>
  <si>
    <t>10.1016/S0025-3227(96)00071-0</t>
  </si>
  <si>
    <t>WE372</t>
  </si>
  <si>
    <t>WOS:A1997WE37200002</t>
  </si>
  <si>
    <t>Martin, AR; Walker, FJ</t>
  </si>
  <si>
    <t>Sighting of a right whale (Eubalaena glacialis) with calf off SW Portugal</t>
  </si>
  <si>
    <t>Martin, AR (corresponding author), BRITISH ANTARCTIC SURVEY,SEA MAMMAL RES UNIT,MADINGLEY RD,CAMBRIDGE CB3 0ET,ENGLAND.</t>
  </si>
  <si>
    <t>10.1111/j.1748-7692.1997.tb00617.x</t>
  </si>
  <si>
    <t>WF733</t>
  </si>
  <si>
    <t>WOS:A1997WF73300008</t>
  </si>
  <si>
    <t>Walker, TR; Reid, K; Arnould, JPY; Croxall, JP</t>
  </si>
  <si>
    <t>Marine debris surveys at Bird Island, South Georgia 1990-1995</t>
  </si>
  <si>
    <t>marine debris; South Georgia; long-line fishery; synthetic line; packaging bands; CCAMLR</t>
  </si>
  <si>
    <t>ANTARCTIC FUR SEALS; MAN-MADE DEBRIS; ARCTOCEPHALUS-GAZELLA; CONTAMINATION; ENTANGLEMENT; BEACHES</t>
  </si>
  <si>
    <t>The Antarctic marine environment has relatively few direct sources of man-made marine debris; however, there is concern over the dangers posed to wildlife by increasing amounts of such debris, Between 1990 and 1995 beached debris was monitored at Bird Island, South Georgia, This was part of a programme developed by the Commission for the Conservation of Antarctic Marine Living Resources (CCAMLR) to monitor compliance with waste disposal under MARPOL and the effectiveness of additional regulations to reduce entanglement of marine mammals and birds, Overall, and in all but one year, the highest incidence of debris occurred during the winter months when 75% of all items were collected, The most numerous category overall (76%), and in all samples since 1991, was pieces of synthetic line as used in the long-line fishery for the Patagonian toothfish Dissostichus eleginoides around South Georgia, Packaging bands (6%) and polythene bags (6%) were the next commonest items, There was a substantial increase in the number of items found ashore in 1995 which coincided with an apparent increase in the long-line fishing effort in the area, The increase in the incidence of synthetic line found ashore corresponds to the increase in the proportion of Antarctic fur seal Arctocephalus gazella entangled in this material at South Georgia in a parallel study, An increasing use of environmentally-aware scientific observers on all fishing vessels, leading to an increased awareness of existing legislation, should result in less man-made debris entering the marine environment in the area around South Georgia. (C) 1997 Elsevier Science Ltd.</t>
  </si>
  <si>
    <t>Walker BSc, MPhil, PhD, Tony R./0000-0001-9008-0697</t>
  </si>
  <si>
    <t>10.1016/S0025-326X(96)00053-7</t>
  </si>
  <si>
    <t>WJ166</t>
  </si>
  <si>
    <t>WOS:A1997WJ16600020</t>
  </si>
  <si>
    <t>Hopkins, M; Tuhkuri, J; Hansen, E</t>
  </si>
  <si>
    <t>Chang, CS; Misra, A; Liang, RY; Babic, M</t>
  </si>
  <si>
    <t>3D compression of circular ice floes: Comparing experiments and simulations</t>
  </si>
  <si>
    <t>MECHANICS OF DEFORMATION AND FLOW OF PARTICULATE MATERIALS</t>
  </si>
  <si>
    <t>Symposium on Mechanics of Deformation and Flow of Particulate Materials</t>
  </si>
  <si>
    <t>JUN 29-JUL 02, 1997</t>
  </si>
  <si>
    <t>EVANSTON, IL</t>
  </si>
  <si>
    <t>The compression of ice fields made up of thin floes is central to the processes of ice jam formation in northern rivers, pressure ridge formation in northern seas, and the dynamics of ice fields in Antarctic marginal seas. Model experiments were performed in which a floating layer of thin, circular ice floes, confined in a rectangular domain, were uniaxially compressed. The forces exerted by the ice against the moving boundary were measured. Geometrically similar, three-dimensional computer simulations were performed and the calculated forces are compared with the forces measured in the model experiments.</t>
  </si>
  <si>
    <t>USA, Cold Reg Res &amp; Engn Lab, Hanover, NH 03755 USA</t>
  </si>
  <si>
    <t>United States Department of Defense; United States Army; U.S. Army Corps of Engineers; U.S. Army Engineer Research &amp; Development Center (ERDC); Cold Regions Research &amp; Engineering Laboratory (CRREL)</t>
  </si>
  <si>
    <t>Hopkins, M (corresponding author), USA, Cold Reg Res &amp; Engn Lab, 72 Lyme Rd, Hanover, NH 03755 USA.</t>
  </si>
  <si>
    <t>Tuhkuri, Jukka/E-6913-2012</t>
  </si>
  <si>
    <t>Tuhkuri, Jukka/0000-0003-4837-352X</t>
  </si>
  <si>
    <t>AMER SOC CIVIL ENGINEERS</t>
  </si>
  <si>
    <t>UNITED ENGINEERING CENTER, 345 E 47TH ST, NEW YORK, NY 10017-2398 USA</t>
  </si>
  <si>
    <t>0-7844-0251-5</t>
  </si>
  <si>
    <t>Engineering, Civil; Engineering, Mechanical; Mechanics</t>
  </si>
  <si>
    <t>Engineering; Mechanics</t>
  </si>
  <si>
    <t>BK55C</t>
  </si>
  <si>
    <t>WOS:000072553600024</t>
  </si>
  <si>
    <t>Wright, IP; Yates, P; Hutchison, R; Pillinger, CT</t>
  </si>
  <si>
    <t>The content and stable isotopic composition of carbon in individual micrometeorites from Greenland and Antarctica</t>
  </si>
  <si>
    <t>INTERPLANETARY DUST PARTICLES; COSMIC DUST; SILICON-CARBIDE; ORGANIC-MATTER; BLUE ICE; METEORITES; ORIGIN; LIFE; IDENTIFICATION; COLLECTION</t>
  </si>
  <si>
    <t>The C contents and delta(13)C values of eleven individual micrometeorites have been determined using a combination of stepped combustion and static mass spectrometry. A new low-blank procedure, involving pretreatment of the samples with a solvent to remove surficial contaminants, has enabled samples of 6-84 mu g to be analysed successfully. The eleven samples (seven separated from Greenland cryoconite and four from Antarctic ice) were each split prior to C determination and a fragment taken for study using analytical electron microscopy. In this way, the chemical compositions were obtained thereby allowing comparison with other investigations. As with previous studies of micrometeorites collected at the Earth's surface, the major difficulty with interpreting the results involves distinguishing indigenous components from terrestrial contaminants. Overall C contents were typically &lt;0.2 wt%, although one of the Greenland samples contained 1.5 wt% C, considered to arise mainly from algal contamination. For the other samples, around 0.05-0.15 wt% Of the total C in each micrometeorite was considered to be organic in nature with at least some of this (if not all) being terrestrial in origin; the remainder was probably indigenous, being analogous to the macromolecular organic material found in primitive carbonaceous chondrites. The generally low content of this indigenous organic material, compared to conventional meteorites, is presumably a reflection of C loss from the micrometeorites either during atmospheric heating, or subsequent weathering. For that C combusting between 500 and 600 degrees C, ten of the samples appeared to show a simple two-component system (i.e., a mixture of blank and an isotopically fight component; delta(13)C less than or equal to -32 parts per thousand). It is possible that the light component is C-delta, a fine-grained form of presolar diamond which is known to be prevalent in primitive chondritic meteorites. If so, then it is present in the micrometeorites at concentrations of similar to 30-600 ppm (typically 200 ppm), which is a similar level to that in meteorites. An analysis of algae separated from Greenland cryoconite shows tentative evidence for the presence of extraterrestrial silicon carbide; however, further work will be needed to substantiate this.</t>
  </si>
  <si>
    <t>NAT HIST MUSEUM,DEPT MINERAL,LONDON SW7 5BD,ENGLAND</t>
  </si>
  <si>
    <t>Wright, IP (corresponding author), OPEN UNIV,PLANETARY SCI RES INST,WALTON HALL,MILTON KEYNES MK7 6AA,BUCKS,ENGLAND.</t>
  </si>
  <si>
    <t>10.1111/j.1945-5100.1997.tb01243.x</t>
  </si>
  <si>
    <t>XK171</t>
  </si>
  <si>
    <t>WOS:A1997XK17100016</t>
  </si>
  <si>
    <t>Hoffmann, JAJ; Nunez, SE; Vargas, WM</t>
  </si>
  <si>
    <t>Temperature, humidity and precipitation variations in Argentina and the adjacent sub-antarctic region during the present century</t>
  </si>
  <si>
    <t>METEOROLOGISCHE ZEITSCHRIFT</t>
  </si>
  <si>
    <t>The problem regarding a possible warming in Argentina and in the adjacent sub-antarctic region has been studied within the framework of the global warming issue and taking into account the evolution of the global mean surface temperature since 1880. For this reason, the decadal averages of the annual means of the maximum, minimum and daily mean temperature, the vapor pressure and the precipitation corresponding to the periods of 1941-1950 and 1981-1990 have been compared for representative meteorological stations. The decade of 1941-1950 was chosen as a reference one as it is the warmest decade of the period of 1901-1950 in the Argentine Pampa and Chaco plains. Then, the annual mean temperature series and the annual precipitation series from representative stations of the Argentine geographical regions have been analysed. The results of these studies indicate a significant warming in southern Patagonia and South Orkney Islands since the forties or earlier, with the augmentation of each of three temperature parameters being larger than 1 degrees C. North of about 42 degrees S, however, no warming has been observed. Here, mean extreme temperatures vary in opposite directions: the mean maximum temperature decreases, while the mean minimum temperature increases. This behavior is consistent with that of the vapor pressure and the precipitation which - north of 40 degrees S - have increased since the forties. As to the sub-antarctic region in particular, the augmentation of the precipitation observed in Base Orcadas station (South Orkney Islands), which proved to be significant at the confidence level of 1%, may be partially associated with the general warming in that region.</t>
  </si>
  <si>
    <t>UNIV BUENOS AIRES,RA-1053 BUENOS AIRES,DF,ARGENTINA; CONSEJO NACL INVEST CIENT &amp; TECN,ARGENTINE NATL COUNCIL SCI &amp; TECH RES,RA-1033 BUENOS AIRES,DF,ARGENTINA</t>
  </si>
  <si>
    <t>University of Buenos Aires; Consejo Nacional de Investigaciones Cientificas y Tecnicas (CONICET)</t>
  </si>
  <si>
    <t>GEBRUDER BORNTRAEGER</t>
  </si>
  <si>
    <t>JOHANNESSTR 3A, D-70176 STUTTGART, GERMANY</t>
  </si>
  <si>
    <t>0941-2948</t>
  </si>
  <si>
    <t>METEOROL Z</t>
  </si>
  <si>
    <t>Meteorol. Z.</t>
  </si>
  <si>
    <t>XT397</t>
  </si>
  <si>
    <t>WOS:A1997XT39700001</t>
  </si>
  <si>
    <t>Scarponi, G; Barbante, C; Turetta, C; Gambaro, A; Cescon, P</t>
  </si>
  <si>
    <t>Chemical contamination of Antarctic snow: The case of lead</t>
  </si>
  <si>
    <t>MICROCHEMICAL JOURNAL</t>
  </si>
  <si>
    <t>HEAVY-METALS; ATMOSPHERIC-POLLUTION; ANTHROPOGENIC LEAD; GREENLAND; ICE; HEMISPHERE; EMISSIONS; CADMIUM; RECORD</t>
  </si>
  <si>
    <t>Snow samples were collected from surface layers of the Hercules Neve (Victoria Land, East Antarctica) during the austral summer 1993-1994 in the framework of the: Italian Scientific Expeditions to Antarctica. To avoid contamination stringent ultraclean field procedures were applied and carefully precleaned Teflon PTFE containers were used. Lead concentration was determined directly on melted snow and without any preconcentration step by differential pulse anodic stripping voltammetry inside a clean chemistry laboratory (Class 100). Metal fallout fluxes were calculated using corresponding annual accumulation rates. Results showed that during the previous decade the lead content of Antarctic snow had decreased markedly, particularly from about 8.4 pg g(-1) in 1986 to 2.5 pg g(-1) in 1991, with metal flux declining from 184 to 34 pg cm(-2) year(-1) in the same period. This trend, which confirms previous results obtained in other sites of Victoria Land (McCarthy Ridge and Styx Glacier plateau), has been related to the corresponding decrease in the consumption of lead as a gasoline additive in the countries of the southern hemisphere. (C) 1997 Academic Press.</t>
  </si>
  <si>
    <t>CNR, CTR STUDIO CHIM TECNOL AMBIENTE, I-30123 VENICE, ITALY</t>
  </si>
  <si>
    <t>Scarponi, G (corresponding author), UNIV VENICE, DIPARTIMENTO SCI AMBIENTALI, DORSODURO 2137, I-30123 VENICE, ITALY.</t>
  </si>
  <si>
    <t>Scarponi, Giuseppe/0000-0003-2932-0596; Turetta, Clara/0000-0003-3130-2901; Capodaglio, Gabriele/0000-0002-3689-4865; Barbante, Carlo/0000-0003-4177-2288; Cescon, Paolo/0000-0003-1836-6759</t>
  </si>
  <si>
    <t>0026-265X</t>
  </si>
  <si>
    <t>MICROCHEM J</t>
  </si>
  <si>
    <t>Microchem J.</t>
  </si>
  <si>
    <t>10.1006/mchj.1996.1354</t>
  </si>
  <si>
    <t>WF412</t>
  </si>
  <si>
    <t>WOS:A1997WF41200003</t>
  </si>
  <si>
    <t>Gasparics, T; Csato, I; Zaray, G</t>
  </si>
  <si>
    <t>Analysis of Antarctic marine sediment by inductively coupled plasma atomic emission and total reflection X-ray fluorescence spectrometry</t>
  </si>
  <si>
    <t>DISSOLUTION; SAMPLES</t>
  </si>
  <si>
    <t>Microwave digestion and extraction techniques were developed for elemental analysis of Antarctic marine sediment by inductively coupled plasma atomic emission spectrometry (ICP-AES) and total reflection X-ray fluorescence (TXRF) spectrometry. These sample preparation techniques were tested by analyzing river sediment certified reference material (BCR-320). Con centrations of Al, Fe, Mn, Zn, Cr, Co, and Cu were determined by ICP-AES after microwave digestion of sediment in a mixture of HF + HNO3 + HCl + H3BO3 with acceptable accuracy. Due to the strong matrix effect and spectral interference, Cd, Sn, Pb, Ni, and As cannot be determined using ICP-AES; however, the proposed microwave extraction procedure appears to be suitable for measurement of Zn, Cu, Pb, Ni, and As using TXRF spectrometry. (C) 1997 Academic Press.</t>
  </si>
  <si>
    <t>EOTVOS LORAND UNIV, DEPT INORGAN &amp; ANALYT CHEM, H-1518 BUDAPEST 112, HUNGARY</t>
  </si>
  <si>
    <t>Eotvos Lorand University</t>
  </si>
  <si>
    <t>10.1006/mchj.1996.1359</t>
  </si>
  <si>
    <t>WOS:A1997WF41200006</t>
  </si>
  <si>
    <t>Leeming, R; Latham, V; Rayner, M; Nichols, P</t>
  </si>
  <si>
    <t>Eganhouse, RP</t>
  </si>
  <si>
    <t>Detecting and distinguishing sources of sewage pollution in Australian inland and coastal waters and sediments</t>
  </si>
  <si>
    <t>MOLECULAR MARKERS IN ENVIRONMENTAL GEOCHEMISTRY</t>
  </si>
  <si>
    <t>Symposium on the Application of Molecular Markers in Environmental Geochemistry, at the 212th National Meeting of the American-Chemical-Society</t>
  </si>
  <si>
    <t>MARINE-SEDIMENTS; COPROSTANOL; STEROLS; SYDNEY; ANTARCTICA; INDICATOR; TRACERS; SLUDGE; SHELF</t>
  </si>
  <si>
    <t>Sewage pollution often causes public concern, and, therefore, assessment of fecal pollution with the traditionally used indicator microorganisms has been a standard monitoring approach. Molecular markers such as fecal sterols, however, may overcome shortcomings of the classical bacterial indicators. The principal human fecal sterol is coprostanol (5 beta-cholestan-3 beta-ol), whilst herbivore feces ale dominated by C-29 sterols (24-ethylcoprostanol and 24-ethylcholesterol). In a pilot investigation, combined fecal sterol and bacterial indicator measurements were used to distinguish fecal pollution from human, herbivore, domestic pet and bird inputs in inland waters during a rain event. Native birds were found to be a major source of the fecal pollution. In a further application of the molecular marker technique in marine waters, Sydney's coastal environment was surveyed before (1989) and after (1992 and 1993) commissioning of deep ocean outfalls in 1991. Most sites showed large increases in the amount of coprostanol present after commissioning of the deep ocean outfalls. Compared to the distribution in 1989, areas of highest concentration of coprostanol were observed further off-shore in 1992 and 1993, adjacent to the diffusers. Minimal dispersion was apparent to regions further off-shore. A decrease in the concentration of coprostanol in sediments in 1993 relative to 1992 reflects a decreased discharge of sludge. These findings suggest the molecular marker approach will be useful to determine future temporal changes in Sydney's coastal environment, including effects due to changing effluent disposal practices.</t>
  </si>
  <si>
    <t>CSIRO, DIV MARINE RES, HOBART, TAS 7000, AUSTRALIA; ANTARCTIC COOPERAT RES CTR, HOBART, TAS 7000, AUSTRALIA</t>
  </si>
  <si>
    <t>0-8412-3518-X</t>
  </si>
  <si>
    <t>Chemistry, Multidisciplinary; Geochemistry &amp; Geophysics</t>
  </si>
  <si>
    <t>Chemistry; Geochemistry &amp; Geophysics</t>
  </si>
  <si>
    <t>BJ87C</t>
  </si>
  <si>
    <t>WOS:A1997BJ87C00020</t>
  </si>
  <si>
    <t>Wolfart, R</t>
  </si>
  <si>
    <t>A new genus name for an Antarctic trilobite</t>
  </si>
  <si>
    <t>NEWSLETTERS ON STRATIGRAPHY</t>
  </si>
  <si>
    <t>0078-0421</t>
  </si>
  <si>
    <t>NEWSL STRATIGR</t>
  </si>
  <si>
    <t>Newsl. Stratigr.</t>
  </si>
  <si>
    <t>XF954</t>
  </si>
  <si>
    <t>WOS:A1997XF95400003</t>
  </si>
  <si>
    <t>Abbott, MR; Letelier, RM</t>
  </si>
  <si>
    <t>Ackleson, SG; Frouin, R</t>
  </si>
  <si>
    <t>Bio-optical drifters; Scales of variability of chlorophyll and fluorescence</t>
  </si>
  <si>
    <t>OCEAN OPTICS XIII</t>
  </si>
  <si>
    <t>Conference on Ocean Optics XIII</t>
  </si>
  <si>
    <t>OCT 22-25, 1996</t>
  </si>
  <si>
    <t>California current; upwelling; time scales; phytoplankton; drifters; chlorophyll; fluorescence</t>
  </si>
  <si>
    <t>Both the California Current System and the Antarctic Polar Front are characterized by mesoscale variability and meandering jets. These meanders lead to regions of strong vertical motion, on the order of several lens of meters per day. To study physical and biological scales of variability in these two systems, near-surface drifters were released in these two environments; twenty-six in the California Current and five in the Polar Front. Each drifter was equipped with a spectroradiometer to measure upwelled radiance at the SeaWiFS wavelengths as well as at 683 nm. A temperature system was also included. Data were relayed to shore via satellite. These data were converted into biological quantities, including chlorophyll and an apparent quantum yield of fluorescence. Decorrelation rime scales were calculated and compared with corresponding statistics of the physical environment. Time scales for all variables increased as the drifters moved from nearshore to offshore. The scales associated with temperature and chlorophyll were similar nearshore, but increased more rapidly offshore for temperature. This suggests that the processes regulating the distribution of temperature and chlorophyll are similar in the nearshore region and significantly differ offshore.</t>
  </si>
  <si>
    <t>Abbott, MR (corresponding author), OREGON STATE UNIV,COLL OCEANOG &amp; ATMOSPHER SCI,CORVALLIS,OR 97331, USA.</t>
  </si>
  <si>
    <t>Letelier, Ricardo/A-6953-2009; Abbott, Mark R/J-8445-2016</t>
  </si>
  <si>
    <t>Letelier, Ricardo/0000-0003-3376-4026;</t>
  </si>
  <si>
    <t>0-8194-2367-X</t>
  </si>
  <si>
    <t>10.1117/12.266445</t>
  </si>
  <si>
    <t>Oceanography; Optics</t>
  </si>
  <si>
    <t>BH31C</t>
  </si>
  <si>
    <t>WOS:A1997BH31C00034</t>
  </si>
  <si>
    <t>Mahapatra, K; Matsumura, S; Kawaguchi, S; Senga, Y</t>
  </si>
  <si>
    <t>Bio-optical relationships in south-west Atlantic sector of Antarctic ocean</t>
  </si>
  <si>
    <t>Antarctic ocean; ocean color; bio-optical relationships; regional variability; pigment algorithms; remote sensing; CZCS</t>
  </si>
  <si>
    <t>Optical and Phytoplankton pigment data collected from around 80 stations in the south-west Atlantic sector of Antarctic ocean between the Drake Passage and Antarctic Peninsula during three Antarctic Expeditions of Japan Fisheries Agency in Austral summer were analyzed for bio-optical characterization. Three optical water types were identified based on the spatial variability of phytoplankton pigment in the euphotic zone and corresponding profile of physical parameters along with total beam attenuation coefficient, c(t)(m(-1)) and diffuse attenuation coefficient, Kd (m(-1)) The derived pigment specific particulate beam attenuation coefficient (c*) and diffuse attenuation coefficients (K-d*) were effectively used to identify optical stations under dominant influence of non-chlorophyll substances. The pigment specific coefficients were compared with the coefficients reported from typical case I waters (mostly temperate) and polar waters as well. Significant variations from temperate model and agreement with polar region model are discussed. Chlorophyll remote sensing model was examined with two sets of reflectance, R(lambda) and subsurface upwelling radiance, L(U) (lambda) ratios (441/565 and 520/565). The typical case I water remote sensing algorithm and the algorithm derived from present analysis were implemented on the CZCS image, and satellite derived chlorophyll values were compared with in situ estimates available in the same area from the Polish BIOMASS - FIBEX expedition. The results point to the need of more critical study on the bio-optical aspects before implementation of local algorithms for this region on ocean color image.</t>
  </si>
  <si>
    <t>Mahapatra, K (corresponding author), TOKAI UNIV,SCH MARINE SCI &amp; TECHNOL,3-20-1 ORIDO,SHIMIZU,SHIZUOKA 424,JAPAN.</t>
  </si>
  <si>
    <t>Kawaguchi, So/N-1795-2017</t>
  </si>
  <si>
    <t>Kawaguchi, So/0000-0002-2042-5095</t>
  </si>
  <si>
    <t>10.1117/12.266491</t>
  </si>
  <si>
    <t>WOS:A1997BH31C00078</t>
  </si>
  <si>
    <t>Claustre, H; Moline, M; Prezelin, B</t>
  </si>
  <si>
    <t>Variations in the water column photosynthetic cross section for Antarctic coastal waters</t>
  </si>
  <si>
    <t>Antarctic; marine primary production; bio-optical models</t>
  </si>
  <si>
    <t>Using a highly resolved LTER data base collected near Palmer Station, Antarctica from 1991-1994, the variability in the column photosynthetic cross section (Psi*, m(2) g Chi a(-1)) was analyzed. For the whole dataset, Psi* had an average value of 0.0695 m(2) g Chi a(-1) but extreme values extended over a 50-fold range (0.009-0.488 m(2) g Chi a(-1)). A six-fold variation in Psi* was observed with time of year and was strongly associated with the high seasonality in incident irradiance characteristic of these polar sampling sites. Variability in daily incident irradiance as influenced by cloudiness and variation in chlorophyll content were responsible for an additional two-fold variation in Psi*. Finally, the taxonomic dependency of Psi* was demonstrated for the first time. For identical chlorophyll content and surface irradiance, mean Psi* value of 0.114+/-0.051 m(2) g CN a(-1) were recorded for diatom blooms and 0.053+/-0.011 m(2) g Chi a(-1) for cryptophyte-dominated populations. Results illustrate the validity of Psi*-based approaches for estimating primary production for the Southern Ocean but emphasize the need to address taxon-specific photophysiology to better estimate primary production on smaller spatio-temporal scales.</t>
  </si>
  <si>
    <t>Claustre, H (corresponding author), UNIV CALIF SANTA BARBARA,DEPT ECOL EVOLUT &amp; MARINE BIOL,BP 0806230,SANTA BARBARA,CA 93106, USA.</t>
  </si>
  <si>
    <t>Claustre, Herve/JPL-2367-2023; CLAUSTRE, Herve/E-6877-2011</t>
  </si>
  <si>
    <t>CLAUSTRE, Herve/0000-0001-6243-0258</t>
  </si>
  <si>
    <t>10.1117/12.266412</t>
  </si>
  <si>
    <t>WOS:A1997BH31C00134</t>
  </si>
  <si>
    <t>Cailliau, C; Claustre, H; Giannino, S</t>
  </si>
  <si>
    <t>Chemotaxonomic analysis of phytoplankton distribution in the Indian sector of the Southern Ocean during late austral summer</t>
  </si>
  <si>
    <t>OCEANOLOGICA ACTA</t>
  </si>
  <si>
    <t>MARGINAL ICE-ZONE; PROTOZOAN OXYRRHIS-MARINA; SCOTIA CONFLUENCE AREA; EASTERN WEDDELL SEA; ANTARCTIC PHYTOPLANKTON; PRIMARY PRODUCTIVITY; VERTICAL-DISTRIBUTION; FRONTAL STRUCTURE; ATLANTIC SECTOR; ALGAL PIGMENTS</t>
  </si>
  <si>
    <t>An analysis of chlorophyll alpha and of taxon-specific pigments, as measured by High Performance Liquid Chromatography (HPLC), revealed the abundance, composition and fate of phytoplankton in the Indian sector of the Southern Ocean, during the late austral summer of 1994 (ANTARES 2 cruise). In the study area (49 degrees S-67 degrees S, 62 degrees E), four different sub-systems are presented from south to north: the Coastal and Continental Shelf Zone (CCSZ), the Seasonal Ice Zone (SIZ), including the Antarctic Divergence (AD), the Permanent Open Ocean Zone (POOZ) and a frontal system, the Polar Frontal Zone (PFZ). The phytoplankton biomass was low everywhere, never exceeding 0.45 mg Chl alpha m(-3). The highest biomass was found in the CCSZ, in the AD and in the PFZ. Diatoms were the dominant phytoplankton in the CCSZ, in the SIZ and in the AD; nanoflagellates dominated in the POOZ and in the PFZ. An analysis of physical and chemical factors indicated their influence on phytoplankton abundance, composition and fate. Thus, a high diatom biomass was found in areas where silicic acid was most abundant and where the euphotic zone was deeper than the wind-mixed layer. According to the concentrations of chlorophyll alpha and its degradation products (phaeopigments) in the water and in sediment traps (200 m), grazing pressure appeared to differ between south and north. The export rate was generally low, less than 0.3 % per day, and was maximum at the AD and in the CCSZ. A relationship appears to exist between the autotrophic biomass structure and the resulting flux of particulate organic material out of the photic zone, i.e. the diatom-dominated system (CCSZ and SIZ) exported more than the nanoflagellate-dominated system (PFZ).</t>
  </si>
  <si>
    <t>UNIV PARIS 06, F-06230 VILLEFRANCHE MER, FRANCE</t>
  </si>
  <si>
    <t>Sorbonne Universite</t>
  </si>
  <si>
    <t>Cailliau, C (corresponding author), OBSERV OCEANOL VILLEFRANCHE, INSU, CNRS, PHYS &amp; CHIM MARINES LAB, BP 08, F-06230 VILLEFRANCHE MER, FRANCE.</t>
  </si>
  <si>
    <t>CLAUSTRE, Herve/E-6877-2011; Claustre, Herve/JPL-2367-2023</t>
  </si>
  <si>
    <t>CLAUSTRE, Herve/0000-0001-6243-0258;</t>
  </si>
  <si>
    <t>GAUTHIER-VILLARS/EDITIONS ELSEVIER</t>
  </si>
  <si>
    <t>23 RUE LINOIS, 75015 PARIS, FRANCE</t>
  </si>
  <si>
    <t>0399-1784</t>
  </si>
  <si>
    <t>OCEANOL ACTA</t>
  </si>
  <si>
    <t>Oceanol. Acta</t>
  </si>
  <si>
    <t>YB285</t>
  </si>
  <si>
    <t>WOS:A1997YB28500006</t>
  </si>
  <si>
    <t>Hoppema, M; Fahrbach, E; Schroder, M</t>
  </si>
  <si>
    <t>On the total carbon dioxide and oxygen signature of the Circumpolar Deep Water in the Weddell Gyre</t>
  </si>
  <si>
    <t>ANTARCTIC BOTTOM WATER; SOUTHERN-OCEAN; MAUD RISE; SEA; STRATIFICATION; CIRCULATION</t>
  </si>
  <si>
    <t>Sections from two ''Polar-stern'' cruises in austral winter 1992 and summer 1992/1993 were used to track the course of Circumpolar Deep Water (CDW) in the Weddell Sea. Total inorganic carbon (TCO2) is a valuable tracer for that water mass because it permits identification of features that cannot be seen in the distributions of temperature and salinity. Upon entrance into the eastern Weddell Gyre, a shallow maximum in TCO2 at about 200 m (together with a temperature maximum and oxygen minimum) indicates the depth level to which vertical mixing with Winter Water penetrates the CDW layer in the Weddell Gyre. The lower boundary of this CDW layer, which is not apparent in the temperature and salinity profiles, is a TCO2 maximum at 1000-1500 m (sigma(theta) approximate to 27.835), originating via the superposition of the recently advected CDW from the Antarctic Circumpolar Current (ACC) and the Weddell Sea Deep Water (WSDW), with opposite vertical gradients. A coinciding, weak oxygen minimum is only present on the prime meridian, and is probably caused by the different biological histories of the CDW and underlying WSDW. Using this TCO2 maximum, the newly injected CDW can be traced as a well-defined band around the Weddell Sea, extending to the south of the South Orkney plateau. Downstream in the northern limb of the Weddell Gyre at the prime meridian, its trace has disappeared. The band of ''new'' CDW, as part of the boundary current, envelops a central area where currents are significantly smaller, and where a special modification of CDW, the Central Intermediate Water (CIW), can be distinguished. This water mass is characterized by a secondary TCO2 maximum and oxygen minimum, with no comparable structures in the temperature and salinity fields. CIW is enriched in CO2 compared to the CDW that enters the Weddell Gyre, and is most pronounced in the western part of the Weddell basin. Data in the west suggest that the CIW is related to the lower part of the ''new''-CDW layer. Thus, the central Weddell basin is replenished from the western rather than the eastern side. Within the interior, the CDW is further modified by mixing with the underlying WSDW and by entrainment into the surface layer above. Part is also advected out of the Weddell Sea into the bottom layer of the ACC, conveying water that has been biologically enriched in CO2 to the abyssal oceans.</t>
  </si>
  <si>
    <t>Hoppema, M (corresponding author), ALFRED WEGENER INST POLAR &amp; MARINE RES,POB 120161,D-27515 BREMERHAVEN,GERMANY.</t>
  </si>
  <si>
    <t>Hoppema, Mario/0000-0002-2326-619X</t>
  </si>
  <si>
    <t>YG783</t>
  </si>
  <si>
    <t>WOS:A1997YG78300002</t>
  </si>
  <si>
    <t>Uliana, M; Andreucci, F; Papalia, B</t>
  </si>
  <si>
    <t>The navigation system of an autonomous underwater vehicle for Antarctic exploration</t>
  </si>
  <si>
    <t>OCEANS '97 MTS/IEEE CONFERENCE PROCEEDINGS, VOLS 1 AND 2</t>
  </si>
  <si>
    <t>Oceans 97 MTS/IEEE Conference</t>
  </si>
  <si>
    <t>OCT 06-09, 1997</t>
  </si>
  <si>
    <t>In the context of the Italian Scientific Program for Antarctica an underwater vehicle is being developed that will be capable of operating autonomously for many hours under the Antarctic shelf or in sea areas covered by floating ice blocks. The vehicle must therefore carry a navigation system satisfying severe constraints on accuracy, size, and power consumption. During navigation the vehicle cannot use low-cost systems such as magnetic compasses (ineffective near the Earth poles), GPSs (which cannot be used underwater), or acoustic transponders (because of the long range of the missions). To estimate its own heading and position, the vehicle can only exploit measurements of acceleration, rotation rate, and velocity. The optimal integration of inertial and velocity measurements is accomplished by using a Kalman filter for correcting the effect of the biases of the inertial sensors (which would cause relevant long-term position errors) by exploiting a velocity measurement. Conceptually, the filter blends the high-frequency components of the inertial estimation with the low-frequency components of the velocity measurement, giving a long-term position estimation that is much more accurate than that obtainable using only accelerometers. A Doppler-dumped inertial navigation system has been developed using the recently available subsystems and implementing innovative signal processing techniques, obtaining a satisfactory trade-off between reliability, cost, accuracy, size, and power requirements. The inertial sensors (three accelerometers and three ring laser gyroscopes) are packaged in a small-size and relatively low cost, strap-down inertial unit. The velocimeter is a compact low-power Doppler sonar specifically designed for underwater vehicles. Signal processing is implemented on a general purpose computer having small space and power requirements. The performance of the Kalman filter was optimized by using the ''indexing'' technique, which consists of periodically rotating the inertial unit to increase the observability of the Kalman filter states and thus improve the correction of the biases of the inertial measurements. In the paper, the navigation system is described and its performance analyzed, showing the effectiveness of the indexing technique in improving the Kalman filter performance both in convergence speed and in estimation accuracy.</t>
  </si>
  <si>
    <t>Uliana, M (corresponding author), DUNE SRL,VIA TRACIA 4,I-00183 ROME,ITALY.</t>
  </si>
  <si>
    <t>0-7803-4108-2</t>
  </si>
  <si>
    <t>Acoustics; Engineering, Marine; Engineering, Electrical &amp; Electronic; Geosciences, Multidisciplinary; Instruments &amp; Instrumentation; Oceanography; Remote Sensing</t>
  </si>
  <si>
    <t>Acoustics; Engineering; Geology; Instruments &amp; Instrumentation; Oceanography; Remote Sensing</t>
  </si>
  <si>
    <t>BJ68T</t>
  </si>
  <si>
    <t>WOS:A1997BJ68T00070</t>
  </si>
  <si>
    <t>Rock temperatures and implications for cold region weathering .1. New data from Viking valley, Alexander island, Antarctica</t>
  </si>
  <si>
    <t>PERMAFROST AND PERIGLACIAL PROCESSES</t>
  </si>
  <si>
    <t>Antarctic; weathering; thermal conditions; aspect; cryoplanation; taffoni; Schmidt hammer</t>
  </si>
  <si>
    <t>A principal tenet of cold region weathering studies is that of temperature. Unfortunately, despite the appearance to the contrary, actual data are still sadly lacking in many instances. Here data are provided for the best part of two Antarctic winters plus, at two minute resolution, for one summer, from a variety of positions within a dry valley. The data clearly show the dangers of using air temperature as a surrogate for thermal conditions either at the rock surface or at depth in the rock. Although detailed rock moisture data are absent in this study, indirect evidence from both observation and non-destructive ultrasonic testing shows that water is extremely limited during the period of freeze-thaw cycles. Thus, despite the occurrence of the thermal events no damage can result from frost action. Detailed data at two minute intervals show the importance of such high resolution observations. It is argued that without data acquisition at two minute or preferably one minute intervals, it is not possible to discern the weathering regime, including interpreting the freeze-thaw process. These data show that processes such as thermal stress fatigue/shock are possible and that rates of change of temperature greater than or equal to 2 degrees C min(-1), as required for thermal shock, do occur. Measurements of taffoni size and occurrence, coupled with Schmidt hammer rebound values, show that the eastern aspect experiences the least weathering whilst the northern and western exposures have the greatest amount. This observation is in accord with separate findings of aspect-controlled orientation of ''cryoplanation'' terraces at higher elevations. Some speculative suggestions for the cause of this aspect-controlled weathering are given, the most important of which is that it is unlikely that freeze-thaw plays any significant role - a factor that underscores its qualitative presumption in cold regions and questions the origin and development of cryoplanation forms. Beyond anything else, this paper indicates the complexity of rock temperature regimes and suggests that it is the synergistic relationships between different weathering processes that are important. (C) 1997 by John Wiley &amp; Sons, Ltd.</t>
  </si>
  <si>
    <t>UNIV NO BRITISH COLUMBIA, GEOG PROGRAMME, 3333 UNIV WAY, PRINCE GEORGE, BC V2N 4Z9, CANADA.</t>
  </si>
  <si>
    <t>1045-6740</t>
  </si>
  <si>
    <t>1099-1530</t>
  </si>
  <si>
    <t>PERMAFROST PERIGLAC</t>
  </si>
  <si>
    <t>Permafrost Periglacial Process.</t>
  </si>
  <si>
    <t>10.1002/(SICI)1099-1530(199701)8:1&lt;69::AID-PPP236&gt;3.3.CO;2-H</t>
  </si>
  <si>
    <t>XF027</t>
  </si>
  <si>
    <t>WOS:A1997XF02700004</t>
  </si>
  <si>
    <t>Leroux, C; Mondet, J; Fily, M</t>
  </si>
  <si>
    <t>Guyot, G; Phulpin, T</t>
  </si>
  <si>
    <t>Antarctic snow characteristics from remote sensing data in the solar spectrum</t>
  </si>
  <si>
    <t>PHYSICAL MEASUREMENTS AND SIGNATURES IN REMOTE SENSING, VOLS 1 AND 2</t>
  </si>
  <si>
    <t>7th International Symposium on Physical Measurements and Signatures in Remote Sensing</t>
  </si>
  <si>
    <t>APR 07-11, 1997</t>
  </si>
  <si>
    <t>COURCHEVEL, FRANCE</t>
  </si>
  <si>
    <t>This paper presents a method to improve knowledge of Antarctic snow characteristics such as the snow albedo and its temporal and spatial variations, the snow grain size and the surface roughness. The method is based on the use of remote sensing data acquired by the POLDER and Vegetation sensors. To help the satellite data interpretation we will use snow reflectance and roughness model results and also ground data collected during traverses in Antarctica for validation.</t>
  </si>
  <si>
    <t>UJF, Lab Glaciol &amp; Geophys Environm, CNRS, St Martin Dheres, France</t>
  </si>
  <si>
    <t>Leroux, C (corresponding author), UJF, Lab Glaciol &amp; Geophys Environm, CNRS, St Martin Dheres, France.</t>
  </si>
  <si>
    <t>90-5410-917-3</t>
  </si>
  <si>
    <t>Remote Sensing</t>
  </si>
  <si>
    <t>BK60H</t>
  </si>
  <si>
    <t>WOS:000072712600070</t>
  </si>
  <si>
    <t>Spatial and temporal observation of the Antarctic polar cap by ERS-1 altimetry</t>
  </si>
  <si>
    <t>The ERS-1 radar altimeter allows the observations of 80% of the Antarctica ice sheet. The radar observations (both waveform shape and backscattering coefficient) give useful information on snowpack characteristics, such as surface roughness, internal stratification or ice grain size. Snow surface conditions get spatio-temporal variations that strongly affect both the radar waveform, backscattering coefficient, and the retrieval of the height from the altimetric waveform. These temporal effects are toe taken into account to survey ice sheet mass balance. However, they bring very useful new indications on the snowpack characteristics that may thus be retrieved despite the large set of parameters involved in the radar echoes. An analysis of the temporal and geographical signal present in the data via a numerical echo model provides global maps of penetration depth.</t>
  </si>
  <si>
    <t>Univ Toulouse 3, CNRS, CNES, CESBIO, F-31062 Toulouse, France</t>
  </si>
  <si>
    <t>Universite de Toulouse; Universite Toulouse III - Paul Sabatier; Centre National de la Recherche Scientifique (CNRS); Institut de Recherche pour le Developpement (IRD)</t>
  </si>
  <si>
    <t>Legresy, B (corresponding author), Univ Toulouse 3, CNRS, CNES, CESBIO, F-31062 Toulouse, France.</t>
  </si>
  <si>
    <t>WOS:000072712600099</t>
  </si>
  <si>
    <t>The energy assimilation efficiency of emperor penguins, Aptenodytes forsteri, fed a diet of Antarctic krill, Euphausia superba</t>
  </si>
  <si>
    <t>TRITIATED-WATER; ESTIMATING FOOD; TURNOVER; BIRDS; NA-22</t>
  </si>
  <si>
    <t>Captive emperor penguins in Antarctica hand-fed Antarctic krill assimilated an average of 70.5% +/- 1.7% (n = 3) of the energy in the diet. Water intake estimated by tritiated water turnover was 9.4% +/- 2.4% less than that measured gravimetrically. Tritium took 1.5 h from injection to equilibrate with the penguins' body water pools.</t>
  </si>
  <si>
    <t>Kirkwood, R (corresponding author), AUSTRALIAN ANTARCTIC DIV,CHANNEL HIGHWAY,KINGSTON,TAS 7050,AUSTRALIA.</t>
  </si>
  <si>
    <t>10.1086/639535</t>
  </si>
  <si>
    <t>WJ624</t>
  </si>
  <si>
    <t>WOS:A1997WJ62400004</t>
  </si>
  <si>
    <t>Chown, SL; vanderMerwe, M; Smith, VR</t>
  </si>
  <si>
    <t>The influence of habitat and altitude on oxygen uptake in sub-antarctic weevils</t>
  </si>
  <si>
    <t>RESPIRATORY METABOLISM; HYDROMEDION-SPARSUTUM; NUTRITIONAL ECOLOGY; LOCOMOTOR-ACTIVITY; SPECIES COMPLEX; MARION ISLAND; WATER-LOSS; CURCULIONIDAE; COLEOPTERA; TEMPERATURE</t>
  </si>
  <si>
    <t>Whole-organism oxygen uptake rate and its temperature sensitivity (determined using regression analyses and estimates of Q(10)) were examined in six closely related weevil species (Palirhoeus eatoni, Bothrometopus randi, Bothrometopus elongatus, Bothrometopus parvulus, Ectemnorhinus similis, and Ectemnorhinus marioni) from sub-Antarctic Marion Island over a short time period and using the same methods. Bothrometopus elongatus, B. parvulus, and the two Ectemnorhinus species have populations at both high and low elevations, and pairwise comparisons of these species were made. Regressions of the log of oxygen uptake rate on temperature and Q(10) values revealed that the Ectemnorhinus species have a significantly greater thermal sensitivity than do species in the genera Bothrometopus and Palirhoeus. This maybe considered an adaptation of the former to their moist lowland habitats and the requirements of angiosperm-feeding in E. similis. It is argued that elevated oxygen uptake rates and reduced slopes of the regression of the log of oxygen uptake rate on temperature in species and populations from high altitudes compared with those from low elevations provide evidence for metabolic cold adaptation. In addition, it seems likely that elevated oxygen uptake rates and their reduced thermal sensitivity within the genera Bothrometopus and Palirhoeus are an adaptation to the cold Neogene environments they evolved in. However, because data on the more basal taxa in the Ectemnorhinus group of weevils are not available, this temperature compensation could not be attributed conclusively to adaptation. Q(10)'s of the lowland populations of all the species were negatively correlated with body water content, and it is suggested that the low temperature sensitivity of metabolism in P. eatoni and the Bothrometopus species may also be due to constraints imposed on them by their dry habitats.</t>
  </si>
  <si>
    <t>UNIV ORANGE FREE STATE, DEPT BOT &amp; GENET, ZA-9300 BLOEMFONTEIN, SOUTH AFRICA</t>
  </si>
  <si>
    <t>University of the Free State</t>
  </si>
  <si>
    <t>Chown, Steven/ABD-7646-2021; Chown, Steven L/H-3347-2011</t>
  </si>
  <si>
    <t>10.1086/639554</t>
  </si>
  <si>
    <t>WOS:A1997WJ62400014</t>
  </si>
  <si>
    <t>Eastman, JT; DeVries, AL</t>
  </si>
  <si>
    <t>Morphology of the digestive system of Antarctic nototheniid fishes</t>
  </si>
  <si>
    <t>TRACT; SEA; EVOLUTION; COMMUNITY; BUOYANCY; LIVER</t>
  </si>
  <si>
    <t>Although Antarctic nototheniid fishes are ecologically diverse, this survey of aspects of the anatomy and histology of the digestive system of 25 species showed little interspecific variation in the structure of this system. The gastrointestinal tract is illustrated and all but two species shared a similar pattern of intestinal coiling. The average number of pyloric ceca in most nototheniids was 6-7, with means ranging from 3.0 to 7.6. Reduction in the number of ceca was evident in both phyletically basal and derived species. Intraspecific variation in cecal number was nonexistent in some species, but in others ranged between 2 and 4 ceca. Numerous hepatic ducts, contained within the liver parenchyma, converged on the neck of the gall bladder. The bile duct penetrated the gut wall near the origins of the most dorsally located ceca. The terminal portion of the pancreatic duct paralleled, but did not join, the bile duct. The exocrine pancreas was diffuse and present in intercecal and splenic mesenteries, in the wall of the gall bladder and in tissue near the walls of the bile and pancreatic ducts. Unlike many other teleosts, the liver of nototheniids usually lacked pancreatic exocrine tissue. Nototheniids had a principal pancreatic islet (Brockmann body) and 2-3 accessory islets. Peritoneal melanism was a convergent feature of species living in the water column and probably served to screen the bioluminescence from gut contents.</t>
  </si>
  <si>
    <t>OHIO UNIV,COLL OSTEOPATH MED,ATHENS,OH 45701; UNIV ILLINOIS,DEPT MOL &amp; INTEGRAT PHYSIOL,URBANA,IL 61801</t>
  </si>
  <si>
    <t>University System of Ohio; Ohio University; University of Illinois System; University of Illinois Urbana-Champaign</t>
  </si>
  <si>
    <t>VW972</t>
  </si>
  <si>
    <t>WOS:A1997VW97200001</t>
  </si>
  <si>
    <t>Reid, K; Croxall, JP; Edwards, TM; Hill, HJ; Prince, PA</t>
  </si>
  <si>
    <t>Diet and feeding ecology of the diving petrels Pelecanoides georgicus and P-urinatrix at South Georgia</t>
  </si>
  <si>
    <t>SEABIRDS; FOOD; CALANOIDA; COPEPODA; DEPTHS</t>
  </si>
  <si>
    <t>The diet of the diving petrels Pelecanoides georgicus and P. urinatrix was studied during 1986 (P. georgicus) and 1987 (both species) by lavaging adults as they returned to feed chicks on Bird Island, South Georgia. The diet of both species was dominated by crustaceans, in particular euphausiids (mainly Euphausia superba and some Thysanoessa), which contributed 47-76% of the biomass of crustaceans in the diet of P. georgicus, and copepods, which contributed 71% of the biomass of crustaceans in the diet of P. urinatrix. Calanoides acutus was the most numerous copepod in the diet of both species; however, Rhincalanus gigas was more common in P. urinatrix than in P. georgicus. The dominant amphipod in the diet of P. georgicus, Primno macropa, was absent from the diet of Pelecanoides urinatrix, in which Themisto gaudichaudii (rare in Pelecanoides georgicus) dominated. Dietary differences were maintained in the period (2 weeks of a total of 10 weeks) when both species were simultaneously rearing chicks. Knowledge of the prey species and of the diving abilities and foraging habits of diving petrels suggests that at South Georgia Pelecanoides urinatrix feeds closer inshore and dives deeper than Pelecarnoides georgicus.</t>
  </si>
  <si>
    <t>10.1007/s003000050100</t>
  </si>
  <si>
    <t>WOS:A1997VW97200003</t>
  </si>
  <si>
    <t>Berdalet, E; Vaque, D; Arin, L; Estrada, M; Alcaraz, M; Fernandez, JA</t>
  </si>
  <si>
    <t>Hydrography and biochemical indicators of microplankton biomass in the Bransfield Strait (Antarctica) during January 1994</t>
  </si>
  <si>
    <t>WEDDELL-SCOTIA CONFLUENCE; SEA ICE EDGE; ELEPHANT-ISLAND; SOUTHERN-OCEAN; AUSTRAL SUMMER; PHYTOPLANKTON DISTRIBUTION; ORGANIC-MATTER; STANDING CROP; WATER MASSES; GROWTH-RATE</t>
  </si>
  <si>
    <t>The relationships between hydrography and spatial distribution of several biochemical indicators of microplankton biomass (chlorophyll, protein and ATP) were studied in an area covering the eastern part of the Bransfield Strait and the northern part of the Weddell Sea, during Antarctic summer (January 1994). Four hydrographic zones were identified: (a) the northern part of the Bransfield Strait, covered by waters of Bellingshausen Sea origin; (b) a Weddell Sea water mass that affected most of the study area; (c) the Weddell-Scotia Confluence waters, observed north of Elephant Island; and(d) waters influenced by ice melting, found towards the southeastern part of the sampled area. The highest values of biomass indicators (chlorophyll a, ATP and protein) were found in the zones affected by ice-melting processes and in waters from the Bellingshausen Sea. The lowest Values of all biochemical parameters were found in the Weddell Sea and in the Weddell-Scotia Confluence waters. A high variability in the hydrographic structure and the distribution of biochemical indicators was observed. The degree of stabilization of the water column, the depth of the upper mixed layer and the grazing pressure of herbivorous zooplankton played a major role in the development, accumulation and spatial variability of microplankton biomass.</t>
  </si>
  <si>
    <t>UNIV MALAGA,FAC CIENCIAS,E-29071 MALAGA,SPAIN</t>
  </si>
  <si>
    <t>Universidad de Malaga</t>
  </si>
  <si>
    <t>Berdalet, E (corresponding author), CSIC,INST CIENCIAS MAR,P JOAN BORBO S-N,E-08039 BARCELONA,SPAIN.</t>
  </si>
  <si>
    <t>BERDALET, ELISA/K-6956-2014; Estrada, Marta/L-6207-2014; Fernandez, Jose A./K-1115-2014; Vaque, Dolors/H-6973-2018</t>
  </si>
  <si>
    <t>BERDALET, ELISA/0000-0003-1123-9706; Estrada, Marta/0000-0001-5769-9498; Fernandez, Jose A./0000-0002-3034-8708; Vaque, Dolors/0000-0002-0420-5914</t>
  </si>
  <si>
    <t>10.1007/s003000050102</t>
  </si>
  <si>
    <t>WOS:A1997VW97200005</t>
  </si>
  <si>
    <t>Moline, MA; Prezelin, BB</t>
  </si>
  <si>
    <t>High resolution time-series data for 1991/1992 primary production and related parameters at a Palmer LTER coastal site: Implications for modeling carbon fixation in the Southern Ocean</t>
  </si>
  <si>
    <t>WESTERN ROSS SEA; PHYTOPLANKTON BIOMASS; POLAR PHYTOPLANKTON; DIEL PERIODICITY; PHOTOSYNTHESIS; ANTARCTICA; PATTERNS; LIGHT; VARIABILITY; RESPONSES</t>
  </si>
  <si>
    <t>Our goal was to provide a high-resolution temporal data base for modeling primary production in shelf waters adjacent to Palmer Station, Antarctica. Here, the resulting 1991/1992 data base is used to: (1) determine in situ productivity over a range of seasonal to subseasonal time scales; (2) identify time scales of significant variability in marine productivity during the peak growing season; (3) identify environmental, experimental and analytical factors that can significantly impact the accuracy of daily, weekly and seasonal productivity estimates; and (4) integrate our findings with previous studies of Antarctic coastal primary production. Data were gathered every 2-3 days during a 3-month period in the austral spring/summer of 1991/1992. Photosynthesis-irradiance (P-I) relationships were determined throughout the euphotic zone and P-I parameters, combined with knowledge of the in-water light field, were used to derive instantaneous rates of in situ primary production. Additionally, weekly samples were collected from surface and chlorophyll a maxima for characterization of the patterns of diel periodicity in P-I parameters. Seven diel patterns were discerned over the season and used to time-correct instantaneous measurements and derive noontime, daily, monthly and seasonally integrated estimates of production. During the season, a large bloom was responsible for some of the highest daily productivity rates reported for the Southern Ocean (0.8 gCm(-3) d(-1), 6.3 gCm(-2) d(-1)). Significant variation in daily integrated rates occurred generally on time scales less than a week. Peak timing and magnitude of daytime periodicities in photosynthesis varied widely over the season, closely coupled to changes in phytoplankton community composition. Instantaneous measurements of primary production, if uncorrected or improperly corrected for daytime periodicities in carbon fixation, were unreliable predictors of production on longer time scales even if the water column was sampled every few days. High frequency sampling and consideration of diel periodicity may be requirements when attempting to discern differences between short time-scale variability and longterm trends in Antarctic primary production.</t>
  </si>
  <si>
    <t>UNIV CALIF SANTA BARBARA,INST MARINE SCI,SANTA BARBARA,CA 93106</t>
  </si>
  <si>
    <t>University of California System; University of California Santa Barbara</t>
  </si>
  <si>
    <t>Moline, MA (corresponding author), UNIV CALIF SANTA BARBARA,DEPT ECOL EVOLUT &amp; MARINE BIOL,PRIMARY PRODUCT GRP,SANTA BARBARA,CA 93106, USA.</t>
  </si>
  <si>
    <t>10.1007/s003000050103</t>
  </si>
  <si>
    <t>WOS:A1997VW97200006</t>
  </si>
  <si>
    <t>LaybournParry, J; James, MR; McKnight, DM; Priscu, J; Spaulding, SA; Shiel, R</t>
  </si>
  <si>
    <t>The microbial plankton of Lake Fryxell, southern Victoria Land, Antarctica during the summers of 1992 and 1994</t>
  </si>
  <si>
    <t>ICE-COVERED LAKE; VESTFOLD-HILLS; WATER-COLUMN; BACTERIOPLANKTON; PROTOZOOPLANKTON; PICOPLANKTON; BACTERIVORY; POPULATIONS; COMMUNITIES; FIXATIVES</t>
  </si>
  <si>
    <t>Samples collected from Lake Fryxell, southern Victoria Land, Antarctica in January 1992 and 1994 were analysed for the abundance of bacterioplankton and the diversity and abundance of protistan plankton. At the times of sampling, 14 ciliate species and 10 species of autotrophic flagellate were recorded. The samples contained two species of rotifer (Philodina spp.), which formed the first record of planktonic metazoans in the Dry Valley lakes of this region of Antarctica. Bacterial concentrations ranged between 1.0 and 3.8 x 10(8) l(-1) in the upper oxic waters increasing to 20 x 10(8) l(-1) in the anoxic waters. Heterotrophic flagellates decreased in abundance down the oxygenated water column, disappearing completely at gm, and ranged between 0.28 and 7.39 x 10(5) l(-1) in abundance. Autotrophic flagellates were much more abundant exhibiting a number of distinct peaks down the water column (1.89-25.3 x 10(8) l(-1)). The ciliated protozoa were very abundant (up to 7720 l(-1)) in relation to flagellate and bacterial numbers, typical of oligotrophic lakes world-wide. The distribution of the protistan plankton showed marked zonation, probably in response to the differing salinity and temperature gradients in the water column. Possible trophic interactions are discussed and comparisons with other continental Antarctic lakes made.</t>
  </si>
  <si>
    <t>NATL INST WATER &amp; ATMOSPHER RES LTD, CHRISTCHURCH, NEW ZEALAND; DIV WATER RESOURCES, BOULDER, CO 80303 USA; MONTANA STATE UNIV, DEPT SCI BIOL, BOZEMAN, MT 59717 USA; MURRAY DARLING FRESHWATER RES CTR, ALBURY, NSW 2640, AUSTRALIA; LA TROBE UNIV, SCH ZOOL, BUNDOORA, VIC 3083, AUSTRALIA</t>
  </si>
  <si>
    <t>National Institute of Water &amp; Atmospheric Research (NIWA) - New Zealand; Montana State University System; Montana State University Bozeman; Murray Darling Basin Authority; La Trobe University</t>
  </si>
  <si>
    <t>Spaulding, Sarah Ann/AEZ-7757-2022</t>
  </si>
  <si>
    <t>Spaulding, Sarah Ann/0000-0002-9787-7743; MCKNIGHT, DIANE/0000-0002-4171-1533</t>
  </si>
  <si>
    <t>10.1007/s003000050104</t>
  </si>
  <si>
    <t>WOS:A1997VW97200007</t>
  </si>
  <si>
    <t>Chown, SL</t>
  </si>
  <si>
    <t>Thermal sensitivity of oxygen uptake of diptera from sub-Antarctic South Georgia and Marion Island</t>
  </si>
  <si>
    <t>RESPIRATORY METABOLISM; HYDROMEDION-SPARSUTUM; LOCOMOTOR-ACTIVITY; BODY-TEMPERATURE; COLD ADAPTATION; WATER-LOSS; GRASSHOPPERS; CONSUMPTION; HABITATS; INSECTS</t>
  </si>
  <si>
    <t>Oxygen uptake of Paractora dreuxi (apterous) from Marion Island, which lies to the north of the Antarctic Polar Front, was compared to that of P. trichosterna (macropterous) and Antrops truncipennis (apterous) from South Georgia, which lies within the Antarctic Polar Front, over the range of temperatures experienced by these insects in their microhabitats. No differences in the slopes of log metabolic rate on temperature were found between the larvae of the two Paractora species, but the slope of the regression of log metabolic rate on temperature was steeper in the adults of P. trichosterna than in those of P. dreuxi. Therefore, metabolic cold adaptation was not found in P. trichosterna compared to P. dreuxi. However, some evidence for temperature compensation in A. truncipennis was found, although this could not be considered an adaptation. The difference in the thermal sensitivity of metabolic rate of the adults of the Paractora species is ascribed to differences in their life history strategies. Paractora trichosterna is a winged species in which retention of a thermal sensitivity similar to that of its larvae may facilitate resource location and so enhance fitness. On the other hand, the loss of flight in P. dreuxi may have allowed a reduction in thermal sensitivity that could mean a reduction in respiratory water loss at higher temperatures.</t>
  </si>
  <si>
    <t>10.1007/s003000050108</t>
  </si>
  <si>
    <t>WOS:A1997VW97200011</t>
  </si>
  <si>
    <t>Cherel, Y; Guinet, C; Tremblay, Y</t>
  </si>
  <si>
    <t>Fish prey of Antarctic for seals Arctocephalus gazella at Ile de Croy, Kerguelen</t>
  </si>
  <si>
    <t>HEARD ISLAND; FUR SEALS; APTENODYTES-PATAGONICUS; DIVING BEHAVIOR; KING PENGUINS; SUMMER; DIET; AUTUMN</t>
  </si>
  <si>
    <t>The composition of Antarctic fur seal prey was assessed through analysis of seats collected in March 1994 on Ile de Croy, Iles Nuageuses. Fish remains predominated in samples, occurring in 95% of droppings. A total of 968 otoliths allowed the identification of 16 fish species. Myctophid fish (12 species) dominated the diet both by number (94% of the otoliths) and by fish reconstituted mass (76%). Three fish species constituted together 87% of the reconstituted mass: the myctophids Gymnoscopelus nicholsi (52%) and G. piabilis (12%), and the channichthyid Champsocephalus gunnari (23%). Prey distribution suggests that during late summer seals forage in upper slope waters in the northeast of the Kerguelen Archipelago.</t>
  </si>
  <si>
    <t>Cherel, Y (corresponding author), CNRS,CTR ETUD BIOL CHIZE,F-79360 VILLIERS EN BOIS,FRANCE.</t>
  </si>
  <si>
    <t>10.1007/s003000050109</t>
  </si>
  <si>
    <t>WOS:A1997VW97200012</t>
  </si>
  <si>
    <t>Barthel, D</t>
  </si>
  <si>
    <t>Fish eggs and pentacrinoids in Weddell Sea hexactinellids: Further examples for the structuring role of sponges in Antarctic benthic ecosystems</t>
  </si>
  <si>
    <t>ASSOCIATIONS</t>
  </si>
  <si>
    <t>During the CS-EASIZ expedition (ANT XII/3) to the eastern Weddell Sea shelf with RF 'Polar-stern' in January-March 1996, several hundred hexactinellids from trawl catches were inspected for associated fauna. At one station, fish egg masses were found in the suboscular cavities of 18 specimens of hexactinellid sponges belonging to four different species of the genus Rossella. Egg numbers in intact hexactinellids ranged from about 800 to more than 8000. At two stations, pentacrinoids, the sessile stage of comatulid crinoid development were found attached to the inner dermal membrane of hexactinellids. This is the first time pentacrinoids have been documented from the high Antarctic. The pentacrinoids mostly formed small groups, but single individuals were found as well. Neither fish eggs nor pentacrinoids were observed in or on other structures or animals; these findings stress the overall importance of sponges, especially hexactinellids, as substrates for developmental stages of other members of the ecosystem.</t>
  </si>
  <si>
    <t>Barthel, D (corresponding author), INST MEERESKUNDE,DUSTERNBROOKER WEG 20,D-24105 KIEL,GERMANY.</t>
  </si>
  <si>
    <t>10.1007/s003000050110</t>
  </si>
  <si>
    <t>WOS:A1997VW97200013</t>
  </si>
  <si>
    <t>Makarova, LN; Shirochkov, AV; Grigor'eva, JA</t>
  </si>
  <si>
    <t>Pudovkin, MI; Besser, BP; Riedler, W; Lyatskaya, AM</t>
  </si>
  <si>
    <t>On the connection between the processes in the solar wind and dynamics of the high-latitude middle atmosphere thermal regime</t>
  </si>
  <si>
    <t>PROBLEMS OF GEOSPACE</t>
  </si>
  <si>
    <t>International Conference on Problems of Geocosmos</t>
  </si>
  <si>
    <t>JUN 17-23, 1996</t>
  </si>
  <si>
    <t>PETRODVORETS, RUSSIA</t>
  </si>
  <si>
    <t>The variations of the thermal regime in the high-latitudinal middle atmosphere have been studied by means of analyzing the data of rocket soundings at Heiss Island during 1984 - 1990. The real vertical temperature profiles were compared with correspondent model data calculated by the MSIS-90 E model. The deviations of the experimental temperature magnitudes from the model temperatures were analyzed with respect to their dependence on solar wind conditions and to the geophysical situation during the observation times. The following conclusions can be derived from this investigation: (1) The solar wind kinetic pressure does influence the thermal regime of the middle atmosphere at high-latitudes. Electric fields in the magneto- and ionosphere produced by excessive kinetic pressure of the solar wind are the most probable cause of this phenomenon. (2) The energetic contribution of the solar wind to the thermal balance of the middle atmosphere at high latitudes during winter time of the minimum solar activity years is comparable with the correspondent contribution provided by the solar UV-radiation. (3) There exist strong arguments to believe that the physical nature of the Quasi-Biennial Oscillation (QBO) phenomena is determined by solar wind kinetic pressure variations.</t>
  </si>
  <si>
    <t>Arctic &amp; Antarctic Res Inst, St Petersburg 199397, Russia</t>
  </si>
  <si>
    <t>Arctic &amp; Antarctic Research Institute</t>
  </si>
  <si>
    <t>Makarova, LN (corresponding author), Arctic &amp; Antarctic Res Inst, 38 Bering St, St Petersburg 199397, Russia.</t>
  </si>
  <si>
    <t>VERLAG OSTERREICHISCHEN AKAD WISSENSCHAFTEN</t>
  </si>
  <si>
    <t>VIENNA</t>
  </si>
  <si>
    <t>DR IGNAY-SEIPEL-PLATZ 2, A-1010 VIENNA, AUSTRIA</t>
  </si>
  <si>
    <t>3-7001-2676-X</t>
  </si>
  <si>
    <t>Astronomy &amp; Astrophysics; Geochemistry &amp; Geophysics; Geosciences, Multidisciplinary; Meteorology &amp; Atmospheric Sciences</t>
  </si>
  <si>
    <t>Astronomy &amp; Astrophysics; Geochemistry &amp; Geophysics; Geology; Meteorology &amp; Atmospheric Sciences</t>
  </si>
  <si>
    <t>BM60C</t>
  </si>
  <si>
    <t>WOS:000079217200039</t>
  </si>
  <si>
    <t>Mondet, J; Leroux, C; Vinay, G; Candaudap, F; Le Meur, E; Fily, M</t>
  </si>
  <si>
    <t>Wunderle, S</t>
  </si>
  <si>
    <t>Images of Antarctic sastrugi at different scales from ground to satellite</t>
  </si>
  <si>
    <t>PROCEEDINGS OF THE EARSEL WORKSHOP ON REMOTE SENSING OF LAND ICE AND SNOW</t>
  </si>
  <si>
    <t>EARSeL Workshop on Remote Sensing of Land Ice and Snow</t>
  </si>
  <si>
    <t>APR 17-18, 1997</t>
  </si>
  <si>
    <t>UNIV FREIBURG, FREIBURG, GERMANY</t>
  </si>
  <si>
    <t>UNIV FREIBURG</t>
  </si>
  <si>
    <t>surface roughness; sastrugi; katabatic wind; BRDF; in situ measurements; satellite</t>
  </si>
  <si>
    <t>SURFACE; WINDS</t>
  </si>
  <si>
    <t>In Antarctica, the katabatic wind flows down the ice slope towards the surrounding oceans. Their direction and intensity are mainly controlled by the surface topography. The strong and persistent winds form sastrugi which are usually directed along the line of the resultant wind vector. Their height ranges between a few centimeters and 1 meter (or even more in extreme cases), their width, between 10 cm and 1 m and their length, from 1 m to 100 m. Since the sastrugi modify the surface roughness and are not randomly directed, they have an effect on the snow albedo. Furthermore the snow BRDF (Bidirectional Reflectance Distribution Function) will be strongly dependent on the roughness parameters (height, direction, length, number of sastrugi per unit surface). Our objective is to measure the sastrugi characteristics to get the wind direction and the snow albedo from remote-sensed data in the solar spectrum. Many images of the surface were acquired from different altitudes (ground, plane, satellite) in Adelie Land between Dumont d'Urville (67 degreesS, 135 degreesE) and Dome C (75 degreesS, 123 degreesE). Many directions of roughness features are seen on these images.</t>
  </si>
  <si>
    <t>Univ Grenoble 1, CNRS, Lab Glaciol &amp; Geophys Environm, F-38402 St Martin Dheres, France</t>
  </si>
  <si>
    <t>Mondet, J (corresponding author), Univ Grenoble 1, CNRS, Lab Glaciol &amp; Geophys Environm, 54 Rue Moliere,BP 96, F-38402 St Martin Dheres, France.</t>
  </si>
  <si>
    <t>EUROPEAN ASSOC REMOTE SENSING LABORATORIES</t>
  </si>
  <si>
    <t>VERSAILLES</t>
  </si>
  <si>
    <t>LAB TELEDETECT INRA-INA PG, 78000 VERSAILLES, FRANCE</t>
  </si>
  <si>
    <t>2-908885-19-0</t>
  </si>
  <si>
    <t>BR37U</t>
  </si>
  <si>
    <t>WOS:000166253800008</t>
  </si>
  <si>
    <t>Schneider, C; Wunderle, S; Friedrich, M</t>
  </si>
  <si>
    <t>Snow cover investigations by means of ground truth, modelling and ERS-SAR imagery</t>
  </si>
  <si>
    <t>snow cover; meteorology; Antarctic peninsula; ERS-SAR-PRI; backscatter coefficient; backscatter modelling</t>
  </si>
  <si>
    <t>SURFACE</t>
  </si>
  <si>
    <t>Investigations into snow cover dynamics can greatly benefit from the utilisation of spaceborne SAR imagery. SAR images provide insight into the snow cover not only locally but as spatially distributed data. SAR data are characterised by the all weather capability of the system and its ability to receive information from deeper layers of the snow pack. Especially approaches that relate SAR data to actual meteorological situations are of great interest where direct measurements in remote environments are rare. Only profound knowledge of the terms which dominate the backscatter signal allows to extract relevant information. Therefore ground truth measurements need to be defined according to the dominant processes involved. On snow surfaces with predominant surface scattering the signal strongly varies with exposition, slope and surface roughness. Conclusions drawn for undulating terrain can therefore be highly ambiguous without the usage of a high precision digital terrain model. Volume scattering is mainly influenced by grain size and by liquid water content in the snow cover reflecting recent and actual meteorological conditions. Hence meteorological measurements to estimate the state of the snow cover in terms of temperature and energy budget can help to interpret the SAR image to a great extent. Crystal size, ice lenses and snow density also substantially change the backscatter signal under certain conditions. Therefore snow. cover properties such as liquid water content, snow temperature, crystal size, snow density and snow stratigraphy have to be evaluated from snow pits at several locations in the considered area. The outlined ground truth concepts are illustrated with examples from theoretical backscatter modelling and snow cover studies on the Antarctic Peninsula with ERS-1/ERS-2 data.</t>
  </si>
  <si>
    <t>Univ Freiburg, Dept Phys Geog, D-79085 Freiburg, Germany</t>
  </si>
  <si>
    <t>University of Freiburg</t>
  </si>
  <si>
    <t>Schneider, C (corresponding author), Univ Freiburg, Dept Phys Geog, Werderring 4, D-79085 Freiburg, Germany.</t>
  </si>
  <si>
    <t>Schneider, Christoph/V-2150-2017</t>
  </si>
  <si>
    <t>Schneider, Christoph/0000-0002-9914-3217</t>
  </si>
  <si>
    <t>WOS:000166253800014</t>
  </si>
  <si>
    <t>Wunderle, S; Schmidt, J</t>
  </si>
  <si>
    <t>Comparison of interferograms using different DTM'S - A case study of the Antarctic peninsula</t>
  </si>
  <si>
    <t>interferometry; digital terrain model; Antarctic peninsula</t>
  </si>
  <si>
    <t>The technique of interferometry is a powerful tool to obtain information of remote areas (i.e, the Antarctic peninsula) which could not be extracted from SAR intensity or optical remote sensing imagery. Especially the derivation of digital terrain models (DTM's) and velocity fields of glaciers are of great interest because ground truth campaigns are very expensive. To derive velocity fields the topographic information has to be eleminated from the interferogram because the phase difference contains both, the information on glacial movement and the effect of topography. One possibility to obtain topography is the technique of differential interferometry. Due to the high dynamic of meteorological parameters on the Antarctic peninsula the coherence between master and slave data is often lost. Different DTM's were used to overcome this problem. Afterwards the part of the phase difference which is due to the glacier velocity was obtained. The purpose of this paper is to show the influence of ellipsoid respectively DTM's for the interferogram. We used two single look complex SAR images, aquired during the tandem phase of ERS-1/2 on Oct. 15./16, 1995. During this time the surface changes due to melting of the snow cover are negligible. Only on small parts of the scene we had problems with decorrelation and therefore no phase difference was calculated for this areas. In subsequent steps the reference phase of the earth ellipsoid (WGS 84), of the DTM extracted from the Antarctic Digital Database and of a DTM derived from aerial photos was removed. The result shows the importance of high quality DTMs for further studies of glacial flow on the Antarctic peninsula.</t>
  </si>
  <si>
    <t>Univ Freiburg, Inst Phys Geog, D-79085 Freiburg, Germany</t>
  </si>
  <si>
    <t>Wunderle, S (corresponding author), Univ Freiburg, Inst Phys Geog, Werderring 4, D-79085 Freiburg, Germany.</t>
  </si>
  <si>
    <t>swun@ipg.uni-freiburg.de; juergen.schmidt@nav.uni-stuttgart.de</t>
  </si>
  <si>
    <t>WOS:000166253800020</t>
  </si>
  <si>
    <t>Yeh, Y; Fink, WH; Nguyen, DH; Feeney, RE</t>
  </si>
  <si>
    <t>Luo, LF; Li, QZ; Lee, WJ</t>
  </si>
  <si>
    <t>Biomimetics: the antifreeze glycoprotein - Ice system as an illustration</t>
  </si>
  <si>
    <t>PROCEEDINGS OF THE INTERNATIONAL SYMPOSIUM ON THEORETICAL BIOPHYSICS AND BIOMATHEMATICS</t>
  </si>
  <si>
    <t>International Symposium on Theoretical Biophysics and Biomathematics (ISTB 97)</t>
  </si>
  <si>
    <t>JUN 02-05, 1997</t>
  </si>
  <si>
    <t>HOHHOT, PEOPLES R CHINA</t>
  </si>
  <si>
    <t>Antifreeze glycoprotein is a biological macromolecule that is found in the blood serum and other body fluids of some species of Arctic and Antarctic fishes. Experimentally it has been shown that these proteins function as a suppresser of the freezing temperature of ice. The most likely location of function for these molecules is the ice-water interface. In order to provide more information about their mechanism of function, we have initiated molecular simulation study of the antifreeze-ice/water system. The basic glycotripeptide block composed of Ala-Ala-Thr, was first modeled with coordinates defined by the H-1 data of Bush and Feeney (1986). When this model glycotripeptide is equilibrated in water, the number of possible hydrogen-bonded water molecule per oxygen atom was obtained. Because crystal growth predominantly takes place at ledges and kinks of these steps, our modeling starts to explore the possible initial positions for the glycotripeptide to be positioned adjacent to micro-steps on the ice-water interface. Both basal plane and prism plane orientations are shown.</t>
  </si>
  <si>
    <t>Yeh, Y (corresponding author), UNIV CALIF DAVIS,DEPT APPL SCI,DAVIS,CA 95616, USA.</t>
  </si>
  <si>
    <t>INNER MONGOLIA UNIVERSITY PRESS</t>
  </si>
  <si>
    <t>HOHHOT</t>
  </si>
  <si>
    <t>INNER MONGOLIA UNIVERSITY UNIVERSITY RD 1, HOHHOT 010021, PEOPLES R CHINA</t>
  </si>
  <si>
    <t>7-81015-755-8</t>
  </si>
  <si>
    <t>Biology; Biophysics; Mathematics, Applied</t>
  </si>
  <si>
    <t>Life Sciences &amp; Biomedicine - Other Topics; Biophysics; Mathematics</t>
  </si>
  <si>
    <t>BJ54P</t>
  </si>
  <si>
    <t>WOS:A1997BJ54P00017</t>
  </si>
  <si>
    <t>Barabanov, N; Moskalenko, A; Lapin, E</t>
  </si>
  <si>
    <t>Chung, JS; Frederking, RMW; Saeki, H; Bekker, AT</t>
  </si>
  <si>
    <t>On the damage of skeg and steering gear of the M/V ''Stephan Krasheninnikov'' in the Antarctic ice</t>
  </si>
  <si>
    <t>PROCEEDINGS OF THE SEVENTH (1997) INTERNATIONAL OFFSHORE AND POLAR ENGINEERING CONFERENCE, VOL II, 1997</t>
  </si>
  <si>
    <t>International Offshore and Polar Engineering Conference Proceedings</t>
  </si>
  <si>
    <t>7th International Offshore and Polar Engineering Conference (ISOPE-97)</t>
  </si>
  <si>
    <t>MAY 25-30, 1997</t>
  </si>
  <si>
    <t>HONOLULU, HI</t>
  </si>
  <si>
    <t>ice damage; skeg; steering gear</t>
  </si>
  <si>
    <t>The paper presents the data on the conditions of sailing of the m/v ''Stepan Krasheninnikov'' when being damaged in the Antarctic. Described are the damages of the skeg and the steering gear. Analysing this damage the authors made a conclusion on the possible causes of the accident and an estimation of the skeg construction.</t>
  </si>
  <si>
    <t>Barabanov, N (corresponding author), ASSOC INDEPENDENT SEA &amp; RIVER SURVEYORS, VLADIVOSTOK, RUSSIA.</t>
  </si>
  <si>
    <t>INTERNATIONAL SOCIETY OFFSHORE&amp; POLAR ENGINEERS</t>
  </si>
  <si>
    <t>CUPERTINO</t>
  </si>
  <si>
    <t>PO BOX 189, CUPERTINO, CA 95015-0189 USA</t>
  </si>
  <si>
    <t>1098-6189</t>
  </si>
  <si>
    <t>1-880653-30-3</t>
  </si>
  <si>
    <t>INT OFFSHORE POLAR E</t>
  </si>
  <si>
    <t>Engineering, Environmental; Engineering, Marine; Engineering, Civil; Engineering, Petroleum</t>
  </si>
  <si>
    <t>Engineering</t>
  </si>
  <si>
    <t>BJ14C</t>
  </si>
  <si>
    <t>WOS:A1997BJ14C00079</t>
  </si>
  <si>
    <t>Barthelemy, JL</t>
  </si>
  <si>
    <t>Landing and parking curves for the C-17 Globemaster on sea ice: McMurdo Station, Antarctica</t>
  </si>
  <si>
    <t>The United States Antarctic Program operates a seasonal sea-ice runway at McMurdo Station that supports heavy-haul wheeled aircraft during the short bur viral resupply window. The Naval Facilities Engineering Service Center provides criteria to the National Science Foundation for the safe operation of these aircraft. During 1996, landing and parking curves were developed for the newest Air Force transport, the C-17 Globemaster, which had been scheduled tentatively for service in Antarctica in the month of October 1996. Although this new transport weighs somewhat less than the C-5 Galaxy it is scheduled to replace, the C-17 also has just half as many wheels, and leaves correspondingly heavier footprints on the ice. III spite of somewhat greater localized stresses around the landing gear. the thickness of sea ice grown during the ''typical'' antarctic winter is sufficient to support the maximum aircraft weight of 2.6 MN on landing, takeoff and during turnaround parking.</t>
  </si>
  <si>
    <t>Barthelemy, JL (corresponding author), USN, FACIL ENGN SERV CTR, PORT HUENEME, CA 93041 USA.</t>
  </si>
  <si>
    <t>WOS:A1997BJ14C00080</t>
  </si>
  <si>
    <t>Chiang, E; Chang, SC; Brown, AJ</t>
  </si>
  <si>
    <t>Pollution abatement at McMurdo Station, Antarctica</t>
  </si>
  <si>
    <t>McMurdo; Antarctica; contamination; pollution abatement; waste management</t>
  </si>
  <si>
    <t>The soil and marine sediment of McMurdo Station, the logistical hub of the U.S. Antarctic Program, are contaminated by both petroleum hydrocarbons and the residual products of waste disposal, These contaminants were released to the environment during earlier years of expeditionary operations. Since 1987, the National Science Foundation has initiated a number of measures in pollution abatement to correct past abuses and to protect the Antarctic environment. These measures include promulgation of waste regulations, development and implementation of a waste management program, cleanup of the station waste dump sites, and development of spill prevention and spill response plans.</t>
  </si>
  <si>
    <t>Chiang, E (corresponding author), NATL SCI FDN, OFF POLAR PROGRAMS, 4201 WILSON BLVD, ARLINGTON, VA 22230 USA.</t>
  </si>
  <si>
    <t>WOS:A1997BJ14C00087</t>
  </si>
  <si>
    <t>Smith, AJE; Andersen, OB</t>
  </si>
  <si>
    <t>Errors in recent ocean tide models: possible origin and cause</t>
  </si>
  <si>
    <t>PROGRESS IN OCEANOGRAPHY</t>
  </si>
  <si>
    <t>Conference on Tidal Science</t>
  </si>
  <si>
    <t>OCT 21-22, 1996</t>
  </si>
  <si>
    <t>LONDON, ENGLAND</t>
  </si>
  <si>
    <t>TOPEX/POSEIDON ALTIMETRY; GEOSAT ALTIMETRY</t>
  </si>
  <si>
    <t>Recently, the TOPEX/POSEIDON Science Working Team has recommended the FES95.2.1 and CSR3.0 ocean tide models for reprocessing the TOPEX/POSEIDON Geophysical Data Records. Without doubt, the performance of these models, especially in the deep oceans, is excellent. However, from a comparison of these hydrodynamically consistent models with the purely empirical DW3.2 and DEOS96.1 models, it appears that FES95.2.1 and CSR3.0 are affected by basin boundary related errors which are caused by the basin-wise solution procedure of the FES ocean tide model series. In their turn, the empirical DW3.2 and DEOS96.1 models seem to suffer from significant errors in the Antarctic seas due to the seasonal growth and decay of Antarctic sea ice. Also, bathymetry-induced differences were found between the hydrodynamically consistent models and the empirical models. Concerning these differences, TOPEX/POSEIDON and ERS-1 crossover statistics unfortunately do not provide conclusive results on which models are in error. (C) 1998 Elsevier Science Ltd. All rights reserved.</t>
  </si>
  <si>
    <t>Delft Inst Earth Oriented Space Res, NL-2629 HS Delft, Netherlands; Kortog Matrikelstyrelsen, DK-2400 Copenhagen NV, Denmark</t>
  </si>
  <si>
    <t>Delft University of Technology</t>
  </si>
  <si>
    <t>Smith, AJE (corresponding author), Delft Inst Earth Oriented Space Res, Kluyverweg 1, NL-2629 HS Delft, Netherlands.</t>
  </si>
  <si>
    <t>Andersen, Ole Baltazar/H-7481-2016</t>
  </si>
  <si>
    <t>Andersen, Ole Baltazar/0000-0002-6685-3415</t>
  </si>
  <si>
    <t>0079-6611</t>
  </si>
  <si>
    <t>PROG OCEANOGR</t>
  </si>
  <si>
    <t>Prog. Oceanogr.</t>
  </si>
  <si>
    <t>10.1016/S0079-6611(98)00007-X</t>
  </si>
  <si>
    <t>147VX</t>
  </si>
  <si>
    <t>WOS:000077519200016</t>
  </si>
  <si>
    <t>Rishbeth, H; Field, PR</t>
  </si>
  <si>
    <t>Rawer, K; Bilitza, D</t>
  </si>
  <si>
    <t>Latitude and solar-cycle patterns in the response of the ionosphere F2-layer to geomagnetic activity</t>
  </si>
  <si>
    <t>QUANTITATIVE DESCRIPTION OF IONOSPHERIC STORM EFFECTS AND IRREGULARITIES</t>
  </si>
  <si>
    <t>C4.2 Symposium on Quantitative Description of Ionospheric Storm Effects and Irregularities, at the 31st COSPAR Scientific Assembly</t>
  </si>
  <si>
    <t>ANTARCTIC F-REGION; STORMS; THERMOSPHERE; PHASE</t>
  </si>
  <si>
    <t>The F2-layer response to geomagnetic activity is studied using the daily mean and local-time variations of the (disturbed/quiet) ratio of the peak electron density NmF2. Data for 53 stations are binned by local time, season, and geomagnetic activity. The mean level has a well-defined variation with latitude, attributed to neutral composition changes caused by a global-scale storm circulation. There are systematic differences in the local-time average of the (disturbed/quiet) ratio of NmF2 between three solar cycles, which may indicate long-term changes in thermospheric composition that possibly arise from different levels of solar activity in the three cycles. Comparison with storm simulations using a coupled thermosphere-ionosphere-plasmasphere model reinforce the conclusion that the principal F2-layer storm effects are due to composition changes. (C) 1997 COSPAR. Published by Elsevier Science Ltd.</t>
  </si>
  <si>
    <t>Univ Southampton, Dept Phys &amp; Astron, Southampton SO17 1BJ, Hants, England</t>
  </si>
  <si>
    <t>0-08-043306-5</t>
  </si>
  <si>
    <t>10.1016/S0273-1177(97)00573-5</t>
  </si>
  <si>
    <t>Engineering, Aerospace; Astronomy &amp; Astrophysics; Geosciences, Multidisciplinary; Meteorology &amp; Atmospheric Sciences</t>
  </si>
  <si>
    <t>Engineering; Astronomy &amp; Astrophysics; Geology; Meteorology &amp; Atmospheric Sciences</t>
  </si>
  <si>
    <t>BK38K</t>
  </si>
  <si>
    <t>WOS:000071955500005</t>
  </si>
  <si>
    <t>Tuck, AF; Baumgardner, D; Chan, KR; Dye, JE; Elkins, JW; Hovde, SJ; Kelly, KK; Loewenstein, M; Margitan, JJ; May, RD; Podolske, JR; Proffitt, MH; Rosenlof, KH; Smith, WL; Webster, CR; Wilson, JC</t>
  </si>
  <si>
    <t>The Brewer-Dobson circulation in the light of high altitude in situ aircraft observations</t>
  </si>
  <si>
    <t>airborne observations; atmospheric chemistry; stratospheric circulation; troposphere stratosphere interaction</t>
  </si>
  <si>
    <t>ANTARCTIC OZONE HOLE; ARCTIC STRATOSPHERIC EXPEDITION; WINTER POLAR STRATOSPHERES; INSITU ER-2 DATA; WATER-VAPOR; SULFURIC-ACID; IRREVERSIBLE TRANSPORT; INFRARED-ABSORPTION; SIZE DISTRIBUTIONS; REACTIVE NITROGEN</t>
  </si>
  <si>
    <t>Fast response in situ measurements of a suite of chemical species made from the NASA ER2 high altitude aircraft, between 60 degrees N and 70 degrees S at potential temperatures up to 530 K from March to November 1994 at longitudes 115 degrees W to 150 degrees E, are considered for the view they offer of the Brewer-Dobson circulation in the lower stratosphere and upper troposphere. In the southern hemisphere, where most of the flights occurred, comparisons are made with measurements taken in August/September 1987 at longitudes 120 degrees W to 60 degrees W to examine temporal and longitudinal differences. Interpretations made suggest conceptual modifications to the simple construct of advection in a two-dimensional long-term mean.</t>
  </si>
  <si>
    <t>NATL CTR ATMOSPHER RES,BOULDER,CO 80307; NASA,AMES RES CTR,MOFFETT FIELD,CA 94035; NOAA,CLIMATE MONITORING &amp; DIAGNOST LAB,BOULDER,CO 80303; UNIV COLORADO,CIRES,BOULDER,CO 80309; CALTECH,JPL,PASADENA,CA 91125; UNIV WISCONSIN,MADISON,WI 53706; UNIV DENVER,DENVER,CO 80208</t>
  </si>
  <si>
    <t>National Center Atmospheric Research (NCAR) - USA; National Aeronautics &amp; Space Administration (NASA); NASA Ames Research Center; National Oceanic Atmospheric Admin (NOAA) - USA; University of Colorado System; University of Colorado Boulder; National Aeronautics &amp; Space Administration (NASA); NASA Jet Propulsion Laboratory (JPL); California Institute of Technology; University of Wisconsin System; University of Wisconsin Madison; University of Denver</t>
  </si>
  <si>
    <t>Tuck, AF (corresponding author), NOAA,AERON LAB,US DEPT COMMERCE,ENVIRONM RES LABS,325 BROADWAY,BOULDER,CO 80303, USA.</t>
  </si>
  <si>
    <t>Rosenlof, Karen H/B-5652-2008; Tuck, Adrian/F-6024-2011; Webster, Chris/M-9315-2019</t>
  </si>
  <si>
    <t>Rosenlof, Karen H/0000-0002-0903-8270; Tuck, Adrian/0000-0002-2074-0538; Wilson, James/0000-0003-4699-5827</t>
  </si>
  <si>
    <t>WE692</t>
  </si>
  <si>
    <t>WOS:A1997WE69200001</t>
  </si>
  <si>
    <t>Krause, WE; Krbetschek, MR; Stolz, W</t>
  </si>
  <si>
    <t>Dating of Quaternary lake sediments from the Schirmacher oasis (east Antarctica) by infrared stimulated luminescence (IRSL) detected at the wavelength of 560 nm</t>
  </si>
  <si>
    <t>QUATERNARY SCIENCE REVIEWS</t>
  </si>
  <si>
    <t>8th International Conference on Luminescence and Electron Spin Resonance Dating</t>
  </si>
  <si>
    <t>APR 22-26, 1996</t>
  </si>
  <si>
    <t>AUSTRALIAN NATL UNIV, CANBERRA, AUSTRALIA</t>
  </si>
  <si>
    <t>AUSTRALIAN NATL UNIV</t>
  </si>
  <si>
    <t>FELDSPARS; SPECTRA; TL</t>
  </si>
  <si>
    <t>Twelve samples from three Antarctic lake cores in the Schirmacher Oasis (East Antarctica) were selected for dating by a method using infra-red stimulated luminescence (IRSL). A spectral study of the luminescence signal from coarse grain plagioclase feldspars by a high sensitivity TL/OSL spectrometer using a CCD-camera showed four wavelength maxima, and the comparison of the equivalent doses (D-E) measured at these wavelength, namely 250, 330, 410 and 560 nm, yielded different values. The ages were calculated using D-E obtained at 560 nm. (C) 1997 Elsevier Science Ltd.</t>
  </si>
  <si>
    <t>SAXON ACAD SCI LEIPZIG,D-09596 FREIBERG,GERMANY</t>
  </si>
  <si>
    <t>Krause, WE (corresponding author), TU BERGAKAD FREIBERG,INST PHYS APPL,BERNHARD VON COTTA STR 4,D-09596 FREIBERG,GERMANY.</t>
  </si>
  <si>
    <t>Krause, Willian/CAJ-5784-2022</t>
  </si>
  <si>
    <t>0277-3791</t>
  </si>
  <si>
    <t>QUATERNARY SCI REV</t>
  </si>
  <si>
    <t>Quat. Sci. Rev.</t>
  </si>
  <si>
    <t>3-5</t>
  </si>
  <si>
    <t>10.1016/S0277-3791(96)00090-X</t>
  </si>
  <si>
    <t>XG299</t>
  </si>
  <si>
    <t>WOS:A1997XG29900015</t>
  </si>
  <si>
    <t>Hindmarsh, R</t>
  </si>
  <si>
    <t>Deforming beds: Viscous and plastic scales of deformation</t>
  </si>
  <si>
    <t>SUBGLACIAL SEDIMENT DEFORMATION; SELF-ORGANIZED CRITICALITY; ICE-SHEETS; WATER-SYSTEM; BENEATH; TILL; FLOW; LAURENTIDE; MECHANISM; GLACIERS</t>
  </si>
  <si>
    <t>Small scale field and laboratory observations of sub-glacial sediment deformation suggest that failure is the predominant method of sediment deformation, while large scale modelling studies using a viscous model of till deformation have been reasonably successful in predicting the geological consequences of ice sheet action. This suggests that the cross-over scale between viscous and plastic deformation occurs at a much larger scale than the grain-grain interaction scale previously thought to be appropriate to deforming till. Sediment deformation and the drainage of sub-glacial areas are considered at different scales, and how these interact to produce failure and viscous behaviour is discussed. A fluctuation length scale is proposed, whose horizontal dimensions are of the order of the depth of the base of deformation (1-10 m). On this length scale, the glacier/deforming bed system is highly variable in time as well as in space. Till deformation occurring at this length scale is plastic, happening though failure events. Three other specific scales are proposed, whose different properties depend on the relative spatial variability of static and seepage pressures and topography. The key theoretical problem which has yet to be solved is how multiple small scale failure events combine into a viscous type flow. This is discussed in the context of self-organised criticality. It is argued that the length scales appropriate for some drainage features are not appreciably larger than the scale for plastic failure events, implying that modelling sub-glacial drainage channels by balancing erosion rates against viscous closure of the channel is misconceived. The outlines of an alternative model involving percolation theory are presented. Certain key questions which can only be settled through observations by glaciologists and glacial geologists are discussed. It is suggested that the difference between lodgement tills and deformation tills reflects the rate of motion of till by deformation, and that lodgement from the ice is unimportant. Copyright (C) 1998 Elsevier Science Ltd.</t>
  </si>
  <si>
    <t>British Antarctic Survey, NERC, Cambridge CB3 0ET, England; Univ Edinburgh, Edinburgh EH8 9YL, Midlothian, Scotland</t>
  </si>
  <si>
    <t>UK Research &amp; Innovation (UKRI); Natural Environment Research Council (NERC); NERC British Antarctic Survey; University of Edinburgh</t>
  </si>
  <si>
    <t>Hindmarsh, R (corresponding author), British Antarctic Survey, NERC, High Cross,Madingley Rd, Cambridge CB3 0ET, England.</t>
  </si>
  <si>
    <t>10.1016/S0277-3791(97)00035-8</t>
  </si>
  <si>
    <t>YY579</t>
  </si>
  <si>
    <t>WOS:000072162300007</t>
  </si>
  <si>
    <t>Gulluk, T; Wagner, HE; Slemr, F</t>
  </si>
  <si>
    <t>A high-frequency modulated tunable diode laser absorption spectrometer for measurements of CO2, CH4, N2O, and CO in air samples of a few cm(3)</t>
  </si>
  <si>
    <t>LIMITED FM-SPECTROSCOPY; ANTARCTIC ICE CORE; ATMOSPHERIC METHANE; RECORD; TDLAS</t>
  </si>
  <si>
    <t>Investigations of the relationship between changes in climate and the variation of composition of the atmosphere can be performed most directly and with the highest resolution possible by analyzing the air sampled and preserved in the polar ice sheets for hundreds of thousands of years by nature itself. For the determination of CO2, CH4, N2O, and CO in air samples of 1-3 cm(3) extracted from ice cores, a high-frequency modulated tunable diode laser absorption spectrometer has been developed. The instrument can measure CO2, CH4, N2O, and CO at ambient mixing ratios of 300 ppmv (1 ppmv=10(-6) volume mixing ratio), 1700, 300, and 100 ppbv (1 ppbv=10(-9) volume mixing ratio), respectively, with a precision of 1%-2%. The measurement of high CO2 mixing ratios is not constrained by the detection limit. For other gases mixing ratios of 20 ppbv of CH4, 0.9 ppbv of N2O, and 1.6 ppbv of CO are detectable with the instrument in 2 cm(3) standard temperature and pressure. These detection Limits and the measurement precision are sufficient. for the determination of past changes in atmospheric composition. The technique is also suitable for other applications in which several infrared active trace gases have to be determined in the low ppbv and possibly even in the upper pptv range in air samples of a few cm(3) or Small samples of other matrices. The sensitivity or the reproducibility of the instrument can be improved by another order of magnitude by using more powerful lasers and by averaging over longer periods. Such improvement could result in a capability to detect sub-ppbv mixing ratios in samples of the present size or ppbv measurements in even smaller air samples. The higher reproducibility would also make the technique interesting for measurements of isotope ratios. (C) 1997 American Institute of Physics.</t>
  </si>
  <si>
    <t>Gulluk, T (corresponding author), FRAUNHOFER INST ATMOSPHAR UMWELTFORSCH,KREUZECKBAHNSTR 19,D-82467 GARMISCH PARTENKI,GERMANY.</t>
  </si>
  <si>
    <t>WOODBURY</t>
  </si>
  <si>
    <t>CIRCULATION FULFILLMENT DIV, 500 SUNNYSIDE BLVD, WOODBURY, NY 11797-2999</t>
  </si>
  <si>
    <t>WD236</t>
  </si>
  <si>
    <t>WOS:A1997WD23600043</t>
  </si>
  <si>
    <t>Fairbrother, DH; Johnston, HS; Somorjai, GA</t>
  </si>
  <si>
    <t>Jerkiewicz, G; Soriaga, MP; Uosaki, K; Wieckowski, A</t>
  </si>
  <si>
    <t>Electron spectroscopy studies of acidified water surfaces</t>
  </si>
  <si>
    <t>SOLID-LIQUID ELECTROCHEMICAL INTERFACES</t>
  </si>
  <si>
    <t>Symposium on Solid-Liquid Electrochemical Interfaces, at the 1995 International Chemical Congress of Pacific Basin Societies</t>
  </si>
  <si>
    <t>DEC, 1995</t>
  </si>
  <si>
    <t>SULFURIC-ACID; SULFATE AEROSOLS; LOW-TEMPERATURES; ANTARCTIC OZONE; VAPOR; GROWTH; SYSTEM</t>
  </si>
  <si>
    <t>Acidified water systems, composed principally of nitric and/or sulfuric acid, are catalytically active in many significant heterogenous atmospheric processes (I). Since the initial step in any of these reactions involves adsorption from the gas phase, the surface composition in these systems is important in governing the accommodation coefficient and consequently the overall rate and ultimate reaction pathway. Using modified surface sensitive spectroscopic probes it is possible to monitor the composition of one of these catalytically significant surfaces, notably the H2SO4/H2O binary system, under stratospherically relevant conditions, notably P-H2O approximate to 10(-6) - 10(-4) Torr and T = 180-240K (2). Analysis reveals that under these conditions the chemical composition of the bulk and near surface region are, within experimental error, identical. This result has been interpreted on the basis that in this system the surface composition is much more strongly controlled by complex compound formation than by segregation induced by surface tension differences between the chemical constituents.</t>
  </si>
  <si>
    <t>UNIV CALIF BERKELEY, DEPT CHEM 1460, BERKELEY, CA 94720 USA; UNIV CALIF BERKELEY, LAWRENCE BERKELEY LAB, BERKELEY, CA 94720 USA</t>
  </si>
  <si>
    <t>University of California System; University of California Berkeley; United States Department of Energy (DOE); Lawrence Berkeley National Laboratory; University of California System; University of California Berkeley</t>
  </si>
  <si>
    <t>0-8412-3480-9</t>
  </si>
  <si>
    <t>Chemistry, Multidisciplinary; Electrochemistry</t>
  </si>
  <si>
    <t>Chemistry; Electrochemistry</t>
  </si>
  <si>
    <t>BH54G</t>
  </si>
  <si>
    <t>WOS:A1997BH54G00008</t>
  </si>
  <si>
    <t>Edwards, HGM; Holder, JM; Russell, NC; Wynn-Williams, DD</t>
  </si>
  <si>
    <t>Carmona, P; Navarro, R; Hernanz, A</t>
  </si>
  <si>
    <t>Biodeterioration of rocks by lichens in hostile Antarctic environments studied by FT-Raman spectroscopy</t>
  </si>
  <si>
    <t>SPECTROSCOPY OF BIOLOGICAL MOLECULES: MODERN TRENDS</t>
  </si>
  <si>
    <t>1997 European Conference on Spectroscopy of Biological Molecules (ECSBM)</t>
  </si>
  <si>
    <t>MADRID, SPAIN</t>
  </si>
  <si>
    <t>Univ Bradford, Dept Chem &amp; Chem Technol, Bradford BD7 1DP, W Yorkshire, England</t>
  </si>
  <si>
    <t>University of Bradford</t>
  </si>
  <si>
    <t>Edwards, HGM (corresponding author), Univ Bradford, Dept Chem &amp; Chem Technol, Richmond Rd, Bradford BD7 1DP, W Yorkshire, England.</t>
  </si>
  <si>
    <t>PO BOX 17, 3300 AA DORDRECHT, NETHERLANDS</t>
  </si>
  <si>
    <t>0-7923-4685-8</t>
  </si>
  <si>
    <t>Biochemical Research Methods; Biochemistry &amp; Molecular Biology; Biophysics; Chemistry, Physical; Spectroscopy</t>
  </si>
  <si>
    <t>Biochemistry &amp; Molecular Biology; Biophysics; Chemistry; Spectroscopy</t>
  </si>
  <si>
    <t>BK55N</t>
  </si>
  <si>
    <t>WOS:000072556800231</t>
  </si>
  <si>
    <t>Vagina, LI; Sergeev, VA; Kotikov, AL; Shishkina, EM</t>
  </si>
  <si>
    <t>Chen, MW</t>
  </si>
  <si>
    <t>On the relationship between parameters of substorm current wedge and westward electrojet</t>
  </si>
  <si>
    <t>SUBAURORAL IONOSPHERE, PLASMASPHERE, RING CURRENT AND INNER MAGNETOSPHERE SYSTEM</t>
  </si>
  <si>
    <t>Symposium of COSPAR Scientific Commission D on the Subauroral Ionosphere, Plasmasphere, Ring Current and Inner Magnetosphere System, at 31st COSPAR Scientific Assembly</t>
  </si>
  <si>
    <t>We compare the values of total current of the expansion phase westward electrojet evaluated using two inversion methods. One of them utilizes magnetic measurements at meridional (Kara Sea) magnetometer chain in the auroral zone, whereas in another one we derive the substorm current wedge (SCW) total current based on magnetic data from similar to 20 mid-latitude stations distributed in longitude. The results confirm quantitatively the concept of the substorm current wedge and provide experimental estimation of (1) the induction currents contribution to the mid-latitude bay-like magnetic variations, and, (2) the influence of the latitude of the westward electrojet on the SCW total current derived from mid-latitude magnetometer data. (C) 1997 COSPAR. Published by Elsevier Science Ltd.</t>
  </si>
  <si>
    <t>ARCTIC &amp; ANTARCTIC RES INST, ST PETERSBURG 199397, RUSSIA</t>
  </si>
  <si>
    <t>Vagina, LI (corresponding author), ST PETERSBURG STATE UNIV, INST PHYS, ST PETERSBURG 198904, RUSSIA.</t>
  </si>
  <si>
    <t>Sergeev, Victor A/H-1173-2013; Kotikov, Andrey/K-3339-2012</t>
  </si>
  <si>
    <t>Sergeev, Victor A/0000-0002-4569-9631; Kotikov, Andrey/0000-0002-5941-2216</t>
  </si>
  <si>
    <t>0-08-043299-9</t>
  </si>
  <si>
    <t>10.1016/S0273-1177(97)00714-X</t>
  </si>
  <si>
    <t>BJ74K</t>
  </si>
  <si>
    <t>WOS:A1997BJ74K00030</t>
  </si>
  <si>
    <t>Davis, B</t>
  </si>
  <si>
    <t>KusumaAtmadja, M; Mensah, TA; Oxman, BH</t>
  </si>
  <si>
    <t>The regime applicable to areas of common concern</t>
  </si>
  <si>
    <t>SUSTAINABLE DEVELOPMENT AND PRESERVATION OF THE OCEANS: THE CHALLENGES OF UNCLOS AND AGENDA 21</t>
  </si>
  <si>
    <t>29th Annual Conference of the Law-of-the-Sea-Institute - Sustainable Development and Preservation of the Oceans: The Challenges of UNCLOS and Agenda 21</t>
  </si>
  <si>
    <t>JUN 19-22, 1995</t>
  </si>
  <si>
    <t>DENPASER, INDONESIA</t>
  </si>
  <si>
    <t>UNIV HAWAII LAW REVIEW WILLIAM S RICHARDSON SCH LAW</t>
  </si>
  <si>
    <t>HONOLULU</t>
  </si>
  <si>
    <t>2515 DOLE STREET, HONOLULU, HI 96822 USA</t>
  </si>
  <si>
    <t>0-911189-32-7</t>
  </si>
  <si>
    <t>Environmental Studies; International Relations; Law; Regional &amp; Urban Planning</t>
  </si>
  <si>
    <t>Environmental Sciences &amp; Ecology; International Relations; Government &amp; Law; Public Administration</t>
  </si>
  <si>
    <t>BH76B</t>
  </si>
  <si>
    <t>WOS:A1997BH76B00004</t>
  </si>
  <si>
    <t>Lambert, JC; Van Roozendael, M; Muller, JF; Simon, PC; De Maziere, M; Pommereau, JP; Goutail, F; Sarkissian, A; Denis, L; Dorokhov, V; Eriksen, P; Kyro, E; Leveau, J; Roscoe, HK; Arlander, W; Tellefsen, CW; Vaughan, G</t>
  </si>
  <si>
    <t>ESA</t>
  </si>
  <si>
    <t>Pole-to-pole validation of the ERS-2 GOME level 2 products with the SAOZ ground-based network</t>
  </si>
  <si>
    <t>THIRD ERS SYMPOSIUM ON SPACE AT THE SERVICE OF OUR ENVIRONMENT, VOLS. II &amp; III</t>
  </si>
  <si>
    <t>3rd ERS Symposium on Space at the Service of Our Environment</t>
  </si>
  <si>
    <t>MAR 14-21, 1997</t>
  </si>
  <si>
    <t>FLORENCE, ITALY</t>
  </si>
  <si>
    <t>The comparison results between GOME level 2 products (mainly total ozone and nitrogen dioxide) from July through December 1996 and correlative ground-based observations from the SAOZ UV-visible network are presented over a wide range of latitudes from the Arctic to the Antarctic, including 1996 ozone hole conditions in Antarctica. Possible reasons for the observed discrepancies have been identified and quantified. On average the GOME version 2.0 and the SAOZ total ozone are in close agreement. However the comparison still shows a clear dependence on the solar zenith angle of the GOME measurement as well as a difference in sensitivity. When combined together, the SZA dependence and the reduced sensitivity result in a high ozone column underestimation which amplifies at large SZA. During ozone hole conditions in Antarctica, GOME and the ground-based instruments observe the high day-to-day variability similarly, although GOME overestimates the lowest ozone columns. Agreement between GOME and ground-based total NO2 is found to depend strongly on the NO2 profiles used as input in the AMF calculation, and particularly on the tropospheric content.</t>
  </si>
  <si>
    <t>Belgian Inst Space Aeron, BIRA, IASB, B-1180 Brussels, Belgium</t>
  </si>
  <si>
    <t>Lambert, JC (corresponding author), Belgian Inst Space Aeron, BIRA, IASB, Ave Circulaire 3, B-1180 Brussels, Belgium.</t>
  </si>
  <si>
    <t>Vaughan, Geraint/0000-0002-0885-0398; Lambert, Jean-Christopher/0000-0001-7243-6848</t>
  </si>
  <si>
    <t>92-9092-656-2</t>
  </si>
  <si>
    <t>BL05P</t>
  </si>
  <si>
    <t>WOS:000074128900008</t>
  </si>
  <si>
    <t>Eisinger, M; Burrows, JP; Richter, A; Ladstatter-Weissenmayer, A</t>
  </si>
  <si>
    <t>SO2, OClO, BrO, and other minor trace gases from the Global Ozone Monitoring Experiment (GOME)</t>
  </si>
  <si>
    <t>The Global Ozone Monitoring Experiment (GOME) on board ESA's 2nd European Remote Sensing Satellite (ERS-2) measures earth radiance and solar irradiance spectra between 240 and 790 nm. Inversion of these measurements enables a variety of atmospheric trace gases having banded absorptions in this wavelength range to be retrieved. The strong absorber ozone is GOME's primary target species. However, the amounts of a number of important atmospheric trace gases which have relatively weak atmospheric absorptions compared to ozone can also be retrieved. This study focusses on the detection of weak absorbers by meant; of the Differential Optical Absorption Spectroscopy (DOAS) method. GOME measurements of SO2 are reported for the December 1996 eruption of the Nyamuragira volcano, Zaire. Furthermore, first results from an investigation of OClO and BrO column measurements obtained from the GOME data are presented for the Antarctic ozone holes of 1995 and 1996. Similarly, the status of the investigations is reported for the retrieval of HCHO, NO3, and ClO.</t>
  </si>
  <si>
    <t>Alfred Wegener Inst Polar &amp; Marine Res, D-14473 Potsdam, Germany</t>
  </si>
  <si>
    <t>Eisinger, M (corresponding author), Alfred Wegener Inst Polar &amp; Marine Res, Telegrafenberg A43, D-14473 Potsdam, Germany.</t>
  </si>
  <si>
    <t>Ladstätter-Weißenmayer, Annette/P-8086-2016; Burrows, John Philip/AAF-8468-2019</t>
  </si>
  <si>
    <t>Ladstätter-Weißenmayer, Annette/0000-0001-7506-8569; Burrows, John Philip/0000-0002-6821-5580</t>
  </si>
  <si>
    <t>WOS:000074128900016</t>
  </si>
  <si>
    <t>Furukawa, T; Young, NW</t>
  </si>
  <si>
    <t>Comparison of microwave backscatter measurements with observed roughness of the snow surface in east Queen Maud Land, Antarctica</t>
  </si>
  <si>
    <t>scatterometer; Antarctic; anisotropy; roughness</t>
  </si>
  <si>
    <t>A directional anisotropy is observed in backscatter from the surface of the East Antarctic ice sheet as measured by the C-band wind scatterometer carried by the ERS-1 satellite. The anisotropy is characterised by the amplitude of the variation with azimuth of the backscatter coefficient, and an orientation given by the antenna look direction for minimum backscatter. These data are compared with field observations of surface roughness defined by the frequency of occurrence and orientation of surface microrelief in the form of snow dunes, and sastrugi of various sizes, which are produced by the surface wind. The field data were collected along the traverse route from near the coast (69.03 degrees S, 40.06 degrees E, 591 m a.s.l.) to Dome Fuji (77.31 degrees S, 39.66 degrees E, 3810 m a.s.l.) in east Queen Maud Land. In the katabatic wind region from 2000 m to 3600 m in elevation, the amplitude of the directional anisotropy along the traverse route is consistent with the total frequency of occurrence of surface microrelief and the low variability in the orientation of those features. A weaker anisotropy in the backscatter is observed about the inland dome area above 3600 m elevation (anisotropy amplitude less than 2 dB compared to values up to 4.5 dB elsewhere). This is associated with both a lower frequency of occurrence of surface microrelief and greater variability in the orientation of the microrelief. The amplitude of the directional anisotropy appears to exhibit the strongest association with the frequency of surface microrelief with larger scale and of ridged shape such as sastrugi.</t>
  </si>
  <si>
    <t>Natl Inst Polar Res, Itabashi Ku, Tokyo 173, Japan</t>
  </si>
  <si>
    <t>Research Organization of Information &amp; Systems (ROIS); National Institute of Polar Research (NIPR) - Japan</t>
  </si>
  <si>
    <t>Furukawa, T (corresponding author), Natl Inst Polar Res, Itabashi Ku, 9-10 Kaga 1 Chome, Tokyo 173, Japan.</t>
  </si>
  <si>
    <t>Young, Neal/0000-0001-9729-3273</t>
  </si>
  <si>
    <t>WOS:000074128900040</t>
  </si>
  <si>
    <t>Schneider, C; Wunderle, S; Gossmann, H; Saurer, H</t>
  </si>
  <si>
    <t>Validation of energy balance estimates from snow covered areas of the Antarctic Peninsula based on ERS-PRI-images</t>
  </si>
  <si>
    <t>Two glaciers of the Antarctic Peninsula at 68 degrees south were chosen to monitor snow cover properties using ERS-PRI images. Properties of the snow cover reflect local meteorological conditions. Therefore in order to detect climate variability on the basis of the seasonal dynamic of the snow, ERS images that show variations due to changes in the snow cover are utilised. During two summer seasons ERS-PRI data covering the area were collected. Simultaneously field measurements were accomplished in order to link up findings in the ERS images with observed meteorological conditions. During the field campaigns micro-meteorological measurements with three automatic weather stations (AWS) were carried out on the glaciers. More than 40 snow pits were dug during the summer season to obtain ground truth data from the snow cover. Based on data from AWS the amount of energy available for melting was computed. The energy balance as derived for the locations of the AWS was than calculated for the entire surface area of the glaciers taking into account a digital terrain model (DTM) and a model for short-wave irradiance. The result can be used to separate periods and areas with melting from periods and areas with a completely frozen snow cover. The same separation can be achieved from the evaluation of ERS-1 imagery. The comparison of ERS derived snow property maps and maps modelled from ground truth data shows good agreement. Hence it is concluded that ERS-PRI data is a useful tool to monitor seasonal snow cover behaviour respectively local climate variations on the Antarctic Peninsula.</t>
  </si>
  <si>
    <t>WOS:000074128900041</t>
  </si>
  <si>
    <t>Remy, F; Legresy, B</t>
  </si>
  <si>
    <t>Antarctic Ice Sheet dynamics derived from ERS-1 precise topography</t>
  </si>
  <si>
    <t>For the first time, the high quality and coverage of the ERS-1 radar altimeter, help provide a very accurate surface topographic map covering 80% of the Antarctic ice sheet. It contributes significantly to glaciological studies such as ice sheet flow modeling. The topography allows estimation of the ice flow direction, the balance velocity and the basal shear stress that intervene in the rheological relations. Its use in ice sheet flow modeling helps both mapping local anomalies and estimating rheological parameters. Other precise parameters can be deduced from this topography map, such as surface curvature. Surface curvature points out ice flow line anomalies, which are propagated from coast to dome, leading to the visualization of the true flowlines. We then point out the bedrock effect or basal condition effect both on ice flow direction and on outline flow velocity. We show that a part of the ice sheet volume is controlled by the outline flow condition.</t>
  </si>
  <si>
    <t>CNRS, CNES, GRGS, UMR5566, F-31055 Toulouse, France</t>
  </si>
  <si>
    <t>Universite de Toulouse; Universite Toulouse III - Paul Sabatier; Centre National de la Recherche Scientifique (CNRS); Institut de Recherche pour le Developpement (IRD); Laboratoire d'Etudes en Geophysique et oceanographie spatiales; CNRS - National Institute for Earth Sciences &amp; Astronomy (INSU)</t>
  </si>
  <si>
    <t>Remy, F (corresponding author), CNRS, CNES, GRGS, UMR5566, 18 Av E Belin, F-31055 Toulouse, France.</t>
  </si>
  <si>
    <t>WOS:000074128900048</t>
  </si>
  <si>
    <t>Wunderle, S; Saurer, H; Gossmann, H</t>
  </si>
  <si>
    <t>Derivation of glacial catchments of the Antarctic Peninsula by means of interferometric techniques</t>
  </si>
  <si>
    <t>Studies on fluctuations of glaciers on the Antarctic peninsula predict various responses on changes in temperature and precipitation. The explanation of this nonuniform behaviour is difficult due to the poor knowledge about glacial dynamic and glacial catchments in this remote area. To overcome these limitations we used ERS-1/2 SAR data to derive the glacial catchment and the flow dynamics of McClary and Northeast glaciers in Marguerite Bay (68 degrees S). Two SAR datasets of the tandem phase were analyzed by means of interferometric techniques.</t>
  </si>
  <si>
    <t>WOS:000074128900049</t>
  </si>
  <si>
    <t>Muller, U; Sievers, J; Walter, H</t>
  </si>
  <si>
    <t>SAR data exploitation for monitoring Antarctic ice sheets and glaciers</t>
  </si>
  <si>
    <t>glaciology; SAR Interferometry; ice shelf; ice movement; Antarctica; Ekstroemisen</t>
  </si>
  <si>
    <t>Change in volume of the Antarctic ice sheet is a relevant control on global mean sea level while ocean circulation patterns are influenced by cold bottom waters formed by interactions between the ice shelves and ocean and hence affecting the earth's climate. In this context the movement of the ice shelves is an important parameter for the estimation of the ice mass balance. Interferometrically processed ERS-1/-2 SAR data from the Ice phases and Tandem Mission are used to derive velocity fields from the surface of the ice shelf Ekstroemisen (71 degrees S, 9 degrees W, 8700 km(2)). Especially the influence of tidal movement on the detected over-all-velocities has to be taken into account.</t>
  </si>
  <si>
    <t>Inst Angew Geodasie, D-60598 Frankfurt, Germany</t>
  </si>
  <si>
    <t>Muller, U (corresponding author), Inst Angew Geodasie, Richard Str Allee 11, D-60598 Frankfurt, Germany.</t>
  </si>
  <si>
    <t>WOS:000074128900054</t>
  </si>
  <si>
    <t>Antarctic Ice Sheet snow properties derived from ERS altimeter data.</t>
  </si>
  <si>
    <t>The ERS-1 radar altimeter allows the observations of 80% of the Antarctica ice sheet. The radar observations (both waveform shape and backscattering coefficient) give useful information on snowpack characteristics, such as surface roughness, internal stratification or ice grain size. Snow surface conditions get spatio-temporal variations that strongly affect both the radar waveform, backscattering coefficient, and the retrieval of the height from the altimetric waveform. These temporal effects are to be taken into account to survey ice sheet mass balance. However, they bring very useful new indications on the snowpack characteristics that may thus be retrieved despite the large set of parameters involved in the radar echoes. An analysis of the temporal and geographical signal present in the data provides global maps of penetration depth.</t>
  </si>
  <si>
    <t>CNES CNRS UPS, GRGS, UMR5566, F-31401 Toulouse 4, France</t>
  </si>
  <si>
    <t>Universite de Toulouse; Universite Toulouse III - Paul Sabatier; Centre National de la Recherche Scientifique (CNRS); Institut de Recherche pour le Developpement (IRD); Laboratoire d'Etudes en Geophysique et oceanographie spatiales</t>
  </si>
  <si>
    <t>Legresy, B (corresponding author), CNES CNRS UPS, GRGS, UMR5566, 18 Av E Belin, F-31401 Toulouse 4, France.</t>
  </si>
  <si>
    <t>WOS:000074128900056</t>
  </si>
  <si>
    <t>Frolich, RM; Doake, CSM</t>
  </si>
  <si>
    <t>Detecting changes in ice movement in the Antarctic ice sheet by SAR interferometry</t>
  </si>
  <si>
    <t>We use he-points from several ground surveys to calibrate ERS Antarctic interferograms from Phase B (1992) and Phase D (1994). The surveys were conducted between 1984 and 1996 around Rutford Ice Stream and Carlson Inlet. They comprise a mixture of 'classical' techniques (measuring distances and angles) and satellite GPS measurements. Survey observations are used as tie-points to optimise the interferometric baseline and calibrate the interferograms. Using two partly overlapping interferograms, one obtained in 1992 and the other in 1994, and tie-points from two ground surveys, the first conducted between 1984 and 1986, the second between 1994 and 1996, allows us to identify an area in the margin of the ice stream where significant changes in velocity have occurred over the time period 1984-1996.</t>
  </si>
  <si>
    <t>Frolich, RM (corresponding author), British Antarctic Survey, Madingley Rd, Cambridge CB3 0ET, England.</t>
  </si>
  <si>
    <t>WOS:000074128900058</t>
  </si>
  <si>
    <t>Phillips, HA; Hyland, G; Morgan, P; Coleman, R; Young, N</t>
  </si>
  <si>
    <t>Comparison of ERS altimeter and GPS heights on the Amery Ice Shelf, East Antarctica</t>
  </si>
  <si>
    <t>A Global Positioning System (GPS) survey has been carried out on the Amery Ice Shelf, providing ground-truth measurements of ellipsoidal height for the ERS-1 and ERS-2 satellite altimeters. A 120 km by 20 km grid made up of 10 km squares was established on the ice shelf using kinematic GPS techniques. A local tidal signal was subtracted from the GPS data, producing profiles relative to a tide-free surface. Contemporaneous ERS altimeter waveform data over the survey region were retracked and tide-corrected, producing altimetric height profiles. Two approaches were used for comparison. Firstly, GPS and altimeter heights were compared at intersecting points of the two types of surface profiles. Secondly, a gridded surface was generated from the GPS data and resulting surface heights compared with altimeter heights along the satellite ground tracks. In both cases the combined mean and Rh IS of the height differences over the region were 0.2 m and 1.7 m respectively. Along individual profiles, the RMS difference was 0.5 m where the surface was relatively flat, and 2.9 m where it was more topographically variable. The survey has provided an excellent ground truthing reference surface for ERS altimeter data, which are being used within the Antarctic CRC to generate a precise, high resolution digital elevation model for the Lambert Glacier - Amery Ice Shelf system.</t>
  </si>
  <si>
    <t>Univ Tasmania, Antarct CRC, Hobart, Tas 7001, Australia</t>
  </si>
  <si>
    <t>Phillips, HA (corresponding author), Univ Tasmania, Antarct CRC, GPO Box 252-80, Hobart, Tas 7001, Australia.</t>
  </si>
  <si>
    <t>Coleman, Richard/H-4425-2012</t>
  </si>
  <si>
    <t>Coleman, Richard/0000-0002-9731-7498; Young, Neal/0000-0001-9729-3273</t>
  </si>
  <si>
    <t>WOS:000074128900059</t>
  </si>
  <si>
    <t>Lytle, VI; Massom, R; Worby, AP; Allison, I</t>
  </si>
  <si>
    <t>Floe sizes in the East Antarctic sea ice zone estimated using combined SAR and field data</t>
  </si>
  <si>
    <t>sea ice; Antarctica; heat flux</t>
  </si>
  <si>
    <t>In the polar regions, sea ice is an important link between the coupled ocean/atmosphere system. The salt flux to the ocean as the sea ice grows, and the modification of the ocean/atmosphere heat flux due to variations in sea ice concentration and thickness are critical components of the global climate system. In the Southern Ocean, sea ice in mid-winter can extend over 18 million square km, of which over 4 million square kilometres may be open water. The size of these open water areas is frequently on the order of 10's of metres, and may be difficult to resolve using even high resolution satellite imagery. Yet, small amounts of thin ice and open water can have a significant effect on the regional heat and salt fluxes. ERS-1 SAR data were collected over a region of East Antarctica around 65S, and 140 E during winter of 1995. These SAR images are combined with data collected during an intensive field program during August, 1995 in the same region. These field data include extensive aerial photography with a resolution of less than Im which allows us to accurately classify the ice type, particularly thin ice, brash and open water. We use these field data to classify a SAR image, with the goal of estimating the ocean-atmosphere heat fluxes. We find that thick, multi-year floes increase the average backscatter and can be an indication of increased open water regions.</t>
  </si>
  <si>
    <t>Univ Tasmania, Antarctic CRC, Hobart, Tas 7001, Australia</t>
  </si>
  <si>
    <t>Lytle, VI (corresponding author), Univ Tasmania, Antarctic CRC, GPO 252C-80, Hobart, Tas 7001, Australia.</t>
  </si>
  <si>
    <t>Worby, Anthony P/A-2373-2012; Allison, Ian F/I-4477-2015</t>
  </si>
  <si>
    <t>Allison, Ian F/0000-0001-9599-0251; Massom, Robert/0000-0003-1533-5084</t>
  </si>
  <si>
    <t>WOS:000074128900063</t>
  </si>
  <si>
    <t>Thomas, M; Steffens, M; Roth, R</t>
  </si>
  <si>
    <t>Measuring changes of iceberg attitudes by SAR interferometry</t>
  </si>
  <si>
    <t>SAR-interferometry; icebergs</t>
  </si>
  <si>
    <t>Changes in attitude, i.e. rotations in space without regarding translation, can be measured very sensitively by interferometry using Synthetic Aperture Radar. For this purpose, icebergs are assumed to rotate as solid bodies and to have rather flat surfaces. This assumption holds for antarctic tabular icebergs. When interfering two temporarily separated complex images of such an iceberg, one obtains a rather monochromatic pattern of parallel fringes, characterized by two quantities, frequency and direction. The range component of these fringes can be attributed to a change of aspect angle caused by effective baseline, displacement in range, and rotation on an axis parallel to the satellite's flight path. The first contribution is well-known as flat earth-fringes that can also be observed on stationary flat surfaces. Their frequency component can be estimated from orbit parameters. Determination of the displacement's contribution is a matter of coregistration. With baseline and range displacement being known, the frequency component in range caused by rotation can be determined from the observed pattern. On the other hand, the azimuth component of the fringe pattern is a result of rotation on an axis perpendicular to flight path, thus may be caused by rotation on, say, a vertical axis as well as tilt on a horizontal axis. This ambiguity can be removed by additionally exploiting an independent source of information, the displacement in azimuth as a function of range.</t>
  </si>
  <si>
    <t>Universitat Hannover, Inst Meteorol &amp; Klimatol, D-30419 Hannover, Germany</t>
  </si>
  <si>
    <t>Leibniz University Hannover</t>
  </si>
  <si>
    <t>Thomas, M (corresponding author), Universitat Hannover, Inst Meteorol &amp; Klimatol, Herrenhauser Str 2, D-30419 Hannover, Germany.</t>
  </si>
  <si>
    <t>WOS:000074128900067</t>
  </si>
  <si>
    <t>Chen, G; Ezraty, R; He, MX</t>
  </si>
  <si>
    <t>Regional characteristics of sea level variation in the Southern Ocean with relation to Antarctic sea ice</t>
  </si>
  <si>
    <t>The Southern Ocean (SO) is divided into three zones and five sectors in order to examine the regional characteristics of sea level variation and its possible relation with Antarctic sea ice. Mechanisms responsible for the observed features are also discussed in the context of sea level/sea ice interaction.</t>
  </si>
  <si>
    <t>Ocean Univ Qingdao, Ocean Remote Sensing Inst, Ocean Remote Sensing Lab, State Educ Commiss, Qingdao 266003, Peoples R China</t>
  </si>
  <si>
    <t>Ocean University of China</t>
  </si>
  <si>
    <t>Chen, G (corresponding author), Ocean Univ Qingdao, Ocean Remote Sensing Inst, Ocean Remote Sensing Lab, State Educ Commiss, 5 Yushan Rd, Qingdao 266003, Peoples R China.</t>
  </si>
  <si>
    <t>he, ming/HZM-5794-2023; He, Ming/JDN-0835-2023</t>
  </si>
  <si>
    <t>WOS:000074128900069</t>
  </si>
  <si>
    <t>Young, NW; Hyland, G</t>
  </si>
  <si>
    <t>Applications of time series of microwave backscatter over the Antarctic region</t>
  </si>
  <si>
    <t>The 500 km wide swath of the ERS Wind scatterometer and its orbit geometry allows the measurement of the microwave backscatter of all the Antarctic region between latitudes 55 degrees S and 79 degrees S every three days. The values of the backscatter coefficient depend on the incidence angle and look direction of the antenna beams. By removing the contributions to the backscatter of these two effects we derive normalised values of the backscatter coefficient, and from these synthesise a sequence of composite radar images of the surface. The almost continuous operation of the AMI [Active Microwave Instrument] in wind-mode provides a regular series of images commencing in August 1991. The image sequence shows the interannual variability of melting of the surface snow cover. The increase in moisture content of the snow with warmer temperatures reduces the backscatter coefficient by as much as 25 dB below ita usually very stable long term value. This signal provides a sensitive indicator of the intensity of surface melt, which is related to daily mean or maximum temperatures, as well as an estimate of the spatial extent of melting and its temporal variability. The sequence of images clearly shows the drift of large icebergs and a major calving event from the West Ice Shelf in May 1994, which generated two very large icebergs. The first has drifted westward around Antarctica for 5000 km. The drift rate indicates a variation in speed of the westward continental slope current between 5 and 20 cm sec(-1). The Drift tracks of other large icebergs show the variability in the ocean current around the continent and north trending currents that link to the Antarctic Circumpolar Current further north. The backscatter from the icebergs is influenced by their surface conditions, including melting, and their size. A decrease with time in backscatter from smaller icebergs provides a measure of the reduction of their surface area by erosion.</t>
  </si>
  <si>
    <t>Young, NW (corresponding author), Antarctic CRC, GPO Box 252-80, Hobart, Tas 7001, Australia.</t>
  </si>
  <si>
    <t>WOS:000074128900077</t>
  </si>
  <si>
    <t>Drinkwater, MR; Liu, X</t>
  </si>
  <si>
    <t>ERS satellite microwave radar observations of antarctic sea-ice dynamics</t>
  </si>
  <si>
    <t>Antarctic; SAR images; sea-ice dynamics; Ronne polynya; Weddell polynya; Antarctic circumpolar wave</t>
  </si>
  <si>
    <t>ERS-1 and ERS-2 scatterometer and SAR data are used to monitor and track large and small-scale sea-ice dynamics in the Southern Ocean, and in particular in the Weddell Sea, Antarctica. Sea-ice formation in the Weddell Sea regulates vertical and horizontal thermohaline circulation and influences bottom water production rates. Significant seasonal to interannual variability is observed in the sea-ice drift dynamics. Coupled model simulations reproduce this variability and indicate that there is significant interannual variability in Weddell Sea ice formation, drift and extent on the ENSO timescale, with a period of similar to 8 years. Changes in ice dynamics on these timescales regulate the amount of sea-ice divergence and polynya formation. Anomalies in timing and duration of the opening of the Ronne ice-shelf polynya system are closely related to the variability in outflow of Weddell Sea bottom water measured at Joinville Island.</t>
  </si>
  <si>
    <t>Drinkwater, MR (corresponding author), CALTECH, Jet Prop Lab, 4800 Oak Grove Dr, Pasadena, CA 91109 USA.</t>
  </si>
  <si>
    <t>WOS:000074128900094</t>
  </si>
  <si>
    <t>Rott, H; Skvarca, P; Rack, W; Stuefer, M</t>
  </si>
  <si>
    <t>Significant ice retreat in the region Patagonia - Antarctic Peninsula observed by ERS SAR</t>
  </si>
  <si>
    <t>ESA Special Publications</t>
  </si>
  <si>
    <t>ERS; SAR; Antarctica; Patagonia; glaciers</t>
  </si>
  <si>
    <t>Areal changes and flow dynamics of glaciers of the Southern Patagonian Icefield (SPI) and of northern Larsen Ice Shelf (LIS) on the Antarctic Peninsula have been investigated based on ERS-1 and ERS-2 SAR data and on field work. After a period of steady retreat, coinciding with regional atmospheric warming during the last five decades, the two northernmost sections of the LIS (north of 65 degrees S) disintegrated within a few days in early 1995. At the same time a large calving event occurred also in the section of the LIS south of 65 degrees S. Recent observations of the ice front and of rifting zones indicate that the retreat of this section might accelerate in the near future. Studies of major outlet glaciers on the east side of the SPI, which extends from 48.3 degrees S to 51.5 degrees S, revealed significant retreat for the majority of glaciers. As an example, areal changes of Upsala Glacier, calving into La,oo Argentino, are shown. The retreat accelerated considerably after 1993 resulting in unusually large calving events. The region Patagonia Antarctic Peninsula, located in the west wind zone, reveals steep climatic gradients and therefore is particularly sensitive to climate change as indicated by the retreat of glaciers and ice shelves.</t>
  </si>
  <si>
    <t>Univ Innsbruck, Inst Meteorol &amp; Geophys, A-6020 Innsbruck, Austria</t>
  </si>
  <si>
    <t>University of Innsbruck</t>
  </si>
  <si>
    <t>Univ Innsbruck, Inst Meteorol &amp; Geophys, Innrain 52, A-6020 Innsbruck, Austria.</t>
  </si>
  <si>
    <t>Helmut.Rott@uibk.ac.at; helmut.rott@uibk.ac.at; wolfgang.rack@uibk.ac.at; helmut.rott@uibk.ac.at</t>
  </si>
  <si>
    <t>Rack, Wolfgang/U-8898-2017</t>
  </si>
  <si>
    <t>Rack, Wolfgang/0000-0003-2447-377X</t>
  </si>
  <si>
    <t>ESA SPEC PUBL</t>
  </si>
  <si>
    <t>WOS:000074128900095</t>
  </si>
  <si>
    <t>Hughes, CW; Jones, MS; Carnochan, S</t>
  </si>
  <si>
    <t>Propagation of features in the Southern Ocean, using ATSR and altimetry</t>
  </si>
  <si>
    <t>Results from the Fine Resolution Antarctic Model have suggested that the Antarctic Circumpolar Current (ACC) is a region in which the mean eastward flow speed exceeds the intrinsic westward propagation speed of baroclinic Rossby waves. As a result, the modelled ACC shows up as a region in which transient features propagate eastwards. Features of the mean flow on scales as small as 250 km are reflected in the propagation of transient features. In this study, sea surface slopes measured by the ERS1 altimeter, and sea surface temperature gradients measured by the Along-Track Scanning Radiometer (ATSR), are used to map the zonal propagation of transient features. A consistent picture is produced using the two instruments, with eastward propagation confirmed throughout the ACC. Many smaller scale features are visible in both maps, in some cases agreeing with FRAM, but in many cases disagreeing. The dynamic relevance of these features is clear from the fact that they appear in maps made from two independent data sources, and often correspond to features in the mean surface temperature field. In particular, the Tasman Front and the South Atlantic Current can be clearly identified.</t>
  </si>
  <si>
    <t>Bidston Observ, Proudman Oceanog Lab, Birkenhead L43 7RA, Merseyside, England; Southampton Oceanog Ctr, James Rennell Div, Southampton SO14 3ZH, Hants, England; Aston Univ, Dept Civil Engn, Birmingham B4 7ET, W Midlands, England</t>
  </si>
  <si>
    <t>NERC National Oceanography Centre; NERC National Oceanography Centre; University of Southampton; Aston University</t>
  </si>
  <si>
    <t>Hughes, CW (corresponding author), Bidston Observ, Proudman Oceanog Lab, Birkenhead L43 7RA, Merseyside, England.</t>
  </si>
  <si>
    <t>Hughes, Chris W/A-3791-2010; Hughes, Chris/GQP-7479-2022</t>
  </si>
  <si>
    <t>Hughes, Chris W/0000-0002-9355-0233;</t>
  </si>
  <si>
    <t>WOS:000074128900162</t>
  </si>
  <si>
    <t>Laxon, SW; McAdoo, DC</t>
  </si>
  <si>
    <t>Polar marine gravity fields from ERS-1</t>
  </si>
  <si>
    <t>We present new altimetric marine gravity fields of the polar oceans covering the entire Southern Oceans and the Arctic Ocean up to 81.5N derived from the ERS-1 geodetic mission and ERS-1/2 tandem mission. The fields include poorly charted areas which are covered by both seasonal and persistent sea ice. To retrieve gravity measurements over ice covered regions requires reprocessing of the full waveform telemetry data set to correct for errors in surface elevation measurements which occur over ice. In both of the polar oceans the new gravity fields have excellent spatial resolution (approaching 20 km in most areas and 30 km in perpetually ice-covered seas). Hence they provide an unprecedented view of tectonic fabric in polar seafloor. Signatures in the Arctic gravity field, such as that of an apparent fossil spreading ridge in the Canada Basin, provide valuable constraints on the tectonic opening of the basin. In the Antarctic, the gravity field of the Weddell Sea embayment reveals structures which reflect its complex, uncertain history. Gravity over the Amundsen Sea permits a significant, new southward tracing of fracture zones (e.g., the Pahemo, Endeavor) that abut Marie Byrd Land, conjugate to those adjacent to the Campbell Plateau. This result places significant new constraints on the early history of separation between the New Zealand micro-continent and Marie Byrd Land, West Antarctica; it indicates regional extension which is consistent with the Bellingshausen paleo-plate hypothesis.</t>
  </si>
  <si>
    <t>Univ Coll London, MSSL, Dept Space &amp; Climate Phys, Surrey RH5 6NT, England</t>
  </si>
  <si>
    <t>Laxon, SW (corresponding author), Univ Coll London, MSSL, Dept Space &amp; Climate Phys, Surrey RH5 6NT, England.</t>
  </si>
  <si>
    <t>WOS:000074128900169</t>
  </si>
  <si>
    <t>ERS scatterometer observations of katabatic winds over a polynya</t>
  </si>
  <si>
    <t>Wind fields derived from ERS scatterometer data acquired over the polynya present in the western Ross Sea, Antarctica, during the austral summer season - are used to study mesoscale atmospheric flow patterns associated with surges of katabatic air from the Terra Nova Bay convergence zone. Over the ocean the katabatic winds may turn north - as expected given the modal southerly geostrophic wind and Coriolis force - but also south. Analysis of concurrent automatic weather station (AWS) data suggests that the most likely mechanism for the southward-turning is the existence of a highly-localised low pressure centre south of Terra Nova Bay. Comparison of ERS scatterometer wind fields with AWS measurements demonstrate that the satellite data are generally able to portray correctly changes in mesoscale circulation patterns related to the onset and cessation of katabatic surge events, although problems do occur, and - despite a less than ideal temporal coverage - are suitable for monitoring winds over open water around Antarctic coasts.</t>
  </si>
  <si>
    <t>Marshall, GJ (corresponding author), British Antarctic Survey, Madingley Rd, Cambridge CB3 0ET, England.</t>
  </si>
  <si>
    <t>WOS:000074128900177</t>
  </si>
  <si>
    <t>Turner, J; Marshall, G</t>
  </si>
  <si>
    <t>The use of ERS scatterometer data to investigate the surface circulation of antarctic mesocyclones</t>
  </si>
  <si>
    <t>The value of ERS-1 scatterometer data as a tool for studying the wind fields of Antarctic mesocyclones is assessed by using one year's observations of these systems derived from satellite imagery. The scatterometer processing scheme utilized can affect the resultant wind fields, particularly the accuracy of the external forecast winds used for meteorological ambiguity removal. Very few of the mesocyclones (9%) were captured by the scatterometer data because (1) similar to 60% of the vortices did not form over the open ocean (25% of those that did were included in the scatterometer data) and (2) the narrow scatterometer swath results in a poor temporal resolution. Most systems had a surface circulation, varying from a slight deviation from the geostrophic flow to a closed circulation; however, 25% of mesocyclones did not exhibit a surface circulation. Derived maximum cyclonic relative vorticity varied between similar to-100 and similar to-400 x 10(-6) s(-1).</t>
  </si>
  <si>
    <t>Turner, J (corresponding author), British Antarctic Survey, Madingley Rd, Cambridge CB3 0ET, England.</t>
  </si>
  <si>
    <t>WOS:000074128900178</t>
  </si>
  <si>
    <t>Lutjeharms, JRE; Shannon, LV</t>
  </si>
  <si>
    <t>A century of physical oceanography in South Africa; In search of the legacy of John D.F. Gilchrist</t>
  </si>
  <si>
    <t>TRANSACTIONS OF THE ROYAL SOCIETY OF SOUTH AFRICA</t>
  </si>
  <si>
    <t>Meeting on 100 Years of Marine Science in South Africa in Honor of John Dow Fisher Gilchrist</t>
  </si>
  <si>
    <t>NOV 23, 1996</t>
  </si>
  <si>
    <t>UNIV CAPE TOWN, CAPE TOWN, SOUTH AFRICA</t>
  </si>
  <si>
    <t>UNIV CAPE TOWN</t>
  </si>
  <si>
    <t>BENGUELA ECOLOGY PROGRAM; AGULHAS CURRENT; ATLANTIC-OCEAN; INDIAN-OCEAN; NUMERICAL-MODEL; SURFACE DRIFT; FEATURES; RETROFLECTION; CIRCULATION; SYSTEM</t>
  </si>
  <si>
    <t>Investigations on the physical behaviour of the oceans bordering South Africa have gone through a number of distinct historical phases, starting with exploratory work on the Agulhas Current as early as 1778. The first work of a physical nature that derived from South Africa itself was done by John Gilchrist in support of his fisheries investigations. In the period following, before the Second World War, physical research near South Africa was dominated by German endeavours. That work was terminated by the war and not resumed afterwards. The greatest stimulus for South African oceanology came from the International Geophysical Year and the International Indian Ocean Expedition in the 1950s and 1960s. It led to the formation of the South African National Committee for Oceanographic Research, the construction of state-of-the-art research vessels and to a whole new vision on South Africa's ocean environment The golden Years of South African oceanography were the 1970s and early 1980s, with the establishment of the National Research Institute for Oceanology by the Council for Scientific and Industrial Research (CSIR), the blossoming of research at the Sea Fisheries Research Institute, strong national research programmes, including the Benguela Ecology Programme, and a vigorous Antarctic Research Programme. Growth in knowledge and understanding of South African water; increased rapidly, partially as a result of a simultaneous growth in international interest in the region. In the 1980s came me commercialization of the CSIR, the rapid shrinkage in South Africa's research fleet, and restructured funding mechanisms that did not directly encourage participation in international research programmes. This was followed by a new political dispensation in 1994 that has brought about substantially reduced funding for oceanography and also elements of social engineering that have still to show their future effect on oceanographic science in South Africa. The research philosophy of John Gilchrist seems to have been one of basic research of the highest quality, directed at problems that were deemed to be of economic importance. In an attempt to trace his legacy by studying the history of physical oceanography during the past century in South Africa, we find that the influence of his work in the field did not last long, but that the institutions he helped establish have maintained a standing in physical oceanography to this day.</t>
  </si>
  <si>
    <t>Univ Cape Town, Dept Oceanog, ZA-7701 Rondebosch, South Africa; Sea Fisheries Res Inst, ZA-8012 Cape Town, South Africa</t>
  </si>
  <si>
    <t>University of Cape Town</t>
  </si>
  <si>
    <t>Lutjeharms, JRE (corresponding author), Univ Cape Town, Dept Oceanog, ZA-7701 Rondebosch, South Africa.</t>
  </si>
  <si>
    <t>johann@physci.uct.ac.za; shirley@physci.uct.ac.za</t>
  </si>
  <si>
    <t>TAYLOR &amp; FRANCIS INC</t>
  </si>
  <si>
    <t>PHILADELPHIA</t>
  </si>
  <si>
    <t>530 WALNUT STREET, STE 850, PHILADELPHIA, PA 19106 USA</t>
  </si>
  <si>
    <t>0035-919X</t>
  </si>
  <si>
    <t>2154-0098</t>
  </si>
  <si>
    <t>T ROY SOC S AFR</t>
  </si>
  <si>
    <t>Trans. Roy. Soc. S. Afr.</t>
  </si>
  <si>
    <t>10.1080/00359199709520616</t>
  </si>
  <si>
    <t>YR981</t>
  </si>
  <si>
    <t>WOS:000071552200003</t>
  </si>
  <si>
    <t>Bailey, GW; Rogers, J</t>
  </si>
  <si>
    <t>Chemical oceanography and marine geoscience off southern Africa: Past discoveries in the post-Gilchrist era, and future prospects</t>
  </si>
  <si>
    <t>BENGUELA UPWELLING SYSTEM; SHORT-TERM VARIABILITY; AUSTROGLOSSUS-PECTORALIS SOLEIDAE; EQUATORIAL PACIFIC-OCEAN; SOUTHWEST INDIAN-OCEAN; CONTINENTAL-MARGIN; AGULHAS-BANK; ANCHOR STATION; NITROGEN UPTAKE; CIRCULATION PATTERNS</t>
  </si>
  <si>
    <t>In 1895/96, John D. F. Gilchrist was appointed marine biologist to the Cape Colony. During voyages extending as far as Walvis Bay and Maputo, he initiated studies of the marine geology and chemical oceanography of the shelf while mapping substrata for new demersal fishing grounds. The shelf sediments off the East Coast are controlled by wave processes along the inner shelf and by the poleward-flowing Agulhas Current along the outer shelf. In contrast, South Coast sediments of the eastern Agulhas Bank consist of wave-dominated, landward-coarsening modern (Holocene) terrigenous muds to sands on the inner shelf and relict wave-dominated shelly sands on the outer shelf, deposited during Pleistocene lowstands within glacial (hypothermal) periods. The Agulhas Current also appears to exert a controlling influence over the nutrient chemistry and, hence, primary productivity, on the East and South Coast margins. The surface waters of the Agulhas Current are nutrient-poor and most East Coast areas are consequently considerably less productive than their West Coast counterparts at the same latitude, but the underlying South Indian Central Water (SICW) is nutrient-rich. Recent findings suggest that the Agulhas Current may induce upwelling of nutrient-rich bottom water derived from SICW at sites such as the Natal Eight and off Port Alfred by kinematic upwelling, so enhancing the nutrient content of surface waters and increasing the potential for primary production there. A second physical process, which is also thought to be related to interaction of the Agulhas Current and bottom topography, is the dynamic shelf-edge upwelling of SICW onto the shelf along portions of the South Coast where the shelf is wider. It is uncertain whether this is continuous in space or time, but it is possible that the process may prime bottom waters for wind-induced upwelling in the south-western ice of capes along the South Coast. On the West Coast, the outer-shelf sediment consists of Holocene planktonic-foraminiferal ooze, reflecting the dominating influence of the equatorward-flowing Benguela Current. The middle-shelf sediment often consists of glauconitic sand, whereas the sediment of the inner shelf usually has a landward-coarsening and -thickening wedge of terrigenous muds to sands. Wind-induced upwelling is the dominant West Coast physical process of relevance to the sedimentology and chemistry of the inner shelf and overlying waters. In the southern Benguela, this is seasonal, resulting in seasonal variability in the abundance of nutrients and the resultant productivity of surface waters and associated biogeochemical processes, such as the appearance of oxygen-depleted bottom water. There is a northward decrease in the seasonality of these physical and biogeochemical processes along the West Coast, which is reflected in an increase in the reducing nature of the underlying organic-rich sediments between St Helena Bay and Walvis Bay. In the deep-sea environment of the Cape Basin, the clockwise poleward flow of bath the Antarctic Bottom Water (AABW) and the North Atlantic Deep Water (NADW) is reflected in a major zone of erosion of the sea floor, mantled by abundant ferromanganese nodules, at the foot of the continental rise, which is fed by margin-perpendicular slumps, debris flows and canyon-fed turbidity currents. The currents, driven by Coriolis Force, both swing left (east) into the Agulhas Passage between the Agulhas Bank and the Agulhas Plateau, before parting company in the Transkei Basin, where the AABW is forced eastwards by the northeast-shallowing contours of the Natal Valley. The E-W-orientated Agulhas Drift, a contourite drift, is being deposited on the left (north) side of the AABW. The NADW then heads into the Natal Valley to deposit margin-parallel contourite drifts at the foot of the continental slope as far north as Durban, where the Central Terrace and then the Mozambique Ridge steer the NADW first east and then south hack to the mouth of the Natal Valley.</t>
  </si>
  <si>
    <t>Sea Fisheries Res Inst, ZA-8012 Cape Town, South Africa; Univ Cape Town, Dept Geol Sci, ZA-7701 Rondebosch, South Africa</t>
  </si>
  <si>
    <t>Bailey, GW (corresponding author), Sea Fisheries Res Inst, Private Bag X2, ZA-8012 Cape Town, South Africa.</t>
  </si>
  <si>
    <t>gwbailey@sfri.wcape.gov.za; jrogers@geology.uct.ac.za</t>
  </si>
  <si>
    <t>325 CHESTNUT ST, SUITE 800, PHILADELPHIA, PA 19106 USA</t>
  </si>
  <si>
    <t>10.1080/00359199709520617</t>
  </si>
  <si>
    <t>WOS:000071552200004</t>
  </si>
  <si>
    <t>Wong, CS; Matear, RJ</t>
  </si>
  <si>
    <t>Ocean disposal of CO2 in the north Pacific ocean:: Assessment of CO2 chemistry and circulation on storage and return to the atmosphere</t>
  </si>
  <si>
    <t>WASTE MANAGEMENT</t>
  </si>
  <si>
    <t>The purpose of this study is to assess changes in the ocean biogeochemistry and oceanic partial pressure of CO2 (pCO(2)) due to CO2 disposal and its effects, and to discuss the oceanographic parameters affecting the return of disposed CO2 back to the atmosphere. The primary focus will be on CO2 scenarios for North Pacific intermediate water (NPIW) and the deep water off the Japanese coast. CO2 chemistry shows that pCO(2) values in the intermediate and deep North Pacific waters are already higher than the present atmospheric CO2 level. The factors maintaining high pCO(2) in the waters of the North Pacific Ocean are (1) ocean diffusivity, (2) penetration and mixing into deeper water, (3) transport of NPIW, (4) deep Pacific circulation, and (5) the efficiency of the biological pump. Review of recent work on ventilation of deep Pacific waters suggests a mid-depth return flow to Antarctic circumpolar water, increasing the residence time of disposed CO2 into the deep water. A review of CO2 source and sink areas in the Pacific Ocean indicates potential escape routes of disposed CO2 back to the atmosphere. Several strategies are available for disposing CO2 into the ocean: (1) Disposal into the upper ocean can be combined with simultaneous fertilization to create a detritus flux, transporting CO2 into deep waters. (2) Disposal into NPIW will buy 20 to 50 years of time depending on the maintaining of the ventilation rate of NPIW. (3) Disposal into the deep Pacific waters relies on the tightness of the thermocline lid and the continuous action of the biological pump to keep the upper ocean low in pCO(2). Thus, certain crucial areas of research need to be looked at to remove uncertainties in knowledge such as: (a) the experimental assessment of vertical diffusivity (K-v) in the upper, the intermediate and deep waters, (b) an assessment of the time-scale of Pacific ventilation, and (c) fertilization to enhance the biological pump. A Pacific SF6 tracer and CO2 storage experiment is a logical approach to tackle these important areas of research. (C) 1998 Elsevier Science Ltd. All rights reserved.</t>
  </si>
  <si>
    <t>Inst Ocean Sci, Dept Fisheries &amp; Oceans, Sidney, BC V8L 4B2, Canada; CSIRO, Marine Labs, Hobart, Tas 7001, Australia</t>
  </si>
  <si>
    <t>Fisheries &amp; Oceans Canada; Commonwealth Scientific &amp; Industrial Research Organisation (CSIRO)</t>
  </si>
  <si>
    <t>Wong, CS (corresponding author), Inst Ocean Sci, Dept Fisheries &amp; Oceans, 9860 W Saanich Rd, Sidney, BC V8L 4B2, Canada.</t>
  </si>
  <si>
    <t>matear, richard/C-5133-2011</t>
  </si>
  <si>
    <t>matear, richard/0000-0002-3225-0800</t>
  </si>
  <si>
    <t>0956-053X</t>
  </si>
  <si>
    <t>WASTE MANAGE</t>
  </si>
  <si>
    <t>Waste Manage.</t>
  </si>
  <si>
    <t>ZP186</t>
  </si>
  <si>
    <t>WOS:000073726100012</t>
  </si>
  <si>
    <t>Brown, C; Guichard, A; Lyons, D</t>
  </si>
  <si>
    <t>Anderson, M</t>
  </si>
  <si>
    <t>Analysis of the potential for wind and solar energy systems in Antarctica</t>
  </si>
  <si>
    <t>WIND ENERGY CONVERSION 1996</t>
  </si>
  <si>
    <t>18th British-Wind-Energy-Association Conference on Wind Energy Conversion</t>
  </si>
  <si>
    <t>SEP 25-27, 1996</t>
  </si>
  <si>
    <t>EXETER UNIV, EXETER, ENGLAND</t>
  </si>
  <si>
    <t>EXETER UNIV</t>
  </si>
  <si>
    <t>As renewable energy generation devices become more efficient and less expensive, the market for providing power to remote communities is expanding. Power for these sites is usually provided by diesel generator sets although, with high winds or solar radiation levels, wind-turbines and solar arrays could prove an ideal alternative. This is especially true for Antarctica. The Australian Antarctic Division currently ships approximately 750,000 litres of diesel fuel annually to each of three continental stations located on the coastline of East Antarctica. These operations are expensive and savings could be expected from the introduction of a renewable energy generation capability. These stations experience strong winds with gusts recorded at up to 81 m/s, together with temperatures often plunging below -30 degrees C in winter. This, while providing adequate meteorological conditions for power generation by wind-turbines, also imposes harsh design criteria. Solar also remains an extremely promising alternative during the summer, but is not viable for the winter. As part of a project investigating 'Alternative Energy for Antarctic Stations', analysis of meteorological data has given wind energy capacity factors estimates of up to 0.7, and summer solar energy capacity factors estimates of up to 0.3. These, combined with station load measurements, have been used to determine the optimal sizing of the number and ratio of wind/solar to storage devices. Results indicate that installation of a 110 kW wind turbine capacity at Mawson would result in a 25% fuel saving, while a 55 kW wind turbine capacity at Macquarie Island would reduce fuel consumption by 30%.</t>
  </si>
  <si>
    <t>Brown, C (corresponding author), UNIV TASMANIA,IASOS,GPO BOX 252C,HOBART,TAS 7001,AUSTRALIA.</t>
  </si>
  <si>
    <t>MECHANICAL ENGINEERING PUBL</t>
  </si>
  <si>
    <t>EDMUNDS</t>
  </si>
  <si>
    <t>P O BOX 24 NORTHGATE AVE BURY ST, EDMUNDS, SUFFOLK, ENGLAND 1P32 6BW</t>
  </si>
  <si>
    <t>1-86058-034-3</t>
  </si>
  <si>
    <t>Energy &amp; Fuels</t>
  </si>
  <si>
    <t>BH25W</t>
  </si>
  <si>
    <t>WOS:A1997BH25W00017</t>
  </si>
  <si>
    <t>Pruthi, V; Cameotra, SS</t>
  </si>
  <si>
    <t>Short communication: Production and properties of a biosurfactant synthesized by Arthrobacter protophormiae - An Antarctic strain</t>
  </si>
  <si>
    <t>WORLD JOURNAL OF MICROBIOLOGY &amp; BIOTECHNOLOGY</t>
  </si>
  <si>
    <t>Arthrobacter protophormiae; biosurfactant; n-hexadecane; oil recovery; psychrophilic</t>
  </si>
  <si>
    <t>This study reports the production of biosurfactant by a psychrophilic strain of Arthrobacter protophormiae during growth on an immiscible carbon source, n-hexadecane. The biosurfactant reduces the surface tension of the medium from 68.0 mN/m to 30.60 mN/m and exhibits good emulsification activity. The strain could grow and produce biosurfactant in the presence of high NaCl concentrations (10.0 to 100.0 g/l). Although the biosurfactant was isolated by growing the organism under psychrophilic conditions (10 degrees C) it exhibited stable activity over a wide range of temperature (30 degrees C to 100 degrees C). It retained its surface-active properties at pH 2 to 12. The biosurfactant was effective in recovering up to 90% of residual oil from an oil saturated sandpack column, indicating its potential value in enhanced oil recovery.</t>
  </si>
  <si>
    <t>INST MICROBIAL TECHNOL,SECTOR 39A,CHANDIGARH 160036,INDIA</t>
  </si>
  <si>
    <t>Council of Scientific &amp; Industrial Research (CSIR) - India; CSIR - Institute of Microbial Technology (IMTECH)</t>
  </si>
  <si>
    <t>0959-3993</t>
  </si>
  <si>
    <t>WORLD J MICROB BIOT</t>
  </si>
  <si>
    <t>World J. Microbiol. Biotechnol.</t>
  </si>
  <si>
    <t>10.1007/BF02770822</t>
  </si>
  <si>
    <t>Biotechnology &amp; Applied Microbiology</t>
  </si>
  <si>
    <t>WD068</t>
  </si>
  <si>
    <t>WOS:A1997WD06800025</t>
  </si>
  <si>
    <t>Acosta, J; Uchupi, E</t>
  </si>
  <si>
    <t>Transtensional tectonics along the South Scotia Ridge, Antarctica</t>
  </si>
  <si>
    <t>South Scotia Ridge; transtension tectonics; microplates; accretionary wedge; block rotation processes</t>
  </si>
  <si>
    <t>RELATIVE PLATE MOTIONS; BLOCK ROTATION; SLIP; SEA; HISPANIOLA; CALIFORNIA; REGION; BASIN</t>
  </si>
  <si>
    <t>Multichannel seismic reflection profiles recorded aboard B/O Hesperides during the austral summer of 1991-1992 were used to identify the tectonic style of the South Scotia Ridge along the Scotia/Antarctica plate boundary. The ridge is composed of continental crustal fragments transported eastward from the South America-Antarctic isthmus 28 to 6 Ma during the opening of Drake Passage. It is made up of two highs (north and south branches of the South Scotia Ridge) separated by a central depression that contains four narrow deeps. Fragmentation of the ridge during and since its transport to its present position is due to transtensional sinistral motion along the Scotia-Antarctic plate boundary. This fragmentation of the ridge appears to have been in two phases. During an early phase of transtension, which probably took place in the Oligocene, a half graben fronted by a high along its northern edge was formed along the southern flank of the ridge. Concurrent with this transtension episode an extensive sediment prism was deposited north of the ridge. The second tectonic episode during which the present plate boundary was established in its current location along the central depression may have begun about 4 Ma. Transtensional tectonics along the sinistral transform fault plate boundary during this phase led to the creation of the present tectonic geomorphology of the South Scotia Ridge. Extension during this phase is characterized by listric faults dipping both north and south which root into a northerly dipping basal detachment surface. Motion along these faults caused the block above the detachment surface (upper block-north branch of the South Scotia Ridge) to undergo some degree of tilting. Differences in morphology along the north branch suggest that this block tilting varies along strike being the least on its eastern and western ends and maximum in the center. This suggests that continuity of the listric faults parallel to the plate boundary is disrupted by transverse structures, structures which may have been produced by bends along the plate boundary. As the blocks were transported laterally along the transtensional sinistral plate boundary they experienced some degree of counterclockwise rotation along the right lateral transverse structures creating local zones of compression and extension at their corners. It is this compression created by the rotating blocks which led to the deformation of the sediments north of the eastern end of the north branch of the South Scotia Ridge and within the central depression itself.</t>
  </si>
  <si>
    <t>INST ESPANOL OCEANOG, MADRID 28002, SPAIN; WOODS HOLE OCEANOG INST, WOODS HOLE, MA 02543 USA</t>
  </si>
  <si>
    <t>Spanish Institute of Oceanography; Woods Hole Oceanographic Institution</t>
  </si>
  <si>
    <t>DEC 30</t>
  </si>
  <si>
    <t>10.1016/S0040-1951(96)00090-X</t>
  </si>
  <si>
    <t>WG688</t>
  </si>
  <si>
    <t>WOS:A1996WG68800002</t>
  </si>
  <si>
    <t>Rozbaczylo, N; Canahuire, E; Ojeda, EP</t>
  </si>
  <si>
    <t>Presence of Micronereis in Antarctic waters and description of a new species, M-antarctica (Polychaeta: Nereididae: Notophycinae)</t>
  </si>
  <si>
    <t>PROCEEDINGS OF THE BIOLOGICAL SOCIETY OF WASHINGTON</t>
  </si>
  <si>
    <t>A new species of Nereididae, Micronereis antarctica from Antarctic waters (South Shetland Islands and the Palmer Archipelago), is described. The species was collected on the sea-bed from the intertidal zone to 30 m deep. This represents the first record of the genus in Antarctic waters. Of the eight known species in this genus, M. antarctica is most similar to M. nanaimoensis Berkeley &amp; Berkeley, 1953 distributed along the western coast of North America; the two species can be distinguished by morphological differences of the peristomium and mouth, the parapodia and setae, and coloration of integument and eggs.</t>
  </si>
  <si>
    <t>UNIV NACL MAYOR SAN MARCOS,FAC CIENCIAS BIOL,LIMA 100,PERU</t>
  </si>
  <si>
    <t>Universidad Nacional Mayor de San Marcos</t>
  </si>
  <si>
    <t>Rozbaczylo, N (corresponding author), PONTIFICIA UNIV CATOLICA CHILE,FAC CIENCIAS BIOL,DEPT ECOL,CASILLA 114-D,SANTIAGO,CHILE.</t>
  </si>
  <si>
    <t>BIOL SOC WASHINGTON</t>
  </si>
  <si>
    <t>NAT MUSEUM NAT HIST SMITHSONIAN INST, WASHINGTON, DC 20560</t>
  </si>
  <si>
    <t>0006-324X</t>
  </si>
  <si>
    <t>P BIOL SOC WASH</t>
  </si>
  <si>
    <t>Proc. Biol. Soc. Wash.</t>
  </si>
  <si>
    <t>DEC 23</t>
  </si>
  <si>
    <t>WA761</t>
  </si>
  <si>
    <t>WOS:A1996WA76100003</t>
  </si>
  <si>
    <t>Thorpe, RB; Law, KS; Bekki, S; Pyle, JA; Nisbet, EG</t>
  </si>
  <si>
    <t>Is methane-driven deglaciation consistent with the ice core record?</t>
  </si>
  <si>
    <t>TRACE GAS BUDGETS; ATMOSPHERIC CH4; OZONE DEPLETION; CLIMATE; AGE; MODEL; PALEOCLIMATOLOGY; TROPOSPHERE; IMPACT</t>
  </si>
  <si>
    <t>The rapid climate changes at the terminations marking the end of the last glaciation are poorly understood. This study uses the Cambridge two-dimensional atmospheric model to investigate the impact of a large marine sediment slump or permafrost rupture releasing 4000 Tg of CH4 into the high latitudes of the northern hemisphere, with particular emphasis on the evolution of atmospheric CH4 concentrations. which may have led to an associated direct radiative effect of the order of 1 W m(-2), persisting for a few decades, because of enhanced levels of atmospheric CH4. The model-generated CH4 concentrations were converted into synthetic ice core signals for 66 degrees N and 85 degrees S, representing Arctic and Antarctic cores, respectively. A range of possible averaging times was considered. The results show that irrespective of the site or enclosure time chosen, with the current sampling interval of similar to 300 years, it is not possible to discount completely the existence of a spike as a result of the instantaneous release of 4000 Tg of CH4. Detection or refutation of a CH4 spike would, however, be probable if the sampling interval were reduced to around 50-100 years.</t>
  </si>
  <si>
    <t>UNIV LONDON, ROYAL HOLLOWAY &amp; BEDFORD NEW COLL, DEPT GEOL, EGHAM TW20 0EX, SURREY, ENGLAND</t>
  </si>
  <si>
    <t>University of London; Royal Holloway University London</t>
  </si>
  <si>
    <t>Thorpe, RB (corresponding author), UNIV CAMBRIDGE, CHEM LAB, CTR ATMOSPHER SCI, LENSFIELD RD, CAMBRIDGE CB2 1EW, ENGLAND.</t>
  </si>
  <si>
    <t>bekki, slimane/J-7221-2015; Law, Kathy/Q-1290-2018</t>
  </si>
  <si>
    <t>bekki, slimane/0000-0002-5538-0800; Law, Kathy/0000-0003-4479-903X</t>
  </si>
  <si>
    <t>DEC 20</t>
  </si>
  <si>
    <t>D22</t>
  </si>
  <si>
    <t>10.1029/96JD02547</t>
  </si>
  <si>
    <t>VZ788</t>
  </si>
  <si>
    <t>WOS:A1996VZ78800001</t>
  </si>
  <si>
    <t>Kaminski, JW; McConnell, JC; Boville, BA</t>
  </si>
  <si>
    <t>A three-dimensional chemical transport model of the stratosphere: Midlatitude results</t>
  </si>
  <si>
    <t>ANTARCTIC OZONE HOLE; MIDDLE ATMOSPHERE; SIMULATION; HEMISPHERE; SOUNDER; LOSSES; IMPACT; MASS</t>
  </si>
  <si>
    <t>A prototype robust three-dimensional global chemical transport model (CTM) has been developed in order to facilitate a realistic simulation of stratospheric chemistry and dynamics. The current application is for a 100-day run from August 10 to November 17 using the average (ensemble) of 10 dynamical runs (realizations) of the CCM1. The CTM results are compared with observations and two-dimensional model results. A comparison of the midlatitude model results with satellite observations, stratospheric and mesospheric sounder (SAMS) and Halogen Occultation Experiment (HALOE), showed that the model can simulate relatively well, at least on the timescale of the simulation, the distribution and formation of long-lived species (N2O, CH4, and H2O). The distribution of short-lived species was compared with some satellite measurements, limb infrared monitor of the stratosphere (LIMS) and Stratospheric aerosol and Gas Experiment (SAGE II); and two-dimensional model results, and was found to be consistent.</t>
  </si>
  <si>
    <t>NATL CTR ATMOSPHER RES, BOULDER, CO 80307 USA; ARM CONSULTANTS, DOWNSVIEW, ON, CANADA; YORK UNIV, CTR RES EARTH &amp; SPACE SCI, N YORK, ON M3J 1P3, CANADA</t>
  </si>
  <si>
    <t>National Center Atmospheric Research (NCAR) - USA; York University - Canada</t>
  </si>
  <si>
    <t>YORK UNIV, DEPT EARTH &amp; ATMOSPHER SCI, N YORK, ON M3J 1P3, CANADA.</t>
  </si>
  <si>
    <t>Kaminski, Jacek/0000-0002-9702-5356</t>
  </si>
  <si>
    <t>10.1029/96JD01550</t>
  </si>
  <si>
    <t>WOS:A1996VZ78800010</t>
  </si>
  <si>
    <t>ODonovan, V; Tully, O</t>
  </si>
  <si>
    <t>Lipofuscin (age pigment) as an index of crustacean age: Correlation with age, temperature and body size in cultured juvenile Homarus gammarus L.</t>
  </si>
  <si>
    <t>ageing; Homarus; lipofuscin</t>
  </si>
  <si>
    <t>FLUORESCENT MORPHOLOGICAL LIPOFUSCIN; FRESH-WATER CRAYFISH; ANTARCTIC KRILL; EUPHAUSIA-SUPERBA; PARASTACIDAE; BRAIN; ACCUMULATION; PARAMETERS; DIPTERA</t>
  </si>
  <si>
    <t>Morphological lipofuscin was quantified in laboratory cultured Homarus gammarus to determine if the amount of pigment was correlated with age and culture temperature in this species. Two cohorts were monitored for 34 and 18 months, respectively. An age dependent accumulation of lipofuscin concentration (expressed as % area fraction) occurred (Y = -2.22 + 0.084X, R(2) = 46.8%, p less than or equal to 0.0001 and incorporating carapace length as a covariate). Carapace length accounted for 3.3% of the variation in lipofuscin. The effect of temperature on lipofuscin accumulation was assessed using three regimes: 8, 11 and 13.5 +/- 5 degrees C. Temperature had a significant effect on lipofuscin accumulation (F = 15.9, p less than or equal to 0.0009). Carapace length also responded significantly to temperature although the trend was nor linear (F = 68.1, p &lt; 0.0001). There was no significant correlation between lipofuscin concentration and body size in lobsters of the same age (r = 0.067, -0.2, 0.154 and 0.5 for each of four groups). The age dependent increase in morphological lipofuscin and the lack of correlation between body size and lipofuscin in cultured H. gammarus indicates significant potential for this technique as a method of ageing lobsters. As lipofuscin accumulation is a function of metabolic age, factors other than temperature, such as population density, which affects growth rate in the wild, could potentially affect metabolic rate and therefore lipofuscin accumulation. However the independence between growth and lipofuscin in laboratory animals indicates that this may not be a problem.</t>
  </si>
  <si>
    <t>ODonovan, V (corresponding author), UNIV DUBLIN TRINITY COLL,DEPT ZOOL,DUBLIN 2,IRELAND.</t>
  </si>
  <si>
    <t>DEC 15</t>
  </si>
  <si>
    <t>10.1016/S0022-0981(96)02662-7</t>
  </si>
  <si>
    <t>VZ496</t>
  </si>
  <si>
    <t>WOS:A1996VZ49600001</t>
  </si>
  <si>
    <t>Peters, E; Thomas, DN</t>
  </si>
  <si>
    <t>Prolonged darkness and diatom mortality .1. Marine Antarctic species</t>
  </si>
  <si>
    <t>Antarctic; diatoms; darkness; growth; phytoplankton distribution</t>
  </si>
  <si>
    <t>BACILLARIOPHYCEAE RESTING CELLS; ANOXIC SEDIMENTS; DOUGLAS LAKE; SURVIVAL; PHYTOPLANKTON; REJUVENATION; SEA; TEMPERATURE; MICROSCOPY; MICHIGAN</t>
  </si>
  <si>
    <t>The effect of prolonged periods of darkness (up to 10 months) was investigated in the diatom species Thalassiosira antarctica Comber, T. tumida (Janisch) Hasle, Porosira pseudodenticulata (Hustedt) Joust, Proboscia inermis (Castracane) Jordan and Ligowski and Fragilariopsis kerguelensis (O'Maera) Hustedt isolated from the Southern Ocean. Sudden darkness did not induce resting spore formation. All species survived in their vegetative stage. High levels of photosynthesis were resumed in T. antarctica, T. tumida and P. inermis upon re-exposure to light at all times tested during a 3 month dark period. Cellular chlorophyll a, carbon and nitrogen decreased at the beginning of the dark period and remained more or less stable suggestive of a low maintenance respiration. Species specific survival times varied from less than 4 months up to 9 months. After returning to the former light regime during the species specific survival times T. antarctica, T. tumida, P. pseudodenticulata and P. inermis began growing at rates similar to those in the pre-dark phase.</t>
  </si>
  <si>
    <t>Peters, E (corresponding author), ALFRED WEGENER INST POLAR &amp; MARINE RES,HANDELSHAFEN 12,D-27570 BREMERHAVEN,GERMANY.</t>
  </si>
  <si>
    <t>Thomas, David Neville/B-1448-2010</t>
  </si>
  <si>
    <t>Thomas, David Neville/0000-0001-8832-5907</t>
  </si>
  <si>
    <t>10.1016/S0022-0981(96)02520-8</t>
  </si>
  <si>
    <t>WOS:A1996VZ49600003</t>
  </si>
  <si>
    <t>Worby, AP; Jeffries, MO; Weeks, WF; Morris, K; Jana, R</t>
  </si>
  <si>
    <t>The thickness distribution of sea ice and snow cover during late winter in the Bellingshausen and Amundsen Seas, Antarctica</t>
  </si>
  <si>
    <t>WEDDELL SEA; ROSS SEA</t>
  </si>
  <si>
    <t>Data collected from a voyage of RV Nathaniel B. Palmer to the Bellingshausen and Amundsen Seas during August-September 1993 are used to investigate the thickness distribution of sea ice and snow cover and the processes that influence the development of the first-year pack ice. The data are a combination of in situ and ship-based measurements and show that the process of flee thickening is highly dependent on ice deformation; in particular, rafting and ridging play important roles at different stages of flee development. Rafting is the major mechanism in the early stages of development, and core structure data show the mean thickness of individual layers of crystals to be only 0.12 m. Most ice &lt;0.3 m is not ridged but is usually rafted before attaining this thickness, well before thermodynamic growth has ceased. In thicker flees, ridging is more common, with most floes &gt;0.6 m having some surface deformation. Blocks within ridge sails are typically in the range 0.3-0.6 m thick, and ship-based observations estimate approximately 25% of the pack exhibits surface ridging. When corrected for biases in the observational methods, the data show that the dominant ice and snow thickness categories are &gt;0.7 m and 0.2-0.5 m, respectively, and account for 40% and 36% of the surface area of the pack ice. Approximately 8% of the pack is open water. An estimate of the effects of ridging on the distribution of ice mass within the pack suggests that between 50 and 75% of the total mass is contained within the 25% of the pack that exhibits surface ridging.</t>
  </si>
  <si>
    <t>AUSTRALIAN ANTARCTIC DIV, HOBART, TAS 7001, AUSTRALIA; INST ANTARTICO CHILENO, SANTIAGO 9, CHILE; UNIV ALASKA, INST GEOPHYS, FAIRBANKS, AK 99775 USA</t>
  </si>
  <si>
    <t>Australian Antarctic Division; University of Alaska System; University of Alaska Fairbanks</t>
  </si>
  <si>
    <t>ANTARCTIC COOPERAT RES CTR, POB 252-80, HOBART, TAS 7001, AUSTRALIA.</t>
  </si>
  <si>
    <t>Jaña, Ricardo/AAR-1225-2020; Worby, Anthony P/A-2373-2012</t>
  </si>
  <si>
    <t>Jaña, Ricardo/0000-0003-3319-1168;</t>
  </si>
  <si>
    <t>C12</t>
  </si>
  <si>
    <t>10.1029/96JC02737</t>
  </si>
  <si>
    <t>VY902</t>
  </si>
  <si>
    <t>WOS:A1996VY90200009</t>
  </si>
  <si>
    <t>Wolff, EW</t>
  </si>
  <si>
    <t>Electrical resistivity sounding of the East Antarctic ice sheet - Comment</t>
  </si>
  <si>
    <t>STRATIGRAPHY; CORES; CONDUCTIVITY; ACIDITY</t>
  </si>
  <si>
    <t>Wolff, EW (corresponding author), BRITISH ANTARCTIC SURVEY, NAT ENVIRONM RES COUNCIL, MADINGLEY RD, CAMBRIDGE CB3 0ET, ENGLAND.</t>
  </si>
  <si>
    <t>Wolff, Eric W/D-7925-2014</t>
  </si>
  <si>
    <t>Wolff, Eric W/0000-0002-5914-8531</t>
  </si>
  <si>
    <t>DEC 10</t>
  </si>
  <si>
    <t>B12</t>
  </si>
  <si>
    <t>10.1029/96JB02659</t>
  </si>
  <si>
    <t>VX663</t>
  </si>
  <si>
    <t>WOS:A1996VX66300007</t>
  </si>
  <si>
    <t>Shabtaie, S; Bentley, CR</t>
  </si>
  <si>
    <t>Electrical resistivity sounding of the East Antarctic ice sheet - Reply</t>
  </si>
  <si>
    <t>CORE; ACID</t>
  </si>
  <si>
    <t>Shabtaie, S (corresponding author), UNIV WISCONSIN, GEOPHYS &amp; POLAR RES CTR, 1215 W DAYTON ST, MADISON, WI 53706 USA.</t>
  </si>
  <si>
    <t>10.1029/96JB02651</t>
  </si>
  <si>
    <t>WOS:A1996VX66300008</t>
  </si>
  <si>
    <t>Peterson, KA; Werner, HJ</t>
  </si>
  <si>
    <t>The photodissociation of ClO2: Potential energy surfaces of OClO-&gt;Cl+O-2</t>
  </si>
  <si>
    <t>JOURNAL OF CHEMICAL PHYSICS</t>
  </si>
  <si>
    <t>CONFIGURATION-INTERACTION CALCULATIONS; CORRELATED MOLECULAR CALCULATIONS; GAUSSIAN-BASIS SETS; CHLORINE DIOXIDE; ANTARCTIC OZONE; OCLO PHOTODISSOCIATION; STRATOSPHERIC OZONE; ELECTRONIC STATES; MATRIX-ISOLATION; SCF METHOD</t>
  </si>
  <si>
    <t>Using large multireference configuration interaction wave functions, potential energy surfaces involved in the photodissociation of symmetric ClO2 to Cl+O-2 are investigated. The production of atomic chlorine from OClO, which may have important implications for stratospheric ozone chemistry, is predicted to occur via the excited 1(2)B(2) electronic state after initial excitation to the A (2)A(2) state. A calculated C-2 upsilon transition state connecting 1 B-2(2) OClO to Cl+0(2), is strongly bent and has a barrier height relative to the X B-2(1) ground state of 2.86 eV (2.75 eV with zero-point vibrational corrections). However, this is only a 2nd-order transition state with imaginary vibrational frequencies along both the OClO--&gt;Cl+O-2 and OClO--&gt;ClO+O reaction paths (symmetric bending and asymmetric stretching modes, respectively). Thus, the present theoretical work suggests that only a small amount of Cl+O-2 will be formed in the photodissociation of ClO2 due to the dominance of the ClO+O channel, Much of the O-2 that is produced is predicted to be in the a (1) Delta(g) state, since the 1 B-2(2) potential energy surface in C-2v symmetry correlates with this state of O-2. However, other nearby electronic states of OClO, namely the 1 (2)A(1) and 2 B-2(2), interact in the exit channel and will facilitate the production of especially X (3) Sigma(g)(-) and perhaps b (1) Sigma(g)(+) O-2, respectively. The present results are in very good accord with the recent photofragment translational energy spectroscopy experiments of Davis and Lee [J. Chem. Phys.; 105, 8142 (1996)]. (C) 1996 American Institute of Physics.</t>
  </si>
  <si>
    <t>PACIFIC NW LAB, ENVIRONM MOL SCI LAB, RICHLAND, WA 99352 USA; UNIV STUTTGART, INST THEORET CHEM, D-70569 STUTTGART, GERMANY</t>
  </si>
  <si>
    <t>United States Department of Energy (DOE); Pacific Northwest National Laboratory; University of Stuttgart</t>
  </si>
  <si>
    <t>Peterson, KA (corresponding author), WASHINGTON STATE UNIV, DEPT CHEM, RICHLAND, WA 99352 USA.</t>
  </si>
  <si>
    <t>Peterson, Kirk A/HCH-8734-2022; Werner, Hans-Joachim/G-9509-2011</t>
  </si>
  <si>
    <t>Peterson, Kirk A/0000-0003-4901-3235; Werner, Hans-Joachim/0000-0002-0435-539X</t>
  </si>
  <si>
    <t>0021-9606</t>
  </si>
  <si>
    <t>J CHEM PHYS</t>
  </si>
  <si>
    <t>J. Chem. Phys.</t>
  </si>
  <si>
    <t>DEC 8</t>
  </si>
  <si>
    <t>10.1063/1.472851</t>
  </si>
  <si>
    <t>VW947</t>
  </si>
  <si>
    <t>WOS:A1996VW94700012</t>
  </si>
  <si>
    <t>Taylor, F; Hill, RS</t>
  </si>
  <si>
    <t>A phylogenetic analysis of the Eucryphiaceae</t>
  </si>
  <si>
    <t>AUSTRALIAN SYSTEMATIC BOTANY</t>
  </si>
  <si>
    <t>TEMPERATE RAINFOREST; WESTERN TASMANIA; KING VALLEY; MACROFOSSILS; CUNONIACEAE; AUSTRALIA; EVOLUTION</t>
  </si>
  <si>
    <t>A range of characters from modern and fossil species are used to present a phylogeny of Eucryphia Cav. (Eucryphiaceae). Amongst the extant taxa, the Australian species form a monophyletic group, but the South American species are paraphyletic. This, coupled with their present-day distribution and the fossil record, supports the view that Eucryphia had a Gondwanic origin at least 50 million years prior to the disruption of Australia from Antarctica. Although based on a limited data set with only vegetative characters available, the inclusion of the fossil members of Eucryphiaceae has demonstrated several trends that have been inferred to represent a response to the changing climatic conditions of the Cenozoic. These responses have included a general decrease in leaf size, loss of senate leaf margins and the development of peltiform cuticular extensions on the abaxial leaf surface. These extensions may aid in decreasing transpirational water loss and/or increasing frost resistance.</t>
  </si>
  <si>
    <t>UNIV TASMANIA,DEPT PLANT SCI,HOBART,TAS 7001,AUSTRALIA</t>
  </si>
  <si>
    <t>Taylor, F (corresponding author), UNIV TASMANIA,INST ANTARCTIC &amp; SO OCEAN STUDIES,GPO BOX 252-77,HOBART,TAS 7001,AUSTRALIA.</t>
  </si>
  <si>
    <t>Hill, Robert/AAB-1686-2019</t>
  </si>
  <si>
    <t>Hill, Robert/0000-0003-4564-4339</t>
  </si>
  <si>
    <t>1030-1887</t>
  </si>
  <si>
    <t>AUST SYST BOT</t>
  </si>
  <si>
    <t>Aust. Syst. Bot.</t>
  </si>
  <si>
    <t>DEC 6</t>
  </si>
  <si>
    <t>10.1071/SB9960735</t>
  </si>
  <si>
    <t>VY576</t>
  </si>
  <si>
    <t>WOS:A1996VY57600002</t>
  </si>
  <si>
    <t>Edouard, S; Legras, B; Lefevre, F; Eymard, R</t>
  </si>
  <si>
    <t>The effect of small-scale inhomogeneities on ozone depletion in the Arctic</t>
  </si>
  <si>
    <t>POTENTIAL VORTICITY; WINTER; CHLORINE; CHEMISTRY</t>
  </si>
  <si>
    <t>THE chemical processes involved in the depletion of polar stratospheric ozone are now fairly well understood(1,2). But the effect of small-scale stirring and mixing of the chemical species involved can be misrepresented in three dimensional chemical-transport models because of their coarse resolution, Because of the nonlinearities in the chemical rate laws, especially those involving chlorine in the main catalytic cycle, these effects can be important-particularly in the Arctic, where the polar vortex is less uniform and less isolated from surrounding air than in the Antarctic, Here we use a very-high-resolution model with simplified ozone-depletion chemistry to show that the depletion is sensitive to small-scale inhomogeneities in the distribution of reactant species, Under the conditions of the winter of 1994-95 the effect is large enough to account for the observed discrepancies of about 40% between modelled and observed ozone depletion in the Arctic environment(3-5).</t>
  </si>
  <si>
    <t>CNRM, CNRS, METEO FRANCE, F-31057 TOULOUSE, FRANCE; LAB CENT PONTS &amp; CHAUSSEES, F-75015 PARIS, FRANCE</t>
  </si>
  <si>
    <t>Centre National de la Recherche Scientifique (CNRS); Universite Gustave-Eiffel; Laboratoire Central des Ponts et Chaussees (LCPC)</t>
  </si>
  <si>
    <t>Edouard, S (corresponding author), ECOLE NORMALE SUPER, CNRS, METEOROL DYNAM LAB, 24 RUE LHOMOND, F-75231 PARIS 05, FRANCE.</t>
  </si>
  <si>
    <t>Legras, Bernard/HNI-8473-2023; Legras, Bernard/AAE-1352-2019</t>
  </si>
  <si>
    <t>Legras, Bernard/0000-0002-3756-7794</t>
  </si>
  <si>
    <t>4 LITTLE ESSEX STREET, LONDON, ENGLAND WC2R 3LF</t>
  </si>
  <si>
    <t>DEC 5</t>
  </si>
  <si>
    <t>10.1038/384444a0</t>
  </si>
  <si>
    <t>VW687</t>
  </si>
  <si>
    <t>WOS:A1996VW68700056</t>
  </si>
  <si>
    <t>Maffia, M; Acierno, R; Cillo, E; Storelli, C</t>
  </si>
  <si>
    <t>Na+-D-glucose cotransport by intestinal BBMVs of the Antarctic fish Trematomus bernacchii</t>
  </si>
  <si>
    <t>AMERICAN JOURNAL OF PHYSIOLOGY-REGULATORY INTEGRATIVE AND COMPARATIVE PHYSIOLOGY</t>
  </si>
  <si>
    <t>nutrient absorption; intestinal sugar transport; sodium; low temperature adaptation</t>
  </si>
  <si>
    <t>BRUSH-BORDER MEMBRANE; TELEOST GASTROINTESTINAL-TRACT; RAT SMALL-INTESTINE; ACID TRANSPORT; VESICLES</t>
  </si>
  <si>
    <t>Intestinal nutrient absorption in fish adapted to low temperature was investigated by isolating, with a Mg2+-precipitation procedure, brush-border membrane vesicles (BBMVs) from intestines of the Antarctic teleost Trematomus bernacchii. In particular, D-glucose transport was analyzed by measuring both 1) fluorescence changes of the electrical potential-sensitive dye 3,3'-diethylthiadicarbocyanine iodide. [DiS-C-2(5)] and 2) intravesicular uptake of D-[C-14]glucose. Results demonstrated that transport of D-glucose across intestinal BBMs of the Antarctic fish is stimulated by the presence of a transmembrane Na+ gradient (out &gt; in) and was specifically inhibited by phloridzin. Furthermore, Na+-dependent D-glucose uptake was strongly enhanced by the presence of an electrical potential (inside-negative) across the membrane. There was a marked difference in temperature dependence of Na+-sugar cotransport between the Antarctic fish and temperate fish, such as the European yellow eel. Na+-dependent D-glucose uptake in T. bernacchii intestinal BBMV reached its maximal rate at -2-0 degrees C (close to fish living temperature) and was exponentially inactivated by incubation at higher temperatures. Kinetic analysis of D-glucose influx indicated the presence of a single Na+-dependent carrier process (apparent maximal carrier-mediated influx = 0.233 +/- 0.009 nmol . mg protein(-1). min(-1); apparent half-saturation constant for carrier-mediated influx - 0.157 +/- 0.026 mmol/l) and a nonsaturable transfer component (apparent diffusional permeability of membrane to the sugar = 0.233 +/- 0.016 mu l . mg protein(-1). min(-1)). The Na+-dependent carrier-mediated mechanism was specific for sugars, since it ws partially inhibited by the presence in the extravesicular medium of other monosaccharides, but not by ascorbic acid or amino acids of different types. These data suggest that in the intestine of Antarctic fish luminal D-glucose transport takes place by a specific Na+-dependent electrogenic secondary active transport working well at subzero temperatures.</t>
  </si>
  <si>
    <t>Maffia, M (corresponding author), UNIV LECCE, DIPARTIMENTO BIOL, LAB FISIOL GEN, VIA PROV LECCE MONTERONI, I-73100 LECCE, ITALY.</t>
  </si>
  <si>
    <t>9650 ROCKVILLE PIKE, BETHESDA, MD 20814</t>
  </si>
  <si>
    <t>0363-6119</t>
  </si>
  <si>
    <t>AM J PHYSIOL-REG I</t>
  </si>
  <si>
    <t>Am. J. Physiol.-Regul. Integr. Comp. Physiol.</t>
  </si>
  <si>
    <t>DEC</t>
  </si>
  <si>
    <t>R1576</t>
  </si>
  <si>
    <t>R1583</t>
  </si>
  <si>
    <t>10.1152/ajpregu.1996.271.6.R1576</t>
  </si>
  <si>
    <t>WB876</t>
  </si>
  <si>
    <t>WOS:A1996WB87600016</t>
  </si>
  <si>
    <t>Sedgemore, KJF; Williams, PJS; Jones, GOL; Wright, JW</t>
  </si>
  <si>
    <t>A comparison of EISCAT and dynasonde measurements of the auroral ionosphere</t>
  </si>
  <si>
    <t>VIIth EISCAT Workshop</t>
  </si>
  <si>
    <t>OCT, 1995</t>
  </si>
  <si>
    <t>CARGESE, FRANCE</t>
  </si>
  <si>
    <t>TIME DATA ACQUISITION; INTERPRETATION CAPABILITIES; DRIFT MEASUREMENTS; PLASMA VELOCITY; RECEIVING ARRAY; RADAR; DENSITIES; VECTOR; SYSTEM; FLOW</t>
  </si>
  <si>
    <t>Incoherent-scatter radar and ionospheric sounding are powerful and complementary techniques in the study of the Earth's ionosphere. The work presented here involves the use of the Tromso Dynasonde as a correlative diagnostic with the EISCAT incoherent-scatter radar. A comparison of electron-density profiles shows how a Dynasonde can be used to calibrate an incoherent-scatter radar and to monitor changes in the system. Sky-maps of the direction of Dynasonde echoes are compared with EISCAT-derived density profiles to illustrate how a Dynasonde can be used to measure the drift velocity of auroral features. Vector velocities fitted to Dynasonde echoes are compared with EISCAT-derived plasma velocities. The results show good agreement when the data are taken during quiet to moderately active conditions and averaged over time scales of 30 min or more.</t>
  </si>
  <si>
    <t>Sedgemore, KJF (corresponding author), PRIFYSGOL CYMRU ABERYSTWYTH,ADRAN FFISEG,CEREDIGION SY23 3BZ,WALES.</t>
  </si>
  <si>
    <t>10.1007/s005850050401</t>
  </si>
  <si>
    <t>WH411</t>
  </si>
  <si>
    <t>WOS:A1996WH41100018</t>
  </si>
  <si>
    <t>Davey, MC; Rothery, P</t>
  </si>
  <si>
    <t>Seasonal variation in respiratory and photosynthetic parameters in three mosses from the maritime Antarctic</t>
  </si>
  <si>
    <t>ANNALS OF BOTANY</t>
  </si>
  <si>
    <t>Antarctica; bryophytes; mosses; carbon exchange; irradiance; photosynthesis; productivity models; respiration; seasonal variation; temperature</t>
  </si>
  <si>
    <t>ENVIRONMENTAL-CHANGE; PLANTS</t>
  </si>
  <si>
    <t>Carbon fixation under controlled conditions was measured in three mosses from the maritime Antarctic using an infra-red gas analysis system. Gas exchange parameters were determined during each season in 1993 and 1994 using the Arrhenius equation and a hyperbolic tangent function applied to respiration and photosynthesis, respectively. Environmental data was collected in 1994 for comparison. All seasonal variations were greater in Brachythecium than in the species from less hydric habitats. Respiration rates were highest in summer and lowest in winter at all temperatures in Brachythecium, but there was little change in Chorisodontium or Andreaea. There was some seasonal variation in the initial slope (K-p) of the photosynthesis-irradiance curve in all species, although,the environmental data suggested that this was of little ecological importance. In all species seasonal changes in the maximum rates of photosynthesis (GP(max), NPmax) were observed, generally with a pattern of summer maxima, although there were some interannual differences. These changes are considered to be the most important in affecting the overall annual productivity of the mosses. There were no seasonal variations in the optimum temperatures for either gross or net photosynthesis, or for the irradiance at the onset of light saturation (I-k). The results have important implications for the use of models to estimate the productivity of the Antarctic flora based upon present or predicted climate data. (C) 1996 Annals of Botany Company</t>
  </si>
  <si>
    <t>0305-7364</t>
  </si>
  <si>
    <t>ANN BOT-LONDON</t>
  </si>
  <si>
    <t>Ann. Bot.</t>
  </si>
  <si>
    <t>10.1006/anbo.1996.0182</t>
  </si>
  <si>
    <t>VZ021</t>
  </si>
  <si>
    <t>WOS:A1996VZ02100008</t>
  </si>
  <si>
    <t>Walton, DWH</t>
  </si>
  <si>
    <t>Making money from Antarctica</t>
  </si>
  <si>
    <t>OSNEY MEAD, OXFORD, OXON, ENGLAND OX2 0EL</t>
  </si>
  <si>
    <t>10.1017/S0954102096000478</t>
  </si>
  <si>
    <t>VY205</t>
  </si>
  <si>
    <t>WOS:A1996VY20500001</t>
  </si>
  <si>
    <t>MartinezMacchiavello, JC; Tatur, A; ServantVildary, S; DelValle, R</t>
  </si>
  <si>
    <t>Holocene environmental change in a marine-estuarine-lacustrine sediment sequence, King George Island, South Shetland Islands</t>
  </si>
  <si>
    <t>Antarctica; diatoms; Holocene; lakes; sedimentology</t>
  </si>
  <si>
    <t>ANTARCTIC LAKES; RECORD; OCEAN</t>
  </si>
  <si>
    <t>Sedimentological features and cluster analysis of diatom assemblages were used to investigate a local Holocene prograding sequence of marine-estuarine-lacustrine sediments. It consists of upward finning and thinning sediment cycles formed at the mouth of a meltwater stream during regional isostatic uplift, which followed early Holocene deglaciation and marine inundation events. The sequence begins in the lower Holocene sublittoral sand (marine diatoms and abundant molluscs) overlying, with a transgressive base, the deltic (?) elastic sediment marking probably one of the pre-Holocene interglacial periods (index diatom Actinocyclus ingens suggests an age &gt;0.62 Ma). The lower Holocene marine sand was truncated by middle Holocene gravity flows, bearing volcanic ash. They were deposited in a high energy estuarine environment (brackish diatoms). The beach subsequently formed separated the estuary from the sea and changed it into a freshwater lake. Accumulation of moss and gyttja, containing a freshwater diatom assemblage, marks the final late Holocene stage of this coastal sedimentary sequence, which can be considered as typical for deglaciation periods in the maritime Antarctic.</t>
  </si>
  <si>
    <t>POLISH ACAD SCI, INST ECOL, PL-05092 DZIEKANOW LESNY, POLAND; ORSTOM, MNHN, GEOL LAB, F-75005 PARIS, FRANCE; INST ANTARTICO ARGENTINO, RA-1010 BUENOS AIRES, DF, ARGENTINA</t>
  </si>
  <si>
    <t>Polish Academy of Sciences; Institut de Recherche pour le Developpement (IRD); Museum National d'Histoire Naturelle (MNHN); Instituto Antartico Argentino</t>
  </si>
  <si>
    <t>MartinezMacchiavello, JC (corresponding author), MUSEO ARGENTINO CIENCIAS NAT BERNARDINO RIVADAVIA, LAB DIATOMEAS FOSILES, RA-1405 BUENOS AIRES, DF, ARGENTINA.</t>
  </si>
  <si>
    <t>10.1017/S095410209600048X</t>
  </si>
  <si>
    <t>WOS:A1996VY20500002</t>
  </si>
  <si>
    <t>Melnikov, IA; Spiridonov, VA</t>
  </si>
  <si>
    <t>Antarctic krill under perennial sea ice in the western Weddell Sea</t>
  </si>
  <si>
    <t>Antarctic krill; Euphausia superba; larval development and growth; ice-water interface; Weddell Sea</t>
  </si>
  <si>
    <t>EUPHAUSIA-SUPERBA; PACK-ICE; BEHAVIOR; CRYSTALLOROPHIAS; CRUSTACEA; ZONE; GYRE</t>
  </si>
  <si>
    <t>The results of underwater observations and sampling of krill (Euphausia superba) in the western Weddell Sea during the joint Russian-USA Ice Station Weddell-1 Expedition (11 February-9 June 1992) are presented. Krill was sampled from the same large ice flee composed of both 1- and 2-year ice as it drifted northward for a distance of c. 700 km. Abundance estimates for krill under this flee were in the range 0.1-6.25 ind m(-2). Krill aggregate in areas where rafting of ice floes and formation of new ice occur, or around a protected diving hole. The krill sampled consisted mainly of furcilia 6 and post-larvae which did not belong to the 0+ group originating in this (1991-92) year, but presumably hatched in the summer season of 1990-91 and developed very slowly so that at the end of the following summer season, larval stages were still present in the population. No increase of the mean krill size was observed during 2.5 months of observation. The role of larval advection for the maintenance of krill population in the Weddell Sea is discussed.</t>
  </si>
  <si>
    <t>MOSCOW MV LOMONOSOV STATE UNIV,ZOOL MUSEUM,MOSCOW 103009,RUSSIA</t>
  </si>
  <si>
    <t>Lomonosov Moscow State University</t>
  </si>
  <si>
    <t>Melnikov, IA (corresponding author), RUSSIAN ACAD SCI,PP SHIRSHOV OCEANOL INST,23 KRASIKOVA ST,MOSCOW 117857,RUSSIA.</t>
  </si>
  <si>
    <t>10.1017/S0954102096000491</t>
  </si>
  <si>
    <t>WOS:A1996VY20500003</t>
  </si>
  <si>
    <t>Relationships between surface sediment diatom assemblages and water chemistry gradients in saline lakes of the Vestfold Hills, Antarctica</t>
  </si>
  <si>
    <t>Antarctic saline lakes; canonical correspondence analysis; diatoms; water chemistry</t>
  </si>
  <si>
    <t>CANONICAL CORRESPONDENCE-ANALYSIS; BRITISH-COLUMBIA CANADA; GREAT-PLAINS; RECONSTRUCTION; PH; FLUCTUATIONS; INFERENCES; TOOL</t>
  </si>
  <si>
    <t>The relationship between surface sediment diatom assemblages and measured limnological variables in 33 coastal Antarctic lakes was examined by constructing a diatom-water chemistry dataset. Canonical correspondence analysis revealed that salinity and silicate each explain significant amounts of variation in the distribution and abundance of the surface sediment diatom taxa. Salinity has the strongest influence, revealing its value for limnological inference models in this coastal Antarctic region.</t>
  </si>
  <si>
    <t>UNIV TASMANIA, ANTARCTIC CRC, BOX 252 C, HOBART, TAS 7001, AUSTRALIA.</t>
  </si>
  <si>
    <t>Roberts, Donna/0000-0001-6701-6662</t>
  </si>
  <si>
    <t>10.1017/S0954102096000508</t>
  </si>
  <si>
    <t>WOS:A1996VY20500004</t>
  </si>
  <si>
    <t>Mesozooplankton biomass distribution in the upper 100 m layer of the Atlantic sector of the Southern Ocean</t>
  </si>
  <si>
    <t>Antarctica; biogeography; biomass; geographical distribution; zooplankton</t>
  </si>
  <si>
    <t>MESOPLANKTON BIOMASS; SIZE DISTRIBUTION; BERING-SEA; ZOOPLANKTON; ANTARCTICA; SESTON</t>
  </si>
  <si>
    <t>The distribution of annual mean biomass of mesozooplankton (animals in the size range 0.2-20 mm) in the upper layer (0-100 m) of the Atlantic sector of the Southern Ocean was mapped. The map was constructed from 4216 measurements at 2184 oceanographic stations, from the Russian and Brazilian archive records, from published sources, and from the British Oceanographic Data Centre. The annual mean mesozooplankton biomass value for the South Atlantic is estimated in this study to be 93 mg m(-3) wet weight.</t>
  </si>
  <si>
    <t>Rudjakov, JA (corresponding author), RUSSIAN ACAD SCI,PP SHIRSHOV OCEANOL INST,LAB PLANKTON ECOL &amp; DISTRIBUT,23 KRASIKOV ST,MOSCOW 117218,RUSSIA.</t>
  </si>
  <si>
    <t>10.1017/S095410209600051X</t>
  </si>
  <si>
    <t>WOS:A1996VY20500005</t>
  </si>
  <si>
    <t>Savidge, G; Priddle, J; Gilpin, LC; Bathmann, U; Murphy, EJ; Owens, NJP; Pollard, RT; Turner, DR; Veth, C; Boyd, P</t>
  </si>
  <si>
    <t>An assessment of the role of the marginal ice zone in the carbon cycle of the Southern Ocean</t>
  </si>
  <si>
    <t>carbon cycling; fronts; ice zone; marginal; primary production; Southern Ocean</t>
  </si>
  <si>
    <t>NORTHWESTERN WEDDELL SEA; PHYTOPLANKTON PRODUCTION; BIOOPTICAL PROPERTIES; SURFACE WATERS; SCOTIA SEA; ROSS SEA; EDGE; BLOOM; NUTRIENTS; DISTRIBUTIONS</t>
  </si>
  <si>
    <t>The dense phytoplankton blooms observed in earlier studies in the Southern Ocean Marginal Ice Zone (MIZ) may not be representative of all regions, so that some previous assessments of the overall importance of this system in total primary production may have been overestimated. Recent observations have shown that increased phytoplankton production may not always be associated with the retreating ice-edge, due to the unpredictability of meltwater-induced stability. Complex interactions between the MIZ and hydrographic fronts have also been indicated. A range of simple simulations, based on biomass inventories for the major biogeochemical systems in the Southern Ocean, show that the greater part of chlorophyll biomass is located in the extensive regions between the major fronts. Consideration of the fronts and the MIZ only, which we surmize may be the principal sites of export production, indicates that the MIZ is clearly the most important single feature. Even if the occurrence of MIZ blooms in the simulations is reduced dramatically, such blooms still appear to make a substantial contribution to production and, by implication, carbon export.</t>
  </si>
  <si>
    <t>BRITISH ANTARCTIC SURVEY, NAT ENVIRONM RES COUNCIL, CAMBRIDGE CB3 0ET, ENGLAND; ALFRED WEGENER INST POLAR &amp; MARINE RES, D-27570 BREMERHAVEN, GERMANY; UNIV NEWCASTLE UPON TYNE, DEPT MARINE SCI &amp; COASTAL MANAGEMENT, NEWCASTLE UPON TYNE NE1 7RU, TYNE &amp; WEAR, ENGLAND; SOUTHAMPTON OCEANOG CTR, SOUTHAMPTON SO14 3ZH, HANTS, ENGLAND; GOTHENBURG UNIV, S-41296 GOTHENBURG, SWEDEN; CHALMERS UNIV TECHNOL, DEPT ANALYT &amp; MARINE CHEM, S-41296 GOTHENBURG, SWEDEN; NETHERLANDS INST SEA RES, NL-1790 AB DEN BURG, NETHERLANDS; UNIV BRITISH COLUMBIA, DEPT EARTH &amp; OCEAN SCI, VANCOUVER, BC V6T 1Z4, CANADA</t>
  </si>
  <si>
    <t>UK Research &amp; Innovation (UKRI); Natural Environment Research Council (NERC); NERC British Antarctic Survey; Helmholtz Association; Alfred Wegener Institute, Helmholtz Centre for Polar &amp; Marine Research; Newcastle University - UK; NERC National Oceanography Centre; University of Southampton; University of Gothenburg; Chalmers University of Technology; Utrecht University; Royal Netherlands Institute for Sea Research (NIOZ); University of British Columbia</t>
  </si>
  <si>
    <t>Savidge, G (corresponding author), QUEENS UNIV BELFAST, SCH BIOL &amp; BIOCHEM, MARINE LAB, PORTAFERRY BT22 1PF, CO DOWN, NORTH IRELAND.</t>
  </si>
  <si>
    <t>Turner, David R/A-7870-2010; Bathmann, Ulrich/ISV-4351-2023; Owens, Nicholas/B-6639-2015; murphy, eugene/GZL-1620-2022; Owens, Nicholas John Paul/GRX-5013-2022; Boyd, Philip/J-7624-2014</t>
  </si>
  <si>
    <t>Turner, David R/0000-0002-2891-2664; Owens, Nicholas/0000-0003-4245-5858; Owens, Nicholas John Paul/0000-0001-7972-7285; Boyd, Philip/0000-0001-7850-1911</t>
  </si>
  <si>
    <t>10.1017/S0954102096000521</t>
  </si>
  <si>
    <t>WOS:A1996VY20500006</t>
  </si>
  <si>
    <t>VanDeVijver, B; Beyens, L</t>
  </si>
  <si>
    <t>Freshwater diatom communities of the Stromness Bay area, South Georgia</t>
  </si>
  <si>
    <t>diatoms; ecology; South Georgia; subantarctic</t>
  </si>
  <si>
    <t>MARITIME ANTARCTIC LAKES; WATER CHEMISTRY; ASSEMBLAGES</t>
  </si>
  <si>
    <t>Modern diatom samples were collected from 43 sites across the Stromness Bay area of South Georgia. From 115 taxa belonging to 22 six diatom assemblages were distinguished. A CCA-analysis indicated that the assemblages are linked to pH and conductivity ranges, and habitat structure. The Eunotia paludosa var. paludosa - Eunotia subarcuatoides assemblage occurs in small acid water bodies. Samples of the Fragilaria germainii - Pinnularia aff. anglica assemblage are found in pools with a relatively high conductivity. The Fragilaria neoproducta assemblage and the Achnanthes subatomoides - Navicula vitabunda assemblage are mainly found in larger pools and lakes. This relationship between the assemblages and pH was comparable with results found in the testate amoebae fauna of South Georgia.</t>
  </si>
  <si>
    <t>VanDeVijver, B (corresponding author), UNIV ANTWERP,RUCA,DEPT BIOL,GROENENBORGERLAAN 171,B-2020 ANTWERP,BELGIUM.</t>
  </si>
  <si>
    <t>Van de Vijver, Bart/A-4572-2013</t>
  </si>
  <si>
    <t>10.1017/S0954102096000533</t>
  </si>
  <si>
    <t>WOS:A1996VY20500007</t>
  </si>
  <si>
    <t>Piola, AR; Grasselli, MB</t>
  </si>
  <si>
    <t>Medium-scale heat fluxes across the Antarctic Circumpolar Current in the Drake Passage and western Scotia Sea</t>
  </si>
  <si>
    <t>heat flux; mixing; ocean</t>
  </si>
  <si>
    <t>POLAR FRONTAL ZONE; DEEP-WATER; CONFLUENCE; ANATOMY</t>
  </si>
  <si>
    <t>Closely spaced continuous temperature profiles from expendable bathythermographs launched along two sections across the Drake Passage and western Scotia Sea in the summer 1981-1982 are used to examine the vertical medium-scale (similar to 10-100 m) temperature fine structure. The large-scale temperature structure across the frontal regimes characteristic of the Antarctic Circumpolar Current and the cross-frontal structure of the upper ocean are discussed. In the Drake Passage the heat content drops about 0.5 x 10(2) Kcal cm(-2) (2 x 10(9) J m(-2)) across the Subantarctic Zone and 0.9 x 10(2) Kcal cm(-2) (3.6 x 10(9) J m(-2)) across the Polar Front. In the Scotia Sea the heat content changes across the front are not as prominent. The statistical model of Joyce (1977) is used to quantify the heat fluxes across the fronts produced by the medium-scale temperature interleaving. In the Drake Passage the estimated heat nux is 0.32 x 10(-3) degrees C m s(-1) (1.3 x 10(3) W m(-2)) across the Subantarctic Front and 0.46 x 10(-3) degrees C m s(-1) (1.9 x 10(3) W m(-2)) across the Polar Front. In the Scotia Sea the estimated heat flux is larger in the Polar Front reaching 0.71 x 10(-3) degrees C m s(-1) (2.9 x 10(3) W m(-2)). The medium-scale fine structure heat fluxes are about 10% of the existing estimates of the mesoscale eddy heat fluxes and comparable to heat fluxes associated with the meridional now of deep and bottom waters across the Antarctic Circumpolar Current.</t>
  </si>
  <si>
    <t>UNIV BUENOS AIRES,FAC CIENCIAS EXACTAS &amp; NAT,DEPT CIENCIAS ATMOSFERA,BUENOS AIRES,DF,ARGENTINA</t>
  </si>
  <si>
    <t>Piola, AR (corresponding author), DEPT OCEANOG,SERV HIDROG NAVAL,AV MONTES OCA 2124,RA-1271 BUENOS AIRES,DF,ARGENTINA.</t>
  </si>
  <si>
    <t>Piola, Alberto/HZI-5475-2023; Piola, Alberto/O-2280-2013</t>
  </si>
  <si>
    <t>Piola, Alberto/0000-0002-5003-8926</t>
  </si>
  <si>
    <t>10.1017/S0954102096000545</t>
  </si>
  <si>
    <t>WOS:A1996VY20500008</t>
  </si>
  <si>
    <t>Bronge, C</t>
  </si>
  <si>
    <t>Hydrographic and climatic changes influencing the proglacial Druzhby drainage system, Vestfold Hills, Antarctica</t>
  </si>
  <si>
    <t>climatic change; Crooked Lake; Druzhby; hydrography; Vestfold Hills; water-balance</t>
  </si>
  <si>
    <t>BUNGER HILLS; LAKES; RECORD</t>
  </si>
  <si>
    <t>Freshwater drainage systems, fed by melting of nearby inland ice and perennial snowdrifts, exist in the south-eastern part of arid, ice-free, coastal Vestfold Hills. Most important is the complex Druzhby system. Intriguing questions arise about the conditions controlling its seasonal development and about the consequences of possible changes of those conditions. A water-balance was calculated for 1990-91. The system went through four seasonal phases of which only one displayed a fully developed external drainage. Evidently, the relative duration of those phases can vary considerably from one year to another. The system depends critically on the water supply from ice-dammed Chelnok Lake, which could readily be drained by a minor retreat of Sorsdal Glacier. Exposed to excessive evaporation, the large Crooked Lake would then become internally drained and reach a new equilibrium in similar to 830 years. A Crooked Lake sediment core can be interpreted as suggesting this occurred during the Holocene. The idea, inferred from striae, of a late Holocene Chelnok Glaciation reaching the northern shores of Crooked Lake is questioned. Instead, it is suggested that the Chelnok striae originate from local basal melting of the ice sheet draining southward into a deglaciated Sorsdal trough. At present, runoff is determined by opposing short and long-term climatic influences.</t>
  </si>
  <si>
    <t>Bronge, C (corresponding author), UNIV STOCKHOLM,DEPT PHYS GEOG,S-10691 STOCKHOLM,SWEDEN.</t>
  </si>
  <si>
    <t>10.1017/S0954102096000557</t>
  </si>
  <si>
    <t>WOS:A1996VY20500009</t>
  </si>
  <si>
    <t>Elliot, DH</t>
  </si>
  <si>
    <t>The Hanson formation: A new stratigraphical unit in the Transantarctic Mountains, Antarctica</t>
  </si>
  <si>
    <t>Falla; Gondwana; Hanson; Victoria</t>
  </si>
  <si>
    <t>The stratigraphy of the upper part of the Upper Palaeozoic-Lower Mesozoic Victoria Group in the central Transantarctic Mountains is reviewed. Marked lithologic contrasts exist in the Falla Formation between the lower volcanic-poor part and the upper volcaniclastic part. The name Falla Formation is here restricted to the lower volcanic-poor part of the sequence making it the youngest formation in the Victoria Group. The upper volcaniclastic part, a tuffaceous sequence, is named the Hanson Formation.</t>
  </si>
  <si>
    <t>OHIO STATE UNIV,DEPT GEOL SCI,COLUMBUS,OH 43210</t>
  </si>
  <si>
    <t>Elliot, DH (corresponding author), OHIO STATE UNIV,BYRD POLAR RES CTR,COLUMBUS,OH 43210, USA.</t>
  </si>
  <si>
    <t>10.1017/S0954102096000569</t>
  </si>
  <si>
    <t>WOS:A1996VY20500010</t>
  </si>
  <si>
    <t>Goodwin, ID</t>
  </si>
  <si>
    <t>A mid to late holocene readvance of the Law Dome ice margin, Budd Coast, East Antarctica</t>
  </si>
  <si>
    <t>coastal sediments; glacial morphology and sediments; lichenometry; palaeoenvironment</t>
  </si>
  <si>
    <t>DEBRIS ENTRAINMENT; SHEET</t>
  </si>
  <si>
    <t>Glacial geological studies on the Windmill Islands and along the Budd Coast at the margin of the Law Dome, East Antarctica, indicate that the glacial extent of Law Dome has fluctuated during the Holocene. The morphology and structural geology of the present ice margin and Loken Moraines indicate that Law Dome has readvanced over part of the Windmill Islands since the culmination of the post-glacial retreat. Sedimentological and geochemical analyses show that Loken Moraines comprise reworked proglacial and coastal marine sediments and ice, which supports the morphological and structural evidence for a readvance. A chronology for the readvance is produced from relative lichenometry of Loken Moraines and coastal nunataks in conjunction with C-14 radiocarbon dates from the proglacial and coastal zones. The combined glaciological and geological evidence suggests that the readvance occurred after c. 4000 yr sp in response to a positive mass balance on Law Dome during the Holocene.</t>
  </si>
  <si>
    <t>Goodwin, ID (corresponding author), ANTARCTIC CRC &amp; SCAR GLOBAL CHANGE PROGRAMME OFF,GPO BOX 252-80,HOBART,TAS 7001,AUSTRALIA.</t>
  </si>
  <si>
    <t>Goodwin, Ian/0000-0001-8682-6409</t>
  </si>
  <si>
    <t>10.1017/S0954102096000570</t>
  </si>
  <si>
    <t>WOS:A1996VY20500011</t>
  </si>
  <si>
    <t>Herve, F; Lobato, J; Ugalde, I; Pankhurst, RJ</t>
  </si>
  <si>
    <t>The geology of Cape Dubouzet, northern Antarctic Peninsula: Continental basement to the Trinity Peninsula Group?</t>
  </si>
  <si>
    <t>Antarctic Peninsula; Mesozoic; metamorphic basement; silicic volcanism; xenoliths</t>
  </si>
  <si>
    <t>ROCKS</t>
  </si>
  <si>
    <t>Cape Dubouzet is mainly composed of a volcanic-subvolcanic complex of extrusive rhyolitic breccias, a banded rhyolite and a semi-annular body of dacite porphyry rich in xenoliths of metamorphic rocks. Major and REE geochemistry indicate that the volcanic rocks are calc-alkaline and that they are genetically related by fractional crystallization of a plagioclase-bearing assemblage from a common magma. Rb-Sr data suggest that the rhyolitic complex is of Middle-to-Late Jurassic age, and that it is intruded by Late Cretaceous stocks of banded diorite and gabbro. All these rocks are partially covered by moraines whose clasts are of local provenance. Xenoliths in the dacite porphyry suggest that the northern tip of the Antarctic Peninsula is underlain by a metamorphic complex composed of amphibolites, meta-tonalites and pelitic gneiss containing garnet, sillimanite, cordierite, hercynite, and andalucite. Such rocks are not known in the Scotia metamorphic complex, nor in the Trinity Peninsula Group and its low grade metamorphic derivatives, which also occur as rare xenoliths in the dacite. Previous dating of xenoliths collected from the moraines suggested a late Carboniferous age for this amphibolite-grade metamorphism. Both the Jurassic-Cenozoic magmatic are of the Antarctic Peninsula and the accretionary complex rocks of the Trinity Peninsula Group were thus developed, at least in part, over pre-existing continental crust.</t>
  </si>
  <si>
    <t>BRITISH ANTARCTIC SURVEY,NAT ENVIRONM RES COUNCIL,ISOTOPE GEOSCI LAB,KEYWORTH NG12 5GG,NOTTS,ENGLAND</t>
  </si>
  <si>
    <t>Herve, F (corresponding author), UNIV CHILE,DEPT GEOL,CASILLA 13518,CORREO 21,SANTIAGO,CHILE.</t>
  </si>
  <si>
    <t>Herve, Francisco/HDO-6628-2022</t>
  </si>
  <si>
    <t>10.1017/S0954102096000582</t>
  </si>
  <si>
    <t>WOS:A1996VY20500012</t>
  </si>
  <si>
    <t>Achieving sustainable development: Scientific uncertainty and policy innovation in Tasmanian regional development</t>
  </si>
  <si>
    <t>AUSTRALIAN JOURNAL OF PUBLIC ADMINISTRATION</t>
  </si>
  <si>
    <t>Following the UNCED Conference of 1992, most nations have committed themselves to sustainable development. But what does this phrase mean in practice and how is it being implemented in federal countries such as Australia? In particular, what are the in?plications for peripheral regional economies such as Tasmania? This article examines the establishment and initial operations of the Sustainable Development Advisory Council (SDAC) in Tasmania and actions taken with respect to two major projects: development and ratification of a State Coastal Policy and redevelopment of the Mt Lyell copper mine in western Tasmania, designated a Project of State Significance (POSS). Both involve a perplexing conjunction of scientific uncertainty, economic significance and innovative policy-making. Do they indicate a need to reinvent policy process? What are the broader implications for public policy?</t>
  </si>
  <si>
    <t>UNIV TASMANIA,ANTARCTIC COLLABORAT RES CTR,HOBART,TAS 7001,AUSTRALIA</t>
  </si>
  <si>
    <t>Davis, B (corresponding author), UNIV TASMANIA,INST ANTARCTIC &amp; SO OCEAN STUDIES,HOBART,TAS 7001,AUSTRALIA.</t>
  </si>
  <si>
    <t>Rauter, Romana/I-3082-2012</t>
  </si>
  <si>
    <t>ROYAL AUST INST OF PUBLIC ADMN</t>
  </si>
  <si>
    <t>GPO BOX 904, SYDNEY NSW 2001, AUSTRALIA</t>
  </si>
  <si>
    <t>0313-6647</t>
  </si>
  <si>
    <t>AUST J PUBL ADMIN</t>
  </si>
  <si>
    <t>Aust. J. Public Adm.</t>
  </si>
  <si>
    <t>10.1111/j.1467-8500.1996.tb02564.x</t>
  </si>
  <si>
    <t>Public Administration</t>
  </si>
  <si>
    <t>WM085</t>
  </si>
  <si>
    <t>WOS:A1996WM08500013</t>
  </si>
  <si>
    <t>Adams, N</t>
  </si>
  <si>
    <t>The detection and analysis of a gravity wave observed over Casey in East Antarctica using radiosonde data</t>
  </si>
  <si>
    <t>AUSTRALIAN METEOROLOGICAL MAGAZINE</t>
  </si>
  <si>
    <t>Casey station in East Antarctica is prone to storms of hurricane-force easterly winds in situations where deep cyclones track eastward just off the coast of Casey, However, the strong wind experienced at Casey is more than simply synoptically driven and appears to be sensitive to atmospheric stability and strongly influenced by the flow around Law Dome, situated to the southeast, A strong wind event on 12 January 1993 is analysed in some detail using radiosonde data and the flow at Casey argued to be in response to a transient orographic gravity wave generated by the flow over Law Dome.</t>
  </si>
  <si>
    <t>BUR METEOROL,MELBOURNE,VIC,AUSTRALIA</t>
  </si>
  <si>
    <t>Bureau of Meteorology - Australia</t>
  </si>
  <si>
    <t>Adams, N (corresponding author), UNIV TASMANIA,COOPERAT RES CTR ANTARCTIC &amp; SO OCEAN ENVIRONM,GPO BOX 252-80,HOBART,TAS 7001,AUSTRALIA.</t>
  </si>
  <si>
    <t>AUSTRALIAN GOVT PUBL SERV</t>
  </si>
  <si>
    <t>CANBERRA</t>
  </si>
  <si>
    <t>PO BOX 84, CANBERRA 2601, AUSTRALIA</t>
  </si>
  <si>
    <t>0004-9743</t>
  </si>
  <si>
    <t>AUST METEOROL MAG</t>
  </si>
  <si>
    <t>Aust. Meteorol. Mag.</t>
  </si>
  <si>
    <t>WB591</t>
  </si>
  <si>
    <t>WOS:A1996WB59100001</t>
  </si>
  <si>
    <t>1996 Antarctic ozone hole below record average size</t>
  </si>
  <si>
    <t>BULLETIN OF THE AMERICAN METEOROLOGICAL SOCIETY</t>
  </si>
  <si>
    <t>0003-0007</t>
  </si>
  <si>
    <t>B AM METEOROL SOC</t>
  </si>
  <si>
    <t>Bull. Amer. Meteorol. Soc.</t>
  </si>
  <si>
    <t>WD699</t>
  </si>
  <si>
    <t>WOS:A1996WD69900016</t>
  </si>
  <si>
    <t>deLeeuw, JJ</t>
  </si>
  <si>
    <t>Diving costs as a component of daily energy budgets of aquatic birds and mammals: Generalizing the inclusion of dive-recovery costs demonstrated in tufted ducks</t>
  </si>
  <si>
    <t>PHALACROCORAX-CARBO-SINENSIS; MUSKRAT ONDATRA-ZIBETHICUS; DOUBLY LABELED WATER; CALIFORNIA SEA LIONS; ANTARCTIC FUR SEALS; THICK-BILLED MURRES; METABOLIC RATES; HEART-RATE; OXYGEN-CONSUMPTION; FORAGING BEHAVIOR</t>
  </si>
  <si>
    <t>Metabolic studies on freely diving birds and mammals are reviewed and allometric relations of diving costs are presented. A distinction can be made between three different types of diving costs: (1) metabolic rate during submergence, relevant in estimating aerobic dive limits, (2) average metabolic rate during diving and breathing intervals (MR(d)), and (3) diving costs as the excess over resting costs (EDC). EDC is the most comprehensive measure, integrating energy costs over entire dive series with subsequent longer term recovery from heat loss or anaerobic metabolism. Respirometry experiments with tufted duck (Aythya fuligula) diving in a 5.7 m deep indoor tank demonstrated that in this species diving costs, expressed as EDC, increased at lower water temperatures. MR(d) was not significantly related to temperature, and probably reflects only the hydrodynamic and not the thermoregulatory component of diving costs. In general, the usual practice of measuring metabolic costs only during diving activity seems insufficient to estimate the total costs of diving. Studies that include longer term recovery (e.g., doubly labelled water measurements over entire foraging trips) yield more complete estimates of diving costs. To take diving costs into account in an animal's energy budget, estimates of EDC are more appropriate than MR(d).</t>
  </si>
  <si>
    <t>DIRECTORATE IJSSELMEERGEBIED,RIJKSWATERSTAAT,NL-8200 AP LELYSTAD,NETHERLANDS; KONRAD LORENZ INST VERGLEICH VERHALTENSFORSCH,A-1160 VIENNA,AUSTRIA</t>
  </si>
  <si>
    <t>deLeeuw, JJ (corresponding author), UNIV GRONINGEN,ZOOL LAB,POB 14,NL-9750 AA HAREN,NETHERLANDS.</t>
  </si>
  <si>
    <t>10.1139/z96-242</t>
  </si>
  <si>
    <t>VX997</t>
  </si>
  <si>
    <t>WOS:A1996VX99700003</t>
  </si>
  <si>
    <t>OzoufCostaz, C; Pisano, E; Bonillo, C; Williams, R</t>
  </si>
  <si>
    <t>Ribosomal RNA location in the Antarctic fish Champsocephalus gunnari (Notothenioidei, Channichthyidae) using banding and fluorescence in situ hybridization</t>
  </si>
  <si>
    <t>Antarctic fish; Champsocephalus gunnari; Channichthyidae; fluorescence in situ hybridization; molecular cytogenetics; rDNA</t>
  </si>
  <si>
    <t>NUCLEOLUS ORGANIZER REGIONS; NUCLEOTIDE-SEQUENCE; CHROMOSOMES; DNA; PERCIFORMES; PISCES; RDNA; NOR</t>
  </si>
  <si>
    <t>A biotinylated 28S rDNA probe was prepared from the genomic DNA of the Antarctic ice-fish Champsocephalus gunnari and hybridized to metaphase chromosomes of the same species by fluorescence in situ hybridization (FISH). The hybridization signal appeared over the whole heterochromatic arm of the submetacentric chromosomes bearing the nucleolar organizer regions. The results of rDNA/FISH are compared with those coming from classical cytogenetic (C, Q, Ag-NOR, chromomycin A3) banding techniques. The in situ detection of a specific DNA sequence offers a new more precise perspective for understanding the evolving process in chromosomes of Antarctic fish and will provide an interesting contribution to comparative cytogenetics of lower vertebrates.</t>
  </si>
  <si>
    <t>UNIV GENOA,INST COMPARAT ANAT,I-16132 GENOA,ITALY; AUSTRALIAN ANTARCTIC DIV,KINGSTON,TAS,AUSTRALIA</t>
  </si>
  <si>
    <t>University of Genoa; Australian Antarctic Division</t>
  </si>
  <si>
    <t>OzoufCostaz, C (corresponding author), MUSEUM NATL HIST NAT,LAB ICHTHYOL,CNRS GDR 1005,43 RUE CUVIER,F-75231 PARIS 05,FRANCE.</t>
  </si>
  <si>
    <t>10.1007/BF02261718</t>
  </si>
  <si>
    <t>WN636</t>
  </si>
  <si>
    <t>WOS:A1996WN63600001</t>
  </si>
  <si>
    <t>Acierno, R; Maffia, M; Sicuro, P; Fiammata, L; Rollo, M; Ronzini, L; Storelli, C</t>
  </si>
  <si>
    <t>Lipid and fatty acid composition of intestinal mucosa of two Antarctic teleosts</t>
  </si>
  <si>
    <t>COMPARATIVE BIOCHEMISTRY AND PHYSIOLOGY A-PHYSIOLOGY</t>
  </si>
  <si>
    <t>Antarctic fish; teleosts; intestine; plasma membrane; lipid composition; low temperature; fatty acid; phospholipid</t>
  </si>
  <si>
    <t>HOMEOVISCOUS ADAPTATION; BIOLOGICAL-MEMBRANES; CELL-MEMBRANES; FISH-TISSUES; TEMPERATURE; TRANSPORT; ACCLIMATION; FLUIDITY; SYSTEMS</t>
  </si>
  <si>
    <t>The fatty acid composition oi intestinal mucosa oi two Antarctic teleosts, Chionodraco hamatus and Trematomus bernacchii, was investigated in comparison with two temperate water species: Anguilia anguilla and Dicentrarchus labrax. Higher amounts oi unsaturated and monounsaturated fatty acids were present in the Antarctic species, while the polyunsaturated fatty acid levels were not significantly different in all fish species. A higher content oi phosphatidylethanolamine (a phospholipid rich in unsaturated fatty acids and with a relatively low melting point) and a lower content oi sphingomyelin (a phospholipid rich in saturated fatty acids and with relatively high melting point) were observed in T. bernacchii in comparison with A. anguilla. Copyright (C) 1996 Elsevier Science Inc.</t>
  </si>
  <si>
    <t>UNIV LECCE,DIPARTIMENTO BIOL,LAB FISIOL GEN,I-73100 LECCE,ITALY; UNIV LECCE,DIPARTIMENTO BIOL,LAB CHIM ORGAN,I-73100 LECCE,ITALY</t>
  </si>
  <si>
    <t>University of Salento; University of Salento</t>
  </si>
  <si>
    <t>0300-9629</t>
  </si>
  <si>
    <t>COMP BIOCHEM PHYS A</t>
  </si>
  <si>
    <t>Comp. Biochem. Physiol. A-Physiol.</t>
  </si>
  <si>
    <t>10.1016/S0300-9629(96)00081-3</t>
  </si>
  <si>
    <t>Biochemistry &amp; Molecular Biology; Physiology; Zoology</t>
  </si>
  <si>
    <t>VW246</t>
  </si>
  <si>
    <t>WOS:A1996VW24600005</t>
  </si>
  <si>
    <t>Ramlov, H; Wharton, DA; Wilson, PW</t>
  </si>
  <si>
    <t>Recrystallization in a freezing tolerant antarctic nematode, Panagrolaimus davidi, and an alpine weta, Hemideina maori (Orthoptera: Stenopelmatidae)</t>
  </si>
  <si>
    <t>HUTTON ORTHOPTERA; ICE; ADAPTATIONS; PROTEINS</t>
  </si>
  <si>
    <t>The ability of haemolymph from the freezing tolerant weta, Hemideina maori, and supernatant from homogenates of the freezing tolerant nematode Panagrolaimus davidi to inhibit the recrystallization of ice was examined using the ''splat freezing'' technique and annealing on a cryomicroscope stage. There was no recrystallization inhibition in weta haemolymph or in insect ringer controls. Recrystallization inhibition was present in the nematode supernatant but this was destroyed by heating and was absent in controls. P. davidi survives intracellular freezing and recrystallization inhibition may be important for the survival of this stress. (C) 1996 Academic Press, Inc.</t>
  </si>
  <si>
    <t>UNIV OTAGO,DEPT ZOOL,DUNEDIN,NEW ZEALAND; UNIV OTAGO,DEPT PHYSIOL,DUNEDIN,NEW ZEALAND; ROSKILDE UNIV CTR,INST BIOL &amp; CHEM,DK-4000 ROSKILDE,DENMARK</t>
  </si>
  <si>
    <t>University of Otago; University of Otago; Roskilde University</t>
  </si>
  <si>
    <t>Wilson, Peter/AAT-6428-2020; Wilson, Peter W/E-9174-2010</t>
  </si>
  <si>
    <t>Wilson, Peter/0000-0002-1535-6398; Ramlov, Hans/0000-0003-1113-0583; Wharton, David/0000-0001-6369-4984</t>
  </si>
  <si>
    <t>10.1006/cryo.1996.0064</t>
  </si>
  <si>
    <t>WA953</t>
  </si>
  <si>
    <t>WOS:A1996WA95300003</t>
  </si>
  <si>
    <t>Hansson, LA; Dartnall, HJG; EllisEvans, JC; MacAlister, H; Tranvik, LJ</t>
  </si>
  <si>
    <t>Variation in physical, chemical and biological components in the subantarctic lakes of South Georgia</t>
  </si>
  <si>
    <t>ECOGRAPHY</t>
  </si>
  <si>
    <t>CHLOROPHYLL-A; PSEUDOBOECKELLA</t>
  </si>
  <si>
    <t>Physical, chemical and biological variables were quantified in 19 subantarctic lakes (South Georgia) as a prelude to comparing these pristine systems with temperate lakes and to improve the knowledge of spatial and temporal variation in water chemistry and abundances of organisms. Lakes close to the sea had higher phosphorus concentrations, contained higher abundances of most organisms, and had higher number of invertebrate species than lakes situated further from the sea. Differences were attributed to higher nutrient input from marine organisms, such as penguins, seals and petrels, and probably also to a somewhat longer ice-free period. Since the lakes of South Georgia lack fish, the pelagic invertebrate fauna is dominated by herbivorous macrozooplankton. Rotifers are rare in the open water and are restricted to the vegetation (mainly mosses) in shallow areas and to the sediment surface. Generally, the algal abundance at the sediment surface is high in subantarctic lakes, indicating that the main part of the primary production is provided by benthic algae, which is in contrast to what is normally the case in temperate waters.</t>
  </si>
  <si>
    <t>Hansson, LA (corresponding author), LUND UNIV,DEPT ECOL LIMNOL,ECOL BLDG,S-22362 LUND,SWEDEN.</t>
  </si>
  <si>
    <t>Hansson, Lars-Anders/HCI-2735-2022; Tranvik, Lars J/H-2222-2011</t>
  </si>
  <si>
    <t>Hansson, Lars-Anders/0000-0002-3035-1317; Tranvik, Lars J./0000-0003-3509-8266</t>
  </si>
  <si>
    <t>0906-7590</t>
  </si>
  <si>
    <t>Ecography</t>
  </si>
  <si>
    <t>10.1111/j.1600-0587.1996.tb00250.x</t>
  </si>
  <si>
    <t>VM472</t>
  </si>
  <si>
    <t>WOS:A1996VM47200004</t>
  </si>
  <si>
    <t>Zuniga, GE; Alberdi, M; Corcuera, LJ</t>
  </si>
  <si>
    <t>Non-structural carbohydrates in Deschampsia antarctica Desv from South Shetland Islands, Maritime Antarctic</t>
  </si>
  <si>
    <t>Gramineae; chilling; cold stress; fructans; freezing tolerance; low temperature stress; sucrose</t>
  </si>
  <si>
    <t>COLD-ACCLIMATION; VASCULAR PLANTS; CRYOPROTECTION; METABOLISM; FRUCTANS; SUCROSE; LEAVES; CROWNS; WATER</t>
  </si>
  <si>
    <t>Deschampsia antarctica Desv. (Angiosperm: family Graminaceae) plants were collected from Robert Island, South Shetland Islands, Maritime Antarctic, during February, 1992 and January, 1993, and were extracted with 80% ethanol. Total soluble sugars were analyzed in leaves and roots by colorimetric and HPLC techniques. Compared with other gramineae, the levels of sucrose and fructans were higher. These substances reached their maximum levels by the end of summer. The levels of sucrose and fructans found in February, 1992 were twice the level found in January, 1993. We suggest that the unusually high accumulation of sucrose and fructans may be one of the protective mechanisms against low temperature that has allowed D. antarctica to grow in the Maritime Antarctic.</t>
  </si>
  <si>
    <t>UNIV AUSTRAL CHILE,INST BOT,VALDIVIA,CHILE; UNIV CHILE,FAC CIENCIAS,DEPT BIOL,SANTIAGO,CHILE</t>
  </si>
  <si>
    <t>Universidad Austral de Chile; Universidad de Chile</t>
  </si>
  <si>
    <t>Zuniga, GE (corresponding author), UNIV SANTIAGO CHILE,FAC QUIM &amp; BIOL,DEPT CIENCIAS BIOL,CASILLA 307,CORREO 2,SANTIAGO,CHILE.</t>
  </si>
  <si>
    <t>Campos, Gustavo R C Ribeiro/O-3981-2017; Corcuera, Luis J/G-1714-2014; Zuñiga, Gustavo E/P-8306-2015</t>
  </si>
  <si>
    <t>Zuniga, Gustavo/0000-0002-8286-9468</t>
  </si>
  <si>
    <t>10.1016/S0098-8472(96)01026-X</t>
  </si>
  <si>
    <t>WC146</t>
  </si>
  <si>
    <t>WOS:A1996WC14600005</t>
  </si>
  <si>
    <t>Zhang, J; Nozaki, Y</t>
  </si>
  <si>
    <t>Rare earth elements and yttrium in seawater: ICP-MS determinations in the East Caroline, Coral Sea, and South Fiji basins of the western South Pacific Ocean</t>
  </si>
  <si>
    <t>NORTH PACIFIC; CIRCULATION; WATER; FRACTIONATION; DISTRIBUTIONS; LANTHANIDES; NEODYMIUM</t>
  </si>
  <si>
    <t>Using inductively coupled plasma mass spectrometry (ICP-MS), vertical profiles of yttrium and all the rare earth elements (REEs) in seawater were obtained at three locations in the western South Pacific (the East Caroline, Coral Sea, and South Fiji Basins). Based on the data, we have analyzed the inter-REE(III) relationships and found that REE(III)s heavier than Dy and particularly close neighbors show strong coherencies in their oceanic behavior. Considering that the heavy REE(III)s are less particle-reactive than the light and middle REE(III)s and that they have very tight correlations with regressions passing almost through the origin, the neighboring element ratios of the heavy REE(III)s behave virtually conservatively and are suitable as tracers of water masses. The Dy-Ho-Er system is practically good, because its dynamic range (signal-to-noise ratio) is large in the ocean. The highest Ho/Dy ratios (similar to 0.31) are found in intermediate and deep waters throughout the western South Pacific which overlie the Antarctic Bottom Water with a low Ho/Dy ratio (similar to 0.27). These high Ho/Dy waters are probably formed in the Polar and Subantarctic Frontal Zone and advect northward. REE(III) data provide better insights into the deep water recirculation in the South Pacific than those discussed based upon the regular oceanographic properties alone.</t>
  </si>
  <si>
    <t>Zhang, J (corresponding author), UNIV TOKYO,OCEAN RES INST,NAKANO KU,1-15-1 MINAMIDAI,TOKYO 164,JAPAN.</t>
  </si>
  <si>
    <t>10.1016/S0016-7037(96)00276-1</t>
  </si>
  <si>
    <t>VY922</t>
  </si>
  <si>
    <t>WOS:A1996VY92200003</t>
  </si>
  <si>
    <t>Leventer, A; Domack, EW; Ishman, SE; Brachfeld, S; McClennen, CE; Manley, P</t>
  </si>
  <si>
    <t>Productivity cycles of 200-300 years in the Antarctic Peninsula region: Understanding linkages among the sun, atmosphere, oceans, sea ice, and biota</t>
  </si>
  <si>
    <t>WESTERN BRANSFIELD STRAIT; BENTHIC FORAMINIFERAL ASSEMBLAGES; MARINE-SEDIMENTS; RESTING SPORES; HEMIPELAGIC SEDIMENTS; HYSTERESIS PROPERTIES; MAGNETIC-PROPERTIES; HOLOCENE SEDIMENTS; DIATOM ASSEMBLAGES; CONTINENTAL-SHELF</t>
  </si>
  <si>
    <t>Compared to the rest of the world's oceans, high-resolution late Holocene paleoclimatic data from the Southern Ocean are still rare. We present a multiproxy record from a sediment core retrieved from a deep basin on the western side of the Antarctic Peninsula that reveals a dramatic perspective on paleoclimatic changes over the past 3700 yr. Analyses completed include measurement of magnetic susceptibility and granulometry, bed thickness, particle size, percent organic carbon, bulk density, and microscopic evaluation of diatom and benthic foraminiferal assemblages and abundances. Downcore variability of these parameters demonstrates the significance of both short-term cycles, which recur approximately every 200 yr, and longer term events (approximate to 2500 yr cycles) that are most likely related to global climatic fluctuations. In the upper 600 cm of the core, lower values of magnetic susceptibility (MS) are correlated with lower bulk density, the presence of thinly laminated units, specific diatom assemblages, and generally higher total organic carbon content. Below 600 cm, magnetic susceptibility is uniformly ion; though variability in other parameters continues, The magnetic susceptibility signal is controlled primarily by dilution of ferromagnetic phases with biosiliceous material. This signal may be enhanced further by dissolution of magnetite in the magnetic susceptibility lows (high total organic carbon). The role of variable primary productivity and its relationship to paleoclimate is assessed through the diatom data,In particular, magnetic susceptibility lows are characterized by higher than normal abundances of Chaetoceros resting spores. Corethron criophilum and/or Rhizosolenia spp, also are found, as is a higher ratio of the most common species of Fragilariopsis versus species of Thalassiosira., These assemblages are indicative of periods of high primary productivity driven by the presence of a meltwater stabilized water column, The 200 yr cyclicity noted in other paleoclimatic records around the world suggests a global forcing mechanism, possibly solar variability, In addition to the cyclic changes in productivity, overall elevated productivity is noted below 600 cm, or prior to ca, 2500 yr B.P. This increased productivity may represent the tail end of a Holocene climatic optimum, which is widely recognized in other parts of the world, but as yet is poorly documented in Antarctica.</t>
  </si>
  <si>
    <t>HAMILTON COLL, DEPT GEOL, CLINTON, NY 13323 USA; US GEOL SURVEY, RESTON, VA 22092 USA; UNIV MINNESOTA, INST ROCK MAGNETISM, MINNEAPOLIS, MN 55455 USA; COLGATE UNIV, DEPT GEOL, HAMILTON, NY 13346 USA; MIDDLEBURY COLL, DEPT GEOL, MIDDLEBURY, VT 05753 USA</t>
  </si>
  <si>
    <t>Hamilton College; United States Department of the Interior; United States Geological Survey; University of Minnesota System; University of Minnesota Twin Cities; Colgate University</t>
  </si>
  <si>
    <t>UNIV MINNESOTA, LIMNOL RES CTR, MINNEAPOLIS, MN 55455 USA.</t>
  </si>
  <si>
    <t>Leventer, Amy/0000-0001-9401-0987; Brachfeld, Stefanie/0000-0003-4612-2866</t>
  </si>
  <si>
    <t>10.1130/0016-7606(1996)108&lt;1626:PCOYIT&gt;2.3.CO;2</t>
  </si>
  <si>
    <t>VZ943</t>
  </si>
  <si>
    <t>WOS:A1996VZ94300008</t>
  </si>
  <si>
    <t>Grunow, A; Hanson, R; Wilson, T</t>
  </si>
  <si>
    <t>Were aspects of Pan-African deformation linked to lapetus opening?</t>
  </si>
  <si>
    <t>EAST ANTARCTICA; TRANSANTARCTIC MOUNTAINS; OROGENIC BELT; GLACIER AREA; SRI-LANKA; SM-ND; U-PB; GONDWANA; SOUTHERN; MARGIN</t>
  </si>
  <si>
    <t>The convergence recorded in some Pan-African deformational belts (sensu late) in South America, Africa, Madagascar, southern India, Sri Lanka, and Antarctica is temporally correlated with opening of the Iapetus ocean. We propose a model in which continent-continent collision and closure of the Adamastor ocean between the Amazon-West African-Rio de La Plata cratons and the Sao Francisco-Congo-Kalahari cratons in the late Neoproterozoic are linked to rifting and orthogonal spreading between Laurentia and the South American cratons. By the Early Cambrian, the cratons in South America and Africa were assembled as West Gondwana. Closure of the Mozambique ocean, which appears to have extended across Antarctica between Lutzow-Holm Bay and the Shackleton Range, resulted in continued convergence between the Congo-Kalahari-Queen Maud Land block and East Gondwana in the Cambrian. Coeval deformation in the Transantarctic Mountains may be related to the obliquity of the Antarctic margin relative to Iapetus spreading directions. Initiation of voluminous are magmatism along the paleo-Pacific margin of Gondwana in the Early Cambrian is broadly synchronous,vith the cessation of intra-Gondwana Pan-African deformation, possibly reflecting a change in plate motions at the time of final Gondwana assembly. The new subduction regime along the Gondwana margin in the Early Cambrian may be linked to the closure of the Iapetus ocean basin.</t>
  </si>
  <si>
    <t>TEXAS CHRISTIAN UNIV,DEPT GEOL,FT WORTH,TX 76129; OHIO STATE UNIV,DEPT GEOL SCI,COLUMBUS,OH 43210</t>
  </si>
  <si>
    <t>Texas Christian University; University System of Ohio; Ohio State University</t>
  </si>
  <si>
    <t>Grunow, A (corresponding author), OHIO STATE UNIV,BYRD POLAR RES CTR,COLUMBUS,OH 43210, USA.</t>
  </si>
  <si>
    <t>10.1130/0091-7613(1996)024&lt;1063:WAOPAD&gt;2.3.CO;2</t>
  </si>
  <si>
    <t>VZ942</t>
  </si>
  <si>
    <t>WOS:A1996VZ94200002</t>
  </si>
  <si>
    <t>Castelot, A</t>
  </si>
  <si>
    <t>Jean Baptiste Charcot and the creation of the French Antarctic expeditions from 1903 to 1910</t>
  </si>
  <si>
    <t>HISTORIA</t>
  </si>
  <si>
    <t>LIBRAIRIE JULES TALLANDIER</t>
  </si>
  <si>
    <t>PARIS 11</t>
  </si>
  <si>
    <t>18 RUE NEUVE-DES-BOULETS, 75548 PARIS 11, FRANCE</t>
  </si>
  <si>
    <t>0018-2281</t>
  </si>
  <si>
    <t>Historia</t>
  </si>
  <si>
    <t>History</t>
  </si>
  <si>
    <t>XQ918</t>
  </si>
  <si>
    <t>WOS:A1996XQ91800014</t>
  </si>
  <si>
    <t>GodfredSpenning, CR; Simmonds, I</t>
  </si>
  <si>
    <t>An analysis of Antarctic sea ice and extratropical cyclone associations</t>
  </si>
  <si>
    <t>Antarctica; sea-ice; extratropical cyclones; ice-atmosphere interactions; correlation</t>
  </si>
  <si>
    <t>VARIABILITY; CIRCULATION; CLIMATE; EXTENT; SENSITIVITY; PENINSULA; EVENTS; COVER; LEADS</t>
  </si>
  <si>
    <t>We have examined aspects of the association between Antarctic sea-ice and Southern Hemisphere extratropical cyclones for the period 1973-1991, on a seasonal time-scale. It has been found that a sea-ice-cyclone link is not apparent over the entire sea-ice zone. However, we have found suggestions of interannual connections over certain regimes during particular seasons. Among the connections identified was an association between sea-ice and spatial system density in the Amundsen Sea in summer. Also, winter cyclogenesis density in the Ross and Bellingshausen Seas appears strongly connected to ice in the same region. By analysing the results obtained through lagging and leading the sea-ice time series by one season, we have concluded that the forcing of sec-ice distribution by atmospheric stresses (either thermally or via wind manipulation) is a more dominant factor than anomalous sea-ice conditions altering cyclone tracks or spatial density, a finding supported by the more widespread incidence of significant correlation when the sea-ice time series lagged both system density and cyclogenesis by one season. Our results also show that cyclone density appeared associated more strongly with sea-ice either 'upstream' or 'downstream', especially for cyclones in certain sections of the Weddell and Ross Seas during spring. On the other hand, winter cyclogenesis was most strongly linked to local sea-ice.</t>
  </si>
  <si>
    <t>GodfredSpenning, CR (corresponding author), UNIV MELBOURNE,SCH EARTH SCI,PARKVILLE,VIC 3052,AUSTRALIA.</t>
  </si>
  <si>
    <t>10.1002/(SICI)1097-0088(199612)16:12&lt;1315::AID-JOC92&gt;3.0.CO;2-M</t>
  </si>
  <si>
    <t>WE179</t>
  </si>
  <si>
    <t>WOS:A1996WE17900001</t>
  </si>
  <si>
    <t>Connolley, WM</t>
  </si>
  <si>
    <t>The Antarctic temperature inversion</t>
  </si>
  <si>
    <t>Antarctica; temperature inversion; regression; United Kingdom Meteorological GCM</t>
  </si>
  <si>
    <t>CLIMATE; MODEL</t>
  </si>
  <si>
    <t>In the interior of the Antarctic ice sheet the surface temperature inversion averages over 25 degrees C in the winter months. The negative buoyancy of the near-surface air drives the katabatic windflow, which has important consequences for the climate of Antarctica. Radiosonde measurements of the inversion are combined with recent GCM results in an attempt to assess the accuracy of proposed connections between the surface temperature and the inversion strength by comparing the limited observational verification data with the much wider coverage that a climate model allows. This indicates that, using multi-annual data, the continent-wide RMS error of deducing the inversion strength from a regression technique is approximately 29 degrees C, whereas using a method based upon differences between summer and winter temperatures has a RMS error of approximately 2.5 degrees C.</t>
  </si>
  <si>
    <t>Connolley, WM (corresponding author), BRITISH ANTARCTIC SURVEY,NERC,HIGH CROSS,CAMBRIDGE CB3 0ET,ENGLAND.</t>
  </si>
  <si>
    <t>WOS:A1996WE17900002</t>
  </si>
  <si>
    <t>Kotlyakov, VM</t>
  </si>
  <si>
    <t>Climatic change and the future of the human environment</t>
  </si>
  <si>
    <t>INTERNATIONAL SOCIAL SCIENCE JOURNAL</t>
  </si>
  <si>
    <t>VOSTOK ICE-CORE; GLOBAL SEA-LEVEL; ANTARCTIC ICE; RECORD; CYCLE</t>
  </si>
  <si>
    <t>For millennia, the climate in different parts of the Earth has been subject to cyclic changes of varying duration whose nature is not entirely clear. On the basis of the newest glaciological and oceanological data, global changes of temperature and gas composition of the atmosphere over the last climatic cycle are described and a strict correlation between them is demonstrated. The nature of changes of geographic zones and landscapes in the northern hemisphere during the Upper Pleistocene and Holocene is shown on the strength of palaeographic analysis. Proofs are given of climatic changes and glacierization in the twentieth century, and the progress and possible causes of the rise of the world ocean level are analysed. Using the well-known forecast of a global temperature rise in the twenty-first century, we consider possible patterns of change in natural conditions in the north, in temperate zones and in southern latitudes of the northern hemisphere. It is stressed that anticipated global warming will not necessarily lead to a global environmental crisis, but will signify a transition to new conditions calling for a profound adaptation of society.</t>
  </si>
  <si>
    <t>Kotlyakov, VM (corresponding author), RUSSIAN ACAD SCI, INST GEOG, STAROMONETNY ST 29, MOSCOW 109017, RUSSIA.</t>
  </si>
  <si>
    <t>0020-8701</t>
  </si>
  <si>
    <t>INT SOC SCI J</t>
  </si>
  <si>
    <t>Int. Soc. Sci. J.</t>
  </si>
  <si>
    <t>10.1111/1468-2451.00052</t>
  </si>
  <si>
    <t>Social Sciences, Interdisciplinary</t>
  </si>
  <si>
    <t>Social Sciences - Other Topics</t>
  </si>
  <si>
    <t>VX676</t>
  </si>
  <si>
    <t>WOS:A1996VX67600006</t>
  </si>
  <si>
    <t>Innis, JL; Greet, PA; Dyson, PL</t>
  </si>
  <si>
    <t>Fabry-Perot spectrometer observations of the auroral oval/polar cap boundary above Mawson, Antarctica</t>
  </si>
  <si>
    <t>JOURNAL OF ATMOSPHERIC AND TERRESTRIAL PHYSICS</t>
  </si>
  <si>
    <t>THERMOSPHERIC VERTICAL WINDS; ATMOSPHERIC GRAVITY-WAVE; POLAR-CAP; TEMPERATURE; MOTIONS; CIRCULATION; DYNAMICS; LATITUDE; ZONE; ARC</t>
  </si>
  <si>
    <t>Zenith observations of the oxygen lambda 630 nm auroral/airglow emission (produced at an altitude of similar to 220 to similar to 250 km) were obtained with the Mawson Fabry-Perot Spectrometer (FPS) during three 'zenith direction only' observing campaigns in 1993. The data show many instances of strong (50 to 100 m s(-1)) upwellings in the vertical wind, when the auroral oval is located equatorward of the zenith. Our data appear consistent with the existence of a region of upwelling up to similar to 4 degrees poleward of the poleward boundary of the visible auroral oval, rather than short duration, explosive heating events. The upwellings are probably the vertical component of wind shear produced by reversal of the zonal thermospheric winds, which occurs near the poleward boundary of the visible auroral oval. Zenith temperature was also seen to increase when the oval was equatorward of Mawson, showing rises of up to 300 K or more. However, this increase is at times unrelated to the upwellings, and seems to be caused by the expansion of the warm polar cap over the observing site. On a number of nights the boundary between the polar cap and the auroral oval was observed to pass over our site several times, occasionally showing a quasi-periodic expansion and contraction. We speculate that this quasi-periodic movement may be related to periodic auroral activity that is known to generate large-scale gravity waves. Copyright (C) 1996 Elsevier Science Ltd</t>
  </si>
  <si>
    <t>UNIV TASMANIA,INST ANTARCTIC &amp; SO OCEAN STUDIES,HOBART,TAS 7001,AUSTRALIA; LA TROBE UNIV,SCH PHYS,BUNDOORA,VIC 3083,AUSTRALIA</t>
  </si>
  <si>
    <t>University of Tasmania; La Trobe University</t>
  </si>
  <si>
    <t>Innis, JL (corresponding author), AUSTRALIAN ANTARCTIC DIV,CHANNEL HIGHWAY,KINGSTON,TAS 7050,AUSTRALIA.</t>
  </si>
  <si>
    <t>0021-9169</t>
  </si>
  <si>
    <t>J ATMOS TERR PHYS</t>
  </si>
  <si>
    <t>J. Atmos. Terr. Phys.</t>
  </si>
  <si>
    <t>10.1016/0021-9169(96)00007-4</t>
  </si>
  <si>
    <t>UZ772</t>
  </si>
  <si>
    <t>WOS:A1996UZ77200016</t>
  </si>
  <si>
    <t>Lubin, D; Harper, DA</t>
  </si>
  <si>
    <t>Cloud radiative properties over the South Pole from AVHRR infrared data</t>
  </si>
  <si>
    <t>CLIMATE; SURFACE; ULTRAVIOLET; SIMULATION; IMAGERY; ICE</t>
  </si>
  <si>
    <t>Over the Antarctic plateau, the radiances measured by the AVHRR middle infrared (11 and 12 mu m) channels are shown to depend on effective cloud temperature, emissivity, ice water path, and effective radius of the particle size distribution. The usefulness of these dependencies is limited by radiometric uncertainties of up to 2 K in brightness temperature and by the fact that the radiative transfer solutions are not single valued over all possible ranges of temperature, effective radius, and ice water path. Despite these limitations, AVHRR imagery can be used to characterize cloud optical properties over the Antarctic continent if surface weather observations and/or radiosonde data can be collocated with the satellite overpasses. From AVHRR imagery covering the South Pole during 1992, the mean cloud emissivity is estimated at 0.43 during summer and 0.37 during winter, while the mean summer and winter effective radii are estimated at 12.3 and 5.6 mu m, respectively. When a radiative transfer model is used to evaluate these results in comparison with surface pyrgeometer measurements, the comparison suggests that the AVHRR retrieval method captures the overall seasonal behavior in cloud properties. During months when the polar vortex persists, AVHRR infrared radiances may be noticeably influenced by polar stratospheric clouds.</t>
  </si>
  <si>
    <t>UNIV CHICAGO,YERKES OBSERV,WILLIAMS BAY,WI 53191</t>
  </si>
  <si>
    <t>University of Chicago</t>
  </si>
  <si>
    <t>Lubin, D (corresponding author), UNIV CALIF SAN DIEGO,SCRIPPS INST OCEANOG,INST SPACE,9500 GILMAN DR,SAN DIEGO,CA 92093, USA.</t>
  </si>
  <si>
    <t>Harper, David A.T./C-6888-2012</t>
  </si>
  <si>
    <t>10.1175/1520-0442(1996)009&lt;3405:CRPOTS&gt;2.0.CO;2</t>
  </si>
  <si>
    <t>WF073</t>
  </si>
  <si>
    <t>WOS:A1996WF07300002</t>
  </si>
  <si>
    <t>Gutt, J; Ekau, W</t>
  </si>
  <si>
    <t>Habitat partitioning of dominant high Antarctic demersal fish in the Weddell Sea and Lazarev Sea</t>
  </si>
  <si>
    <t>fish; habitat; Weddell Sea; Lazarev Sea; Antarctic; Nototheniidae; Bathydraconidae; Artedidraconidae; Channichthyidae</t>
  </si>
  <si>
    <t>HOLOTHURIANS; COMMUNITIES; FAUNA; SHELF</t>
  </si>
  <si>
    <t>Using underwater photography twelve, structural habitat characteristics of the six most abundant demersal high Antarctic fish species were investigated. Two categories of relationships between fishes and benthos were found: (1) Trematomus lepidorhinus (Pappenheim) and T. loennbergi (Regan) preferred rich epibenthic communities dominated by sessile suspension feeders. The fish used this three-dimensional structure to both settle on and to hide in. (2) Prionodraco evansii (Regan), Dolloidraco longedorsalis (Rhoule) and Trematomus scotti (Boulenger) occurred mostly in areas free of stones and biogenous debris and with generally less epifauna. For Chionodraco myersi (Dewitt and Tyler), no significant link with the benthic habitat was found; it seemed to have an intermediate position between the groups mentioned above.</t>
  </si>
  <si>
    <t>CTR TROP MARINE ECOL,D-28359 BREMEN,GERMANY</t>
  </si>
  <si>
    <t>Leibniz Zentrum fur Marine Tropenforschung (ZMT)</t>
  </si>
  <si>
    <t>Gutt, J (corresponding author), ALFRED WEGENER INST POLAR &amp; MARINE RES,COLUMBUSSTR,D-27568 BREMERHAVEN,GERMANY.</t>
  </si>
  <si>
    <t>Gutt, Julian/0000-0003-3773-9370</t>
  </si>
  <si>
    <t>DEC 1</t>
  </si>
  <si>
    <t>10.1016/0022-0981(95)00186-7</t>
  </si>
  <si>
    <t>VV645</t>
  </si>
  <si>
    <t>WOS:A1996VV64500002</t>
  </si>
  <si>
    <t>Lu, G; Emery, BA; Rodger, AS; Lester, M; Taylor, JR; Evans, DS; Ruohoniemi, JM; Denig, WF; delaBeaujardiere, O; Frahm, RA; Winningham, JD; Chenette, DL</t>
  </si>
  <si>
    <t>High-latitude ionospheric electrodynamics as determined by the assimilative mapping of ionospheric electrodynamics procedure for the conjunctive SUNDIAL ATLAS 1 GEM period of March 28-29, 1992</t>
  </si>
  <si>
    <t>WESTWARD TRAVELING SURGE; INCOHERENT-SCATTER RADAR; ENERGY INJECTION RATE; EXOS-D SATELLITE; GEOMAGNETIC STORM; SOLAR-WIND; PARTICLE-PRECIPITATION; LOCALIZED OBSERVATIONS; AURORAL IONOSPHERE; SUBSTORM EXPANSION</t>
  </si>
  <si>
    <t>During the conjunctive SUNDIAL/ATLAS 1/GEM campaign period of March 28-29, 1992, a set of comprehensive data has been collected both from space and from ground. The assimilative mapping of ionospheric electrodynamics (AMIE) procedure is used to derive the large-scale high-latitude ionospheric conductivity, convection, arid other related quantities, by combining the various data sets. The period was characterized by several moderate substorm activities. Variations of different ionospheric electrodynamic fields are examined for one substorm interval. The cross-polar-cap potential drop, Joule heating, and field-aligned current are all enhanced during the expansion phase of substorms. The most dramatic changes of these fields are found to be associated with the development of the substorm electrojet in the post midnight region. Variations of global electrodynamic quantities for this 2-day period have revealed a good correlation with the auroral electrojet (AE) index. In this study we have calculated the AE index from ground magnetic perturbations observed by 63 stations located between 55 degrees and 76 degrees magnetic latitudes north and south, which is larger than the standard AE index by about 28% on the average over these 2 days. Different energy dissipation channels have also been estimated. On the average over the 2 days, the total globally integrated Joule heating rate is about 102 GW and the total globally integrated amoral energy precipitation rate is about 52 GW. Using an empirical formula, the ring current energy injection rate is estimated to be 125 GW for a decay time of 3.5 hours, and 85 GW for a decay time of 20 hours. We also find an energy-coupling efficiency of 3% between the solar wind and the magnetosphere for a southward interplanetary magnetic field (IMF) condition.</t>
  </si>
  <si>
    <t>BRITISH ANTARCTIC SURVEY, CAMBRIDGE CB3 0ET, ENGLAND; UNIV LEICESTER, DEPT PHYS &amp; ASTRON, LEICESTER LE1 7RH, LEICS, ENGLAND; NOAA, SPACE ENVIRONM LAB, BOULDER, CO 80303 USA; JOHNS HOPKINS UNIV, APPL PHYS LAB, LAUREL, MD USA; NATL SCI FDN, ARLINGTON, VA 22230 USA; PHILLIPS LAB, BEDFORD, MA USA; SW RES INST, SAN ANTONIO, TX USA; LOCKHEED PALO ALTO RES LABS, PALO ALTO, CA 94304 USA</t>
  </si>
  <si>
    <t>UK Research &amp; Innovation (UKRI); Natural Environment Research Council (NERC); NERC British Antarctic Survey; University of Leicester; National Oceanic Atmospheric Admin (NOAA) - USA; Johns Hopkins University; Johns Hopkins University Applied Physics Laboratory; National Science Foundation (NSF); Southwest Research Institute; Lockheed Martin</t>
  </si>
  <si>
    <t>NATL CTR ATMOSPHER RES, HIGH ALTITUDE OBSERV, POB 3000, BOULDER, CO 80307 USA.</t>
  </si>
  <si>
    <t>2169-9380</t>
  </si>
  <si>
    <t>2169-9402</t>
  </si>
  <si>
    <t>A12</t>
  </si>
  <si>
    <t>10.1029/96JA00513</t>
  </si>
  <si>
    <t>VW423</t>
  </si>
  <si>
    <t>WOS:A1996VW42300002</t>
  </si>
  <si>
    <t>Pages, F; SchnackSchiel, SB</t>
  </si>
  <si>
    <t>Distribution patterns of the mesozooplankton, principally siphonophores and medusae, in the vicinity of the Antarctic Slope Front (eastern Weddell Sea)</t>
  </si>
  <si>
    <t>distribution; siphonophores; medusae; Antarctic Slope Front; Pyrostephos; diet</t>
  </si>
  <si>
    <t>CHAETOGNATH EUKROHNIA-HAMATA; GELATINOUS ZOOPLANKTON; GERLACHE STRAIT; PENINSULA; OCEAN</t>
  </si>
  <si>
    <t>The composition, abundance and vertical distribution of mesozooplankton, particularly siphonophores and medusae (27 species), collected along two transects in the eastern Weddell Sea have been analysed. Both transects were characterized by a steep thermocline that on approaching the coastline defined the Antarctic Slope Front, The front acted as a strong boundary in the shelf-slope and caused a pronounced cross frontal gradient in the populations of cnidarians. Few species and low abundances were found in the upper cold waters and most of the populations concentrated in and below the thermocline, The analysis of the gastrozooids of the physonect siphonophore Pyrostephos vanhoeffeni showed a wide variety of prey but the relatively high contribution of krill larvae reveals a substantial trophic impact when both organisms co-occur.</t>
  </si>
  <si>
    <t>Pages, F (corresponding author), CSIC,INST CIENCIAS MAR,PL MAR S-N,E-08039 BARCELONA,SPAIN.</t>
  </si>
  <si>
    <t>10.1016/S0924-7963(96)00047-4</t>
  </si>
  <si>
    <t>WE066</t>
  </si>
  <si>
    <t>WOS:A1996WE06600007</t>
  </si>
  <si>
    <t>Block, W; Stary, J</t>
  </si>
  <si>
    <t>Orbatid mites (Acari: Oribatida) of the maritime Antarctic and Antarctic Peninsula (vol 30, pg 1059, 1996)</t>
  </si>
  <si>
    <t>VY185</t>
  </si>
  <si>
    <t>WOS:A1996VY18500009</t>
  </si>
  <si>
    <t>McDougall, TJ; McIntosh, PC</t>
  </si>
  <si>
    <t>The temporal-residual-mean velocity .1. Derivation and the scalar conservation equations</t>
  </si>
  <si>
    <t>OCEAN CIRCULATION MODELS; TRANSIENT; TRANSPORT; EDDIES; FLUXES; WAVES</t>
  </si>
  <si>
    <t>The time-averaged density conservation equation in z coordinates contains a forcing term that is the divergence of the transient eddy fluxes. These fluxes are due to the temporal correlation between the instantaneous velocity and density fields. Even when the instantaneous motion is adiabatic and the flow is statistically steady, the divergence of these eddy fluxes is nonzero, thereby causing the time-averaged flow to have an apparently diabatic component. That is, the time-averaged velocity has a component through the time-averaged density contours. Here a modified time-averaged velocity is derived that has a diabatic component only when there are genuine diabatic processes occurring or when the flow is statistically unsteady. This modified velocity is the sum of the usual Eulerian time-averaged velocity and an extra advection due to transient eddies. It is analogous to the residual-mean velocity defined for zonally averaged flows and is therefore termed the temporal-residual-mean (TRM) velocity. The authors also derive the time-averaged conservation equation for a simple tracer, which is a function only of density. In the absence of diabatic mixing processes and if the flow is statistically steady, the TRM circulation is shown to advect the tracer value averaged along density surfaces, not the tracer value averaged at constant height. This result has implications for the way in which datasets or numerical model output should be averaged and analyzed. The results of this paper apply to both the atmosphere and the ocean or, indeed, to any turbulent stratified fluid.</t>
  </si>
  <si>
    <t>UNIV TASMANIA,ANTARCTIC CRC,HOBART,TAS,AUSTRALIA</t>
  </si>
  <si>
    <t>McDougall, TJ (corresponding author), UNIV TASMANIA,DIV OCEANOG,GPO BOX 1538,HOBART,TAS 7001,AUSTRALIA.</t>
  </si>
  <si>
    <t>McIntosh, Peter C/F-7594-2012; McDougall, Trevor J/A-6770-2013</t>
  </si>
  <si>
    <t>10.1175/1520-0485(1996)026&lt;2653:TTRMVP&gt;2.0.CO;2</t>
  </si>
  <si>
    <t>WC962</t>
  </si>
  <si>
    <t>WOS:A1996WC96200006</t>
  </si>
  <si>
    <t>GarciaMendoza, E; Maske, H</t>
  </si>
  <si>
    <t>The relationship of solar-stimulated natural fluorescence and primary productivity in Mexican Pacific waters</t>
  </si>
  <si>
    <t>LIMNOLOGY AND OCEANOGRAPHY</t>
  </si>
  <si>
    <t>PHYTOPLANKTON PHOTOSYNTHESIS; SARGASSO SEA; CHLOROPHYLL; LIGHT; TEMPERATURE; EFFICIENCY; ABSORPTION</t>
  </si>
  <si>
    <t>Solar-stimulated natural chlorophyll a fluorescence measured by upwelling radiance in the red spectral band could be a fast and noninvasive method to estimate primary production in aquatic environments if the relationship of primary production to natural fluorescence can be described as a function of easily measured environmental variables. We compared data of natural fluorescence and primary production (C-14 incubation for 2 h) from the California Current and the Gulf of California. The data confirm that the quantum yield ratio of fluorescence to primary production (phi(c):phi(f)) is a function of in situ irradiance, but not of nutrient concentration or temperature, as has been reported in the literature. Published data from the subtropics and tropics and our data yield empirical constants that define the irradiance function of the quantum yield ratio, but variability results from ambiguity of the constant determination caused by high variance of the data. Data from the Antarctic are significantly different from the low latitude data. Below a photosynthetic rate of 300 nmol C m(-3) s(-1) our natural fluorescence data are useful as a proxy of primary production with a correlation coefficient, r(2), of 0.85. Of the unexplained variance (15%), a major portion is due to the C.V. of the primary production method (9.2%). The r(2) value of predicted primary production is similar to other published results, which suggests that without further information about the physiology of the phytoplankton it will be difficult to improve the quality of the primary production estimate.</t>
  </si>
  <si>
    <t>CTR INVEST CIENTIF &amp; EDUC SUPER, DEPT ECOL, ENSENADA, BAJA CALIFORNIA, MEXICO</t>
  </si>
  <si>
    <t>CICESE - Centro de Investigacion Cientifica y de Educacion Superior de Ensenada</t>
  </si>
  <si>
    <t>Maske, Helmut/0000-0002-8047-6484; Garcia-Mendoza, Ernesto/0000-0003-1738-7419</t>
  </si>
  <si>
    <t>AMER SOC LIMNOLOGY OCEANOGRAPHY</t>
  </si>
  <si>
    <t>WACO</t>
  </si>
  <si>
    <t>5400 BOSQUE BLVD, STE 680, WACO, TX 76710-4446 USA</t>
  </si>
  <si>
    <t>0024-3590</t>
  </si>
  <si>
    <t>LIMNOL OCEANOGR</t>
  </si>
  <si>
    <t>Limnol. Oceanogr.</t>
  </si>
  <si>
    <t>10.4319/lo.1996.41.8.1697</t>
  </si>
  <si>
    <t>Limnology; Oceanography</t>
  </si>
  <si>
    <t>WR061</t>
  </si>
  <si>
    <t>WOS:A1996WR06100008</t>
  </si>
  <si>
    <t>Buchholz, F; Watkins, JL; Priddle, J; Morris, DJ; Ricketts, C</t>
  </si>
  <si>
    <t>Moult in relation to some aspects of reproduction and growth in swarms of Antarctic krill, Euphausia superba</t>
  </si>
  <si>
    <t>MOLT CYCLE; DANA; CRUSTACEA; SIZE</t>
  </si>
  <si>
    <t>In a 14-d period 38 swarms of Antarctic krill, Euphausia superba Dana, were sampled in an area 55.5 x 55.5 km to the southwest of Elephant Island, at the north of the South Shetland Islands. Moult stage, maturity stage, and size of ca. 100 krill from each swarm were measured. Each of the characteristics varied greatly between swarms. Moulting krill were found in most swarms, but in one swarm all of the krill were just about to moult. Ways in which moulting may act as a possible sorting mechanism are discussed. Data for all the analysed krill (ca. 3000 specimens) were used to investigate the interdependence of moult rate, sexual maturation and growth. While all immature krill moulted at approximately the same rate in the study, there were significant differences in the moulting rates of mature male and female krill. Gravid female krill continued to moult, although less frequently than mature males. As a con sequence males had to attach spermatophores to females after each moult. It is likely that variation in moult rate of females and males was related to the energy expenditure required for ovary development in females and spermatophore production and searching behaviour in males. Spawning and moulting were only partly coupled in gravid females. Spawning appeared to take place predominantly during Moult Stage D-2. There was no evidence of intermoult growth by intersegmental dilation.</t>
  </si>
  <si>
    <t>CHRISTIAN ALBRECHTS UNIV KIEL,INST MEERESKUNDE,D-24105 KIEL,GERMANY; BRITISH ANTARCTIC SURVEY,CAMBRIDGE CB3 0ET,ENGLAND; ACER ENVIRONM,CUMBRAN NP44 3AB,GWENT,WALES; UNIV PLYMOUTH,DEPT MATH &amp; STAT,PLYMOUTH PL4 8AA,DEVON,ENGLAND</t>
  </si>
  <si>
    <t>University of Kiel; UK Research &amp; Innovation (UKRI); Natural Environment Research Council (NERC); NERC British Antarctic Survey; University of Plymouth</t>
  </si>
  <si>
    <t>10.1007/BF00942104</t>
  </si>
  <si>
    <t>WH772</t>
  </si>
  <si>
    <t>WOS:A1996WH77200003</t>
  </si>
  <si>
    <t>Albers, CS; Kattner, G; Hagen, W</t>
  </si>
  <si>
    <t>The compositions of wax esters, triacylglycerols and phospholipids in Arctic and Antarctic copepods: Evidence of energetic adaptations</t>
  </si>
  <si>
    <t>copepods; Arctic; Antarctic; wax esters; triacylglycerols; phospholipids; fatty acids and alcohols</t>
  </si>
  <si>
    <t>LIPID-COMPOSITION; CALANUS-PROPINQUUS; CALANOIDES-ACUTUS; FATTY-ACIDS; MEGANYCTIPHANES-NORVEGICA; HERBIVOROUS COPEPODS; THYSANOESSA-INERMIS; RHINCALANUS-GIGAS; TROPHIC MARKERS; WEDDELL SEA</t>
  </si>
  <si>
    <t>The fatty acid and fatty alcohol compositions of wax esters, triacylglycerols and phospholipids were determined in the Antarctic copepods Calanoides acutus, Calanus propinquus, Metridia gerlachei, Euchaeta antarctica and Euchirella rostromagna and in the Arctic copepods Calanus hyperboreus, C. glacialis, C. finmarchicus and M. longa to reveal similarities and differences between the nine species. The wax esters of the herbivorous species were clearly characterised by the long-chain monounsaturated fatty acids and alcohols 20:1 (n-9) and 22:1 (n-11), whereas the omnivorous and carnivorous species usually had high relative amounts of the 18:1 (n-9) fatty acid and of the short-chain saturated alcohols 14:0 and 16:0. The wax ester-storing copepods contained only small amounts of triacylglycerol, but the latter was the dominant depot lipid in the Antarctic C. propinquus and E. rostomagna. The triacylglycerol fatty acid composition of C. propinquus deviated strongly from those of all other species due to large amounts of the two isomers 22:1 (n-11) and 22:1 (n-9). The wax ester molecules of the herbivorous species had the highest energetic content, although the triacylglycerols of C. propinquus reached very similar energy levels. The wax ester-storing herbivorous species have developed similar lipid biochemical adaptations in both polar oceans. In contrast, predominantly triacylglycerol-storing species occur only in Antarctic waters. The phospholipids contained very high levels of polyunsaturated fatty acids, especially 22:6 (n-3), which was about twice as abundant as 20:5 (n-3) and 16:0, the other characteristic fatty acids. In both, Arctic and Antarctic species, the fatty acid compositions of the phospholipids showed a pronounced uniformity. The extremely high degree of unsaturation is extraordinary as compared to other marine taxa.</t>
  </si>
  <si>
    <t>Albers, CS (corresponding author), ALFRED WEGENER INST POLAR &amp; MARINE RES, POSTFACH 120161, D-27515 BREMERHAVEN, GERMANY.</t>
  </si>
  <si>
    <t>Hagen, Wilhelm/0000-0002-7462-9931</t>
  </si>
  <si>
    <t>10.1016/S0304-4203(96)00059-X</t>
  </si>
  <si>
    <t>WC875</t>
  </si>
  <si>
    <t>WOS:A1996WC87500010</t>
  </si>
  <si>
    <t>Long-term monitoring and analyses of physical factors regulating variability in coastal Antarctic phytoplankton biomass, in situ productivity and taxonomic composition over subseasonal, seasonal and interannual time scales</t>
  </si>
  <si>
    <t>phytoplankton; biomass; primary production; interannual variability; seasonal variability; taxonomic succession; Southern Ocean</t>
  </si>
  <si>
    <t>SEA-ICE RETREAT; SOUTHERN-OCEAN; WEDDELL SEA; MARINE-PHYTOPLANKTON; ELEPHANT-ISLAND; WATER COLUMN; BLOOMS; PHOTOSYNTHESIS; CHLOROPHYLL; SUMMER</t>
  </si>
  <si>
    <t>A 3 yr high-resolution temporal data base related to phytoplankton dynamics was collected during the austral spring/summer periods of 1991 to 1994 in shelf waters adjacent to Palmer Station, Antarctica. Here, the data base is used (1) to quantify the variability in phytoplankton biomass, in situ productivity and taxonomic composition over subseasonal, seasonal and interannual time scales; (2) to elucidate environmental mechanisms controlling these temporal patterns; and (3) to ascertain which phytoplankton markers are most suitable for detecting longer-term (i.e, decadal) trends in phytoplankton ton dynamics in coastal waters of the Southern Ocean. The Long-Term Ecological Research (LTER) coastal study sites showed high interannual variability in peak phytoplankton biomass (75 to 494 mg chl a m(-2)) and integrated primary production (1.08 to 6.58 g C m(-2) d(-1)). Seasonal and annual patterns in biomass and productivity were shown to be driven by shorter-time-scale physical forcing by local wind stress. Low daily wind speeds (&lt;10 m s(-1)) were associated with water-column stabilization. However, extended periods (&gt;1 wk) of low Wind stress were required for increased phytoplankton growth and biomass accumulation. Temperature data supports the view that water masses can be replaced on time scales of a less than a day to a few days in these coastal waters. Such disruptions are associated With abrupt changes in local primary production and may lead to sudden shifts in local phytoplankton community structure. Despite the high seasonal and interannual variability in biomass and associated in situ productivity in this coastal environment, the replacement sequence of one dominant phytoplankton group by another was very similar on subseasonal time scales for all 3 years. We suggest that changes in phytoplankton successional patterns may be a more sensitive marker for detecting long-term trends in Southern Ocean ecosystems than either biomass or productivity indices, where short-term variability of the latter is as great or greater than interannual variations documented to date.</t>
  </si>
  <si>
    <t>UNIV CALIF SANTA BARBARA, PRIMARY PROD GRP, DEPT ECOL EVOLUT &amp; MARINE BIOL, SANTA BARBARA, CA 93106 USA; UNIV CALIF SANTA BARBARA, INST MARINE SCI, SANTA BARBARA, CA 93106 USA</t>
  </si>
  <si>
    <t>University of California System; University of California Santa Barbara; University of California System; University of California Santa Barbara</t>
  </si>
  <si>
    <t>10.3354/meps145143</t>
  </si>
  <si>
    <t>WG982</t>
  </si>
  <si>
    <t>WOS:A1996WG98200014</t>
  </si>
  <si>
    <t>Dalpadado, P; Skjoldal, HR</t>
  </si>
  <si>
    <t>Abundance, maturity and growth of the krill species Thysanoessa inermis and T-longicaudata in the Barents Sea</t>
  </si>
  <si>
    <t>krill; abundance; growth; maturity; predator-prey interactions; Barents Sea</t>
  </si>
  <si>
    <t>EUPHAUSIA-SUPERBA; ANTARCTIC KRILL; LIFE-HISTORY; ZOOPLANKTON; MATURATION; CRUSTACEA; RASCHI; IMPACT; KROYER</t>
  </si>
  <si>
    <t>Thysanoessa inermis and T. longicaudata were the dominant krill species observed in the western and central Barents Sea between 1984 and 1992. Both species are typically boreal and subarctic, and were found in very low abundances in the Arctic water masses in the northern Barents Sea. High abundances (up to 100 to 200 ind. m(-2)) of T, inermis and T. longicaudata were found in the slope and adjoining deep waters south and south east of the Svalbard Bank. The main spawning times of T. inermis and T. longicaudata occurred in May-June and coincided with the spring phytoplankton bloom. T, inermis has a life span of 3 to 4 yr, while T. longicaudata can live up to 2 yr. Growth took place from late winter to autumn; a marked negative growth occurred during the late autumn and winter periods. The seasonally oscillating von Bertalanffy growth function gave a reasonably good fit to the growth curves. Coinciding with a strong reduction in the older capelin stock between 1984 and 1987, there was a subsequent increase in the abundance and biomass of T. inermis and T. longicaudata. A decrease in krill abundance and biomass was observed to correspond with the rapid recovery and growth of capelin stock up to 1991. This indicates a clear predator-prey interrelationship between planktivorous capelin and krill in the Barents Sea and suggests that the krill populations are to a large extent controlled by predation.</t>
  </si>
  <si>
    <t>Dalpadado, P (corresponding author), INST MARINE RES, POB 1870, N-5024 BERGEN, NORWAY.</t>
  </si>
  <si>
    <t>10.3354/meps144175</t>
  </si>
  <si>
    <t>WB521</t>
  </si>
  <si>
    <t>WOS:A1996WB52100015</t>
  </si>
  <si>
    <t>Atkinson, A; Shreeve, RS; Pakhomov, EA; Priddle, J; Blight, SP; Ward, P</t>
  </si>
  <si>
    <t>Zooplankton response to a phytoplankton bloom near South Georgia, Antarctica</t>
  </si>
  <si>
    <t>Southern Ocean; zooplankton; copepods; feeding rates; diets; diatom bloom</t>
  </si>
  <si>
    <t>BRANSFIELD STRAIT REGION; DIEL VERTICAL MIGRATION; MARGINAL ICE-ZONE; CALANUS-PROPINQUUS; CALANOIDES-ACUTUS; FEEDING RATES; PLANKTONIC COPEPOD; WEDDELL SEA; COMMUNITY STRUCTURE; EUPHAUSIA-SUPERBA</t>
  </si>
  <si>
    <t>A shelf site near the island of South Georgia was sampled during a spring bloom in January 1994. Chlorophyll a (chi a) values declined from 19 to 6 mg m(-3) during the 8 d of sampling. The bloom comprised mainly long pennate diatoms and large colonies of centric diatoms; a 200 mu m sieve retained over two-thirds of the chi a. Mesozooplankton biomass was high, 12.3 g dry mass m(-2) within the top 200 m, and comprised mainly copepods. A series of Longhurst Hardy Plankton Recorder profiles showed that the numerical dominants (Oithona similis, Drepanopus forcipatus and pteropods) resided mainly within the top 20 m, whereas the large, biomass-dominant copepods had secondary maxima rather deeper within the thermocline. Diel vertical migration was not a feature of this community, being limited to metridiid and euchaetiid copepods. Gut fluorescence measurements on 7 large copepod species showed that all fed during both day and night, although guts tended to be fullest during afternoon and night. About 20% of chi a grazed by these copepods occurred below the mixed layer, thus representing a potentially direct export of carbon from the system via sinking faecal pellets. Algal carbon rations (% body carbon ingested per day) of mixed layer copepods ranged from 3% (Rhincalanus gigas) to 20% (small copepods). With the exception of R. gigas, these values from gut fluorescence agreed with independent estimates from the site following the decline of chi a during incubations in ambient seawater. Despite low clearance sates, ingestion rates (per copepodid) were at the upper end of recorded Antarctic values, suggesting food saturation. Calanoides acutus and R. gigas cleared diatoms (including the highly elongated 0.5 to 1 mm forms) at maximal rates, Metridia spp., Calanus propinquus and small copepods, by contrast, cleared dinoflagellates and ciliates faster than diatoms of similar size. The total mixed layer zooplankton probably removed &lt; 5% of daily primary production and &lt; 5% of protozoan standing stocks per day.</t>
  </si>
  <si>
    <t>10.3354/meps144195</t>
  </si>
  <si>
    <t>WOS:A1996WB52100017</t>
  </si>
  <si>
    <t>Boucher, NP; Prezelin, BB</t>
  </si>
  <si>
    <t>An in situ biological weighting function for UV inhibition of phytoplankton carbon fixation in the Southern Ocean</t>
  </si>
  <si>
    <t>UV; primary production; phytoplankton; Antarctica; action spectra; photoinhibition; ozone</t>
  </si>
  <si>
    <t>ULTRAVIOLET-B RADIATION; ANTARCTIC OZONE DEPLETION; MARINE-PHYTOPLANKTON; SKIN-CANCER; PHOTOSYNTHESIS; RESPONSES; IRRADIANCE; RATES; PRODUCTIVITY; ENVIRONMENT</t>
  </si>
  <si>
    <t>A daily integrated in situ biological weighting function (BWF) for inhibition of primary production by ultraviolet radiation (UVR, 280 to 400 nn) was determined for a natural community of Antarctic diatoms maintained under daylight conditions. The derived daily averaged BWF had a radiation amplification factor of 0.91 for the environmental radiation conditions under which it was determined, and displayed greater sensitivity to UV-B than BWFs determined for laboratory cultures of temperate latitude phytoplankton (Cullen et al. 1992; Science 258:646-650). In addition, the function was shown to accurately predict the UVR-dependent in situ rates of primary production when the same community was under different stratospheric ozone (O-3) conditions. An error estimate for the BWF is also provided and the predictive Limitations of the function are discussed briefly. In the early austral spring of 1993 near Palmer Station, Antarctica, surface samples were maintained in 6 spectrally distinct outdoor incubators over the course of a single day and the spectral sensitivity of photosynthetic carbon fixation rates and phytoplankton pigmentation was quantified. The changes in spectral sensitivity to O-3-dependent UV-B (280 to 320 nm radiation) and O-3-independent UV-A (320 to 400 nm radiation) was resolved on time scale of 2 h intervals over the course of the 10 h incubation. Besides determining the daily peak of cell sensitivity to UVR damage, the derived short-term kinetics for the 6 different spectral light treatments provided the database for resolving a robust action spectrum for the UVR inhibition of in situ sates of primary production. For the diatom community being studied, daily exposure to ambient levels of UVR resulted in a 34% reduction in averaged carbon fixation without any significant effect on the cellular pigment content. The UV-B portion of the solar spectrum photoinhibited daily rates of primary production by 15%, while UV-A was responsible for a 19% reduction in daily averaged rates of carbon fixation. It appears that springtime diatom-dominated communities are equally or more sensitive to UV-B photoinhibition of daily primary production than prymnesiophyte-dominated communities, analyzed during the 1990 'Icecolors' expedition (Smith et al. 1992; Science 258:952-959).</t>
  </si>
  <si>
    <t>UNIV CALIF SANTA BARBARA, DEPT BIOL SCI, MARINE PRIMARY PROD GRP, SANTA BARBARA, CA 93106 USA</t>
  </si>
  <si>
    <t>Boucher, NP (corresponding author), UNIV REUNION, LAB ECOL MARINE, F-97715 ST DENIS, FRANCE.</t>
  </si>
  <si>
    <t>10.3354/meps144223</t>
  </si>
  <si>
    <t>WOS:A1996WB52100019</t>
  </si>
  <si>
    <t>Mura, MP; Agusti, S</t>
  </si>
  <si>
    <t>Growth rates of diatoms from coastal Antarctic waters estimated by in situ dialysis incubation</t>
  </si>
  <si>
    <t>growth rates; diatoms; Antarctic Sea; dialysis incubation</t>
  </si>
  <si>
    <t>MARINE-PHYTOPLANKTON; WEDDELL SEA; ICE-EDGE; TEMPERATURE; SUMMER; PHOTOSYNTHESIS; COMMUNITY; BACTERIA; PACIFIC; BIOMASS</t>
  </si>
  <si>
    <t>Growth rates of phytoplankton (cell diameter &lt;200 mu m) were examined using dialysis bags incubated in situ at 3 coastal sites around the Antarctic Peninsula during the austral summer of 1994. The phytoplankton community, which was similar for all 3 sites, was dominated by diatoms of the genera Thalassiosira sp., Nitzschia sp., and Chaetoceros sp. The picophytoplankton community (cell diameter &lt;5 mu m) did not increase inside the dialysis bags; however, the diatom populations grew at high growth rates (mean +/- SE = 0.39 +/- 0.18 d(-1)). The growth rates of diatoms measured in the natural community were, however, close to 0 (mean +/- SE = -0.05 +/- 0.22 d(-1)), indicative of a close balance between growth and losses (population loss rate: mean +/- SE = 0.45 +/- 0.43 d(-1)). The highest observed growth rates closely approached the maximal predicted growth sates from the cell size of the diatoms for the in situ temperature of 1.5 degrees C. These results indicate that coastal Antarctic phytoplankton can grow at or near, the maximal rates at the low in situ temperatures. The observation that loss rates are similar to population growth rates helps explain the low biomass of coastal Antarctic phytoplankton relative to the high nutrient availability in these waters.</t>
  </si>
  <si>
    <t>Mura, MP (corresponding author), CSIC, CTR ESTUDIOS AVANZADOS BLANES, CAMI SANTA BARBARA S-N, E-17300 BLANES, GIRONA, SPAIN.</t>
  </si>
  <si>
    <t>Agusti, Susana/G-2864-2017; Agusti, Susana/H-8421-2012</t>
  </si>
  <si>
    <t>Agusti, Susana/0000-0003-0536-7293;</t>
  </si>
  <si>
    <t>10.3354/meps144237</t>
  </si>
  <si>
    <t>WOS:A1996WB52100020</t>
  </si>
  <si>
    <t>Mackey, MD; Mackey, DJ; Higgins, HW; Wright, SW</t>
  </si>
  <si>
    <t>CHEMTAX - A program for estimating class abundances from chemical markers: Application to HPLC measurements of phytoplankton</t>
  </si>
  <si>
    <t>biomarkers; taxonomy; HPLC; pigments; phytoplankton</t>
  </si>
  <si>
    <t>INDUCED XANTHOPHYLL CYCLE; PIGMENT COMPOSITION; CAROTENOID PATTERN; EUPHOTIC ZONE; COMMUNITY STRUCTURE; EQUATORIAL PACIFIC; CHLOROPHYLL-B; SPRING BLOOM; ALGAE; NORTH</t>
  </si>
  <si>
    <t>We describe a new program for calculating algal class abundances from measurements of chlorophyll and carotenoid pigments determined by high-performance liquid chromatography (HPLC). The program uses factor analysis and a steepest descent algorithm to find the best fit to the data based on an initial guess of the pigment ratios for the classes to be determined. The program was tested with a range of synthetic data-sets that were constructed from known pigment ratios selected to be representative of samples of phytoplankton collected from the Southern Ocean and the Equatorial Pacific. Random errors were added both to the pigment ratios and to the calculated data-sets to simulate both uncertainties in the initial guess as to the pigment concentrations of each class and respectively experimental errors in the analysis of the pigments by HPLC. Provided that the analytical data is of good quality, the program can successfully determine the class abundances, even when the initial estimates of the pigment ratios contain large errors. Of particular interest is the observation that the program can provide good estimates of prochlorophytes, even in the absence of experimental data on the concentrations of divinyl-chlorophylls a and b. The program is not restricted to the estimation of phytoplankton and can be used whenever specific biomarkers exist that can be used as indicators of biological or chemical processes.</t>
  </si>
  <si>
    <t>CSIRO, DIV OCEANOG, HOBART, TAS 7001, AUSTRALIA; UNIV CAMBRIDGE, CHEM LAB, CAMBRIDGE CB2 1EW, ENGLAND; AUSTRALIAN ANTARCTIC DIV, KINGSTON, TAS 7050, AUSTRALIA</t>
  </si>
  <si>
    <t>Commonwealth Scientific &amp; Industrial Research Organisation (CSIRO); University of Cambridge; Australian Antarctic Division</t>
  </si>
  <si>
    <t>10.3354/meps144265</t>
  </si>
  <si>
    <t>WOS:A1996WB52100022</t>
  </si>
  <si>
    <t>Wright, SW; Thomas, DP; Marchant, HJ; Higgins, HW; Mackey, MD; Mackey, DJ</t>
  </si>
  <si>
    <t>Analysis of phytoplankton of the Australian sector of the Southern Ocean: Comparisons of microscopy and size frequency data with interpretations of pigment HPLC data using the 'CHEMTAX' matrix factorisation program</t>
  </si>
  <si>
    <t>phytoplankton; Antarctica; Southern Ocean; pigment HPLC; microscopy; size analysis; CHEMTAX</t>
  </si>
  <si>
    <t>PERFORMANCE LIQUID-CHROMATOGRAPHY; MARINE-PHYTOPLANKTON; GREEN DINOFLAGELLATE; EUPHOTIC ZONE; CHLOROPHYLL-A; SEA; ANTARCTICA; CHLOROPLAST; CAROTENOIDS; PROTISTS</t>
  </si>
  <si>
    <t>A new matrix factorization program 'CHEMTAX' was used to interpret high-performance liquid chromatography (HPLC) pigment data from a transect between Prydz Bay, Antarctica, and Australia during March 1987. The program calculated the abundance of diatoms, dinoflagellates, haptophytes resembling Emiliania huxleyi, haptophytes resembling Phaeocystis antarctica, cyanobacteria, prasinophytes, chlorophytes and cryptophytes along the transect. The results were compared with those of microscopy and particle size analysis. The transect was dominated by small cells: particle size analysis showed that particles &lt;2 mu m represented 27 to 44% of the total by number while particles 2 to 20 mu m represented 55 to 68%. Particles &gt;20 mu m never represented more than 3% by number but constituted 57 to 93% of the total volume. Microscopic analysis showed that small flagellates were the most abundant cells along the transect, with a 5-fold increase in abundance at 47 degrees S. Numbers of diatoms (most &lt;20 mu m in size) increased markedly south of the Polar Front, correlating with the concentration of silica. Dinoflagellate numbers were relatively constant along the transect, although somewhat higher north of 50 degrees S. Those &lt;20 mu m in size were most numerous and accounted for most of the latitudinal variation. interpretation of HPLC pigment data using the CHEMTAX program was consistent with microscopical analysis. The computed abundances of diatoms and dinoflagellates correlated more strongly with the numbers of small (&lt;20 mu m) diatoms and dinoflagellates, respectively, than with large ones. Computed cyanobacterial abundances correlated well with microscopical observations except for small errors where cyanobacteria were absent, probably due to misallocation of zeaxanthin from chlorophytes and prasinophytes. The program was able to distinguish 2 populations of haptophytes along the transect, representing Phaeocystis antarctica and coccolithophorids, even though their pigment compositions were qualitatively (though not quantitatively) identical. It also indicated the separate distributions of chlorophytes and prasinoxanthin-containing prasinophytes, and showed the presence of cryptophytes where none were observed by microscopy.</t>
  </si>
  <si>
    <t>UNIV TASMANIA, DEPT PLANT SCI, HOBART, TAS 7005, AUSTRALIA; CSIRO, DIV OCEANOG, HOBART, TAS 7001, AUSTRALIA</t>
  </si>
  <si>
    <t>Wright, SW (corresponding author), AUSTRALIAN ANTARCTIC DIV, CHANNEL HIGHWAY, KINGSTON, TAS 7050, AUSTRALIA.</t>
  </si>
  <si>
    <t>10.3354/meps144285</t>
  </si>
  <si>
    <t>WOS:A1996WB52100023</t>
  </si>
  <si>
    <t>Kinoshita, RK; Bernhard, JM; Hayden, JH; Bowser, SS</t>
  </si>
  <si>
    <t>Shell morphogenesis in the giant Antarctic protist, Astrammina rara.</t>
  </si>
  <si>
    <t>MOLECULAR BIOLOGY OF THE CELL</t>
  </si>
  <si>
    <t>SUNY ALBANY,DEPT BIOMED SCI,ALBANY,NY 12222; SIENA COLL,DEPT BIOL,LOUDONVILLE,NY 12211; NEW YORK STATE DEPT HLTH,WADSWORTH CTR LABS &amp; RES,ALBANY,NY 12201</t>
  </si>
  <si>
    <t>State University of New York (SUNY) System; State University of New York (SUNY) Albany; State University of New York (SUNY) System; Wadsworth Center</t>
  </si>
  <si>
    <t>Bernhard, Joan/M-3260-2013</t>
  </si>
  <si>
    <t>Bernhard, Joan/0000-0003-2121-625X</t>
  </si>
  <si>
    <t>AMER SOC CELL BIOLOGY</t>
  </si>
  <si>
    <t>8120 WOODMONT AVE, STE 750, BETHESDA, MD 20814-2755 USA</t>
  </si>
  <si>
    <t>1059-1524</t>
  </si>
  <si>
    <t>MOL BIOL CELL</t>
  </si>
  <si>
    <t>Mol. Biol. Cell</t>
  </si>
  <si>
    <t>WB018</t>
  </si>
  <si>
    <t>WOS:A1996WB01800367</t>
  </si>
  <si>
    <t>Lesser, MP; Neale, PJ; Cullen, JJ</t>
  </si>
  <si>
    <t>Acclimation of Antarctic phytoplankton to ultraviolet radiation: Ultraviolet-absorbing compounds and carbon fixation</t>
  </si>
  <si>
    <t>MOLECULAR MARINE BIOLOGY AND BIOTECHNOLOGY</t>
  </si>
  <si>
    <t>UV-B RADIATION; RIBULOSE-BISPHOSPHATE CARBOXYLASE; REACTION CENTER PROTEIN; PHOTOSYSTEM-II; OZONE DEPLETION; MARINE-PHYTOPLANKTON; ACTION SPECTRA; SOUTHERN-OCEAN; HIGHER-PLANTS; PHOTOSYNTHESIS</t>
  </si>
  <si>
    <t>The sensitivity of Antarctic phytoplankton to ultraviolet-B (290-320 nm), ultraviolet-A (320-400 nm), and photosynthetically available radiation (PAR, 400-700 nm) has been demonstrated through measurement of spectrally detailed biological weighting functions (BWFs) for the inhibition of photosynthesis. Assemblages growing near McMurdo Station (78 degrees S, 163 degrees E) during the 1991 austral spring, simulating conditions in the marginal ice zone, had similar BWFs whether or not they were grown in ultraviolet-opaque (UVO) or ultraviolet-transparent (UVT) enclosures. Predictions based on these BWFs for ultraviolet (UV) sensitivity are now compared with in vivo photosynthetic response, the effects of UV radiation on cellular targets, and the protection provided by UV-absorbing compounds. Differences between midday samples from UVO and UVT enclosures in chlorophyll-specific photosynthetic rates, and in rates measured during reciprocal transfers of UVO- and UVT-acclimated phytoplankton were in good agreement with BWF predictions. Inhibition by UV radiation occurred despite the accumulation of UV-absorbing compounds in both assemblages and a 35% higher concentration of these compounds in the UVT cultures. There were no significant differences observed between UVO and UVT cultures in a measure of the maximum quantum yield of photosystem II electron transport, the ratio of dark-adapted variable fluorescence to maximum fluorescence (F-v/F-m). However, the total pool of ribulose-1,5-biphosphate carboxylase/oxygenase (RUBISCO) polypeptides was lower in UVT cultures. The 20% decrease in the RUBISCO pool was comparable to the 22% decrease in light-saturated rates of photosynthesis. This suggests that solar UV radiation can induce decreases in RUBISCO, a phenomenon previously reported only for plants exposed to artificial UV radiation sources.</t>
  </si>
  <si>
    <t>BIGELOW LAB OCEAN SCI, W BOOTHBAY HARBOR, ME USA; DALHOUSIE UNIV, DEPT OCEANOG, HALIFAX, NS, CANADA</t>
  </si>
  <si>
    <t>Bigelow Laboratory for Ocean Sciences; Dalhousie University</t>
  </si>
  <si>
    <t>Cuillen, John/AAE-1371-2019; Neale, Patrick/A-3683-2012; Cullen, John J/B-6105-2008</t>
  </si>
  <si>
    <t>Cuillen, John/0000-0002-7740-0999;</t>
  </si>
  <si>
    <t>1053-6426</t>
  </si>
  <si>
    <t>MOL MAR BIOL BIOTECH</t>
  </si>
  <si>
    <t>Mol. Mar. Biol. Biotechnol.</t>
  </si>
  <si>
    <t>WB059</t>
  </si>
  <si>
    <t>WOS:A1996WB05900010</t>
  </si>
  <si>
    <t>A geolipid characterization of Organic Lake - A hypersaline meromictic Antarctic lake</t>
  </si>
  <si>
    <t>17th International Meeting on Organic Geochemistry</t>
  </si>
  <si>
    <t>SEP 04-08, 1995</t>
  </si>
  <si>
    <t>DONOSTIA, SPAIN</t>
  </si>
  <si>
    <t>geolipids; fatty acids; sterols; hydroxyacids; Antarctic lake; biomarkers; environmental study</t>
  </si>
  <si>
    <t>MICROBIAL COMMUNITY STRUCTURE; FATTY-ACID; VERTICAL-DISTRIBUTION; LIPID-COMPOSITION; CONSTITUENTS; BACTERIA; MARINE</t>
  </si>
  <si>
    <t>An organic geochemical study of the benthic sediments taken over a transect of Organic Lake is reported. Fatty acids, hydroxyacids, and sterols were the three major geolipid classes isolated from the total solvent extracts. The fatty acid chain lengths range between C-12 and C-28 carbons and show two maxima viz. at C-16-18 and at C-24-26. The first maximum is consistent with a microbial origin which in the context of Organic Lake includes mainly bacteria and some algae. The C-24-26 maximum is also found in other Antarctic lakes and is likely to be bacterial in origin. Organic Lake differs from other lakes in the region in that sulphate-reducing bacteria and their signature biolipids are absent in the lake sediments, but dimethyl sulphide is present. The salinity is about 19% thus the lake is hypersaline and the biological communities present are very simplified, providing a rare opportunity to examine a biomarker array in an extreme environment with limited species diversity. The general distribution of fatty acids and sterols in Organic Lake is common to other lakes of Antarctica. Organic Lake differs, however, in the presence of unusual hydroxy acid isomers and of Delta 7-sterols. The fatty acid total abundances are much higher and the sterol abundances lower than expected for Antarctic lakes of comparable salinity. The gross analyses of the three geolipid classes suggest that the collection sites broadly represent eco-niches across this meromictic lake. The deepest site is both anoxic and hypersaline and appears to be presenting organic matter. Analysis of the phospholipid fatty acids reveals, however, environmental differences in the benthic sediments and by using signature fatty acids it has proven possible to suggest how these benthic bacterial communities differ with depth and oxicity. Copyright (C) 1996 Elsevier Science Ltd.</t>
  </si>
  <si>
    <t>Rogerson, JH (corresponding author), UNIV MELBOURNE,SCH CHEM,PARKVILLE,VIC 3052,AUSTRALIA.</t>
  </si>
  <si>
    <t>10.1016/S0146-6380(96)00109-X</t>
  </si>
  <si>
    <t>WD943</t>
  </si>
  <si>
    <t>WOS:A1996WD94300003</t>
  </si>
  <si>
    <t>Haddad, GA; Droxler, AW</t>
  </si>
  <si>
    <t>Metastable CaCO3 dissolution at intermediate water depths of the Caribbean and western North Atlantic: Implications for intermediate water circulation during the past 200,000 years</t>
  </si>
  <si>
    <t>DEEP-SEA CARBONATE; PRESERVATION PATTERNS; OCEAN SEDIMENTS; ISOTOPE RECORD; SOUTHERN-OCEAN; NICARAGUA RISE; BAHAMAS; THERMOCLINE; GLACIATION; EXCHANGE</t>
  </si>
  <si>
    <t>We present late Quaternary records of metastable carbonate dissolution determined for sediment cores recovered from intermediate water depths on the Nicaragua Rise (Caribbean Sea, 1000-1894 m) and near the Bahama Banks (western North Atlantic Ocean, 655 and 1934 m). Upper North Atlantic Deep Water is believed to dominate these two regions at present. Both areas are predicted to be good locations to study past variations of average middepth Atlantic chemistry and circulation. However, statistical analyses of metastable carbonate dissolution indices (% Mg calcite, pteropod abundance, % whole pteropods, and % clear pteropods) yielded a composite dissolution index (CDI) which displays different carbonate dissolution histories for Bahama and Nicaragua Rise sediments. The Bahama records resemble deep Atlantic carbonate records with dissolution during glacial oxygen isotope stages 6 and 4 and with preservation during interglacial stages 5 and 1. We observe two dissolution patterns at intermediate water depths of the Caribbean. The ''deep'' intermediate water pattern (1200-1894 m) resembles deep Caribbean carbonate records with dissolution during interglacial periods and preservation during glacial intervals. The ''shallow'' intermediate water record (&lt;1200 m) resembles at times the Bahamas record and at other times the deep Caribbean record. These CDI records suggest that different water masses occupied the intermediate depth western North Atlantic and Caribbean during much of the late Quaternary. Observed differences between these regions may be related to variations in the flow of nutrient-rich, low CO3= Antarctic Intermediate Water through the Caribbean or to changes in the ventilation rate of equatorial thermocline and intermediate waters. These water-mass variations have influenced Caribbean carbon chemistry from the base of the thermocline down to abyssal water depths and may have had a significant effect on North Atlantic circulation and nutrients.</t>
  </si>
  <si>
    <t>RICE UNIV, DEPT GEOL &amp; GEOPHYS, HOUSTON, TX 77005 USA</t>
  </si>
  <si>
    <t>Rice University</t>
  </si>
  <si>
    <t>10.1029/96PA02406</t>
  </si>
  <si>
    <t>VV499</t>
  </si>
  <si>
    <t>WOS:A1996VV49900004</t>
  </si>
  <si>
    <t>Body size, prey size and herbivory in coleoptera from the sub-Antarctic island of south Georgia</t>
  </si>
  <si>
    <t>PEDOBIOLOGIA</t>
  </si>
  <si>
    <t>south Georgia; sub-Antarctic; Coleoptera; food particles; carnivores; herbivores</t>
  </si>
  <si>
    <t>FOOD WEBS; BEETLES; ECOLOGY</t>
  </si>
  <si>
    <t>Of the eight species of Coleoptera found on the sub-Antarctic island of South Georgia four are relatively common. These are two endemic herbivores, Hydromedion sparsutum and Perimylops antarcticus and two recently introduced carnivores, Trechisibus antarcticus and Oopterus soledadinus. The herbivores are associated with a variety of soil and vegetation types. In upland areas they are associated with a limited number of mosses and lichens on shallow soils, whereas in lowland areas they are associated with deeper soils and a wider range of plant species including mosses and grasses. T. antarcticus is widely distributed in the Stromness Bay area of South Georgia whereas O. soledadinus is confined to certain areas of the Husvik Whaling Station, where it is locally abundant. Both species feed on soil invertebrates such as mites and springtails and T. antarcticus also feeds on larvae of H. sparsutum in the litter layer. The size of food particles passing through the guts of these insects was investigated in the larvae and adults of the herbivores and in the adults of the carnivores. Two hypotheses were tested: that body size of the Coleoptera is related to food particle size and that particle size differs with different food items ingested. Overall there were variations in the size of food particles from both plant and animal origins, found in the frass, regurgitant and gut contents of the four species. The range of food particle size was greatest in T. antarcticus. Within each species there was no relation between the body size of the insect and the size of food particle. In the herbivores, there were differences in the sizes of food particles from different food items in the frass. The size of food particles appears to be important in both carnivorous and herbivorous Coleoptera resident on South Georgia as it indicates the minimum size which can be ingested by each species and stage and provides an insight into the most efficient particle size ingested in each of the different food items.</t>
  </si>
  <si>
    <t>0031-4056</t>
  </si>
  <si>
    <t>Pedobiologia</t>
  </si>
  <si>
    <t>WB543</t>
  </si>
  <si>
    <t>WOS:A1996WB54300010</t>
  </si>
  <si>
    <t>Hanna, E</t>
  </si>
  <si>
    <t>The role of Antarctic sea ice in global climate change</t>
  </si>
  <si>
    <t>PROGRESS IN PHYSICAL GEOGRAPHY</t>
  </si>
  <si>
    <t>Antarctic sea ice; atmosphere; ocean; global climate change</t>
  </si>
  <si>
    <t>SYNTHETIC-APERTURE-RADAR; SOUTHWESTERN ROSS SEA; WINTER MIXED LAYER; WEDDELL-SEA; SOUTHERN-OCEAN; THICKNESS DISTRIBUTION; MESOSCALE CYCLOGENESIS; COASTAL POLYNYAS; INTERANNUAL VARIABILITY; SNOW ACCUMULATION</t>
  </si>
  <si>
    <t>Taking a distinct interdisciplinary focus, a critical view is presented of the current state of research concerning Antarctic sea-ice/atmosphere/ocean interaction and its effect on climate on the interannual timescale, with particular regard to anthropogenic global warming. Sea-ice formation, morphology, thickness, extent, seasonality and distribution are introduced as vital factors in climatic feedbacks. Sea-ice/atmosphere interaction is next discussed, emphasizing its meteorological and topographical influences and the effects of and on polar cyclonic activity. This leads on to the central theme of sea ice in global climate change, which contains critiques of sea ice climatic feedbacks, current findings on the representation of these feedbacks in global climatic models, and to what extent they are corroborated by observational evidence. Sea-ice/ocean interaction is particularly important. This is discussed with special reference to polynyas and leads, and the use of suitably coupled sea-ice/ocean models. A brief review of several possible climatic forcing factors is presented, which most highly rates a postulated ENSO-Antarctic sea-ice link. Sea-ice/atmosphere/ocean models need to be validated by adequate observations, both from satellites and ground based. In particular, models developed in the Arctic, where the observational network allows more reasonable validation, can be applied to the Antarctic in suitably modified form so as to account for unique features of the Antarctic cryosphere. Benefits in climatic modelling will be gained by treating Antarctic sea ice as a fully coupled component of global climate.</t>
  </si>
  <si>
    <t>Hanna, E (corresponding author), UNIV BRISTOL,DEPT GEOG,CTR REMOTE SENSING,UNIV RD,BRISTOL BS8 1SS,AVON,ENGLAND.</t>
  </si>
  <si>
    <t>Hanna, Edward/W-5927-2019; Hanna, Edward/H-2219-2016</t>
  </si>
  <si>
    <t>Hanna, Edward/0000-0002-8683-182X; Hanna, Edward/0000-0002-8683-182X</t>
  </si>
  <si>
    <t>ARNOLD, HODDER HEADLINE PLC</t>
  </si>
  <si>
    <t>338 EUSTON ROAD, LONDON, ENGLAND NW1 3BH</t>
  </si>
  <si>
    <t>0309-1333</t>
  </si>
  <si>
    <t>PROG PHYS GEOG</t>
  </si>
  <si>
    <t>Prog. Phys. Geogr.</t>
  </si>
  <si>
    <t>10.1177/030913339602000401</t>
  </si>
  <si>
    <t>WB124</t>
  </si>
  <si>
    <t>WOS:A1996WB12400001</t>
  </si>
  <si>
    <t>Tangeman, JA; Mukasa, SB; Grunow, AM</t>
  </si>
  <si>
    <t>Zircon U-Pb geochronology of plutonic rocks from the Antarctic Peninsula: Confirmation of the presence of unexposed Paleozoic crust</t>
  </si>
  <si>
    <t>GRAHAM LAND; GONDWANALAND; MARGIN</t>
  </si>
  <si>
    <t>The Antarctic Peninsula represents the southernmost segment of a magmatic are once present along the western margin of Gondwanaland. Zircon U-Pb geochronology of a suite of calc-alkaline granitoids from the west coast of Graham Land, northern Antarctic Peninsula, resulted in ages for the rocks ranging from 117.0 +/- 0.8 to 73.6 +/- 0.4 Ma. Discordant zircon populations from peraluminous granites reveal inheritance characteristics resulting from entrainnent of older crustal materials. Upper intercept ages of discordant zircon populations in four samples indicate that the age of assimilated material is approximately late Paleozoic. This inherited component is present in four samples from Bone Bay, Charlotte Bay, and Stonington Island and thus may extend for similar to 600 km along the west coast of Graham Land. A possible source for the inherited components is the late Paleozoic(?) sediments of the Trinity Peninsula Group. However, a late Proterozoic upper intercept age for the Charlotte Bay granodiorite in western central Graham Land indicates that the age of the rocks assimilated by this suite of plutons is not uniformly late Paleozoic and might include unexposed basement rocks. Finally, an upper intercept age of 431 +/- 12 Ma from a granite clast in metaconglomerate from Horseshoe Island provides further evidence for the presence of midpaleozoic basement in Graham Land. These results confirm the already postulated minimum early Paleozoic age for Antarctic Peninsula basement.</t>
  </si>
  <si>
    <t>OHIO STATE UNIV,BYRD POLAR RES CTR,COLUMBUS,OH 43210</t>
  </si>
  <si>
    <t>Tangeman, JA (corresponding author), UNIV MICHIGAN,DEPT GEOL SCI,ANN ARBOR,MI 48109, USA.</t>
  </si>
  <si>
    <t>10.1029/96TC00840</t>
  </si>
  <si>
    <t>WA127</t>
  </si>
  <si>
    <t>WOS:A1996WA12700011</t>
  </si>
  <si>
    <t>Encarnacion, J; Grunow, A</t>
  </si>
  <si>
    <t>Changing magmatic and tectonic styles along the paleo-Pacific margin of Gondwana and the onset of early Paleozoic magmatism in Antarctica</t>
  </si>
  <si>
    <t>CENTRAL TRANSANTARCTIC MOUNTAINS; SOUTHERN VICTORIA LAND; GLACIER AREA; BEARDMORE OROGENY; EAST ANTARCTICA; GORCE MOUNTAINS; ROSS OROGEN; EVOLUTION; SUPERCONTINENT; GRANITOIDS</t>
  </si>
  <si>
    <t>Basement rocks of the Transantarctic Mountains are believed to record a change in the paleo-Pacific margin of Gondwana from a passive to a tectonically active margin. Widespread emplacement of calc-alkaline batholiths (Granite Harbor intrusives) occurred during the active margin phase. We present new concordant zircon and titanite U-Pb ages for these magmatic rocks in southern Victoria Land and the Scott Glacier area. Most magmatic rocks previously associated with a pre-late Early Cambrian (&gt;530 Ma) deformational event(s) (Beardmore orogeny) have yielded younger crystallization ages. The lack of definite are magmatism prior to similar to 530 Ma suggests that deformation may have been associated with a strike or oblique-slip regime, although shallow subduction without significant are magmatism cannot be ruled out. Local transpressional and transtensional domains may account for compressional deformation and rare alkaline and carbonatite magmatism during this early period. The oldest and most voluminous magmatic rocks were emplaced after similar to 530 Ma. This magmatism has been associated with active subduction, and suggests a fundamental change in the plate boundary at similar to 530 Ma. Ductile shearing of plutons and contractional deformation of supracrustal rocks after similar to 530 Ma (Ross orogeny) may have been due to transpressional tectonics in an oblique subduction setting and/or a collision. Compressional deformation associated with the Ross orogeny may have ceased by similar to 500 Ma along the southern Victoria Land-Scott Glacier segment of the Antarctic margin, as indicated by undeformed magmatic rocks of this age, although magmatic activity continued to at least similar to 485 Ma.</t>
  </si>
  <si>
    <t>Encarnacion, J (corresponding author), OHIO STATE UNIV,BYRD POLAR RES CTR,108 SCOTT HALL,1090 CARMACK RD,COLUMBUS,OH 43210, USA.</t>
  </si>
  <si>
    <t>10.1029/96TC01484</t>
  </si>
  <si>
    <t>WOS:A1996WA12700012</t>
  </si>
  <si>
    <t>Strahan, SE; Nielsen, JE; Cerniglia, MC</t>
  </si>
  <si>
    <t>Long-lived tracer transport in the Antarctic stratosphere</t>
  </si>
  <si>
    <t>POLAR VORTEX; DESCENT; N2O; CONSTITUENTS</t>
  </si>
  <si>
    <t>Recent observations made by the Cryogenic Limb Array Etalon Spectrometer (CLAES) on the Upper Atmosphere Research Satellite (UARS) indicate that during the austral fall, CH4 zonal mean isopleths in the Antarctic vortex appear to descend more rapidly than those of N2O. How is this possible in an isolated region such as the vortex when photochemical sinks are insignificant? To understand these observations, we have run a simulation of the 1992 austral fall using the Goddard Global Spectral Mechanistic Model (GSMM) and the three-dimensional Chemistry and Transport Model (CTM). Model tracer fields show good agreement with the observations over a 4-month period beginning in mid-February. Both the observations and the simulation show that the apparent differential descent occurs during periods of wave activity, while during quiet vortex periods N2O and CH4 descend at approximately the same rate. To understand how wave activity may drive the observed differences between N2O and CH4 behavior, we calculate the terms of the zonal mean tracer tendency equation in the transformed Eulerian Mean (TEM) formulation of Andrews et al. [1987]. Analysis of the terms of the tracer tendency equation shows that each tracer's response to eddy forcing is the source of the apparent differential descent. While descent is the dominant motion inside the vortex, horizontal mixing becomes significant during periods of wave activity and differences in the tracers' meridional gradients affect the relative amounts of each tracer transported into the vortex. This analysis demonstrates the relationship between wave activity, eddy transport, and tracer mixing ratios inside the vortex throughout the fall. In addition, CLAES observations deep in the vortex (70 degrees-80 degrees S) show gradually increasing CH4 mixing ratios from March to September, implying the importance of eddy-driven mixing within the vortex in winter.</t>
  </si>
  <si>
    <t>GEN SCI CORP, LAUREL, MD USA; APPL RES CORP, LANDOVER, MD 20785 USA</t>
  </si>
  <si>
    <t>Strahan, Susan E/H-1965-2012</t>
  </si>
  <si>
    <t>NOV 27</t>
  </si>
  <si>
    <t>D21</t>
  </si>
  <si>
    <t>10.1029/96JD02198</t>
  </si>
  <si>
    <t>VW421</t>
  </si>
  <si>
    <t>WOS:A1996VW42100039</t>
  </si>
  <si>
    <t>Hofmann, DJ</t>
  </si>
  <si>
    <t>Recovery of Antarctic ozone hole</t>
  </si>
  <si>
    <t>Hofmann, DJ (corresponding author), NOAA,CLIMATE MONITORING &amp; DIAGNOST LAB,325 BROADWAY,BOULDER,CO 80303, USA.</t>
  </si>
  <si>
    <t>NOV 21</t>
  </si>
  <si>
    <t>10.1038/384222a0</t>
  </si>
  <si>
    <t>VU381</t>
  </si>
  <si>
    <t>WOS:A1996VU38100031</t>
  </si>
  <si>
    <t>Nichols, DS; Hart, P; Nichols, PD; McMeekin, TA</t>
  </si>
  <si>
    <t>Enrichment of the rotifer Brachionus plicatilis fed an Antarctic bacterium containing polyunsaturated fatty acids</t>
  </si>
  <si>
    <t>AQUACULTURE</t>
  </si>
  <si>
    <t>polyunsaturated fatty acid; Brachionus plicatilis; Antarctic</t>
  </si>
  <si>
    <t>EICOSAPENTAENOIC ACID; PATHOGENIC VIBRIO; FOOD; ARTEMIA; ALGAE</t>
  </si>
  <si>
    <t>The Antarctic bacterium, strain ACAM 456, is known to produce eicosapentaenoic acid (20:5n - 3, EPA). Following growth in batch culture, suspensions of this bacterium, at initial concentrations of 10(7), 10(8) and 10(9) cells ml(-1), were used as foods for three respective cultures of the rotifer Brachionus plicatilis. At 6 and 24 h, rotifers were removed, harvested and extracted for analysis of fatty acid composition, which was compared to that of rotifers grown on baker's yeast. Incorporation of EPA, along with bacterial fatty acid markers (i13:0, i15:0 and 14:0), was evidenced at all bacterial food concentrations tested, The highest observed incorporation occurred when rotifers were grown in the medium initially containing 10(9) bacteria ml(-1). After 24 h of feeding, the level of EPA reached 9.4% of total fatty acids in the fed rotifers (6.7 ng of EPA rotifer(-1)). ACAM 456, a bacterial strain with the ability to produce EPA, was therefore shown to be a potential alternative enrichment food for the rotifer Brachionus plicatilis under feeding conditions that may be applicable to many Australian mariculture operations.</t>
  </si>
  <si>
    <t>UNIV TASMANIA,DEPT AGR SCI,HOBART,TAS 7001,AUSTRALIA; UNIV TASMANIA,DEPT AQUACULTURE,HOBART,TAS,AUSTRALIA; CSIRO,DIV OCEANOG,MARINE LABS,HOBART,TAS 7001,AUSTRALIA</t>
  </si>
  <si>
    <t>University of Tasmania; University of Tasmania; Commonwealth Scientific &amp; Industrial Research Organisation (CSIRO)</t>
  </si>
  <si>
    <t>Nichols, DS (corresponding author), UNIV TASMANIA,ANTARCTIC CRC,GPO BOX 252-54,HOBART,TAS 7001,AUSTRALIA.</t>
  </si>
  <si>
    <t>Nichols, David/0000-0002-8066-3132</t>
  </si>
  <si>
    <t>0044-8486</t>
  </si>
  <si>
    <t>Aquaculture</t>
  </si>
  <si>
    <t>NOV 20</t>
  </si>
  <si>
    <t>10.1016/S0044-8486(96)01391-9</t>
  </si>
  <si>
    <t>VZ853</t>
  </si>
  <si>
    <t>WOS:A1996VZ85300009</t>
  </si>
  <si>
    <t>Feigin, AM; Konovalov, IB</t>
  </si>
  <si>
    <t>On the possibility of complicated dynamic behavior of atmospheric photochemical systems: Instability of the Antarctic photochemistry during the ozone hole formation</t>
  </si>
  <si>
    <t>NITRIC-ACID TRIHYDRATE; POLAR STRATOSPHERIC CLOUDS; HETEROGENEOUS REACTIONS; STEADY-STATES; ICE; CHEMISTRY; VORTEX; HCL; NOX; PARTICLES</t>
  </si>
  <si>
    <t>We suggest a new approach to studying atmospheric photochemical processes by analyzing an atmospheric photochemical system as a dynamic system possessing many degrees of freedom and demonstrate a good agreement between the Antarctic photochemical system (APCS) behavior described by a three-order set of ordinary differential equations and ozone variations taking place during ozone hole phenomenon. We investigate the dynamic properties of this set under the parameter values corresponding to the Antarctic stratosphere conditions luring the last decade and show that APCS may become unstable as a result of the loss of equilibrium state stability and/or as a result of the self-oscillations appearance. We present some arguments in favor of close connection between the APCS instability and anomalous deep depletion of Antarctic ozone concentration in spring observed since the mid-1980s.</t>
  </si>
  <si>
    <t>Feigin, AM (corresponding author), RUSSIAN ACAD SCI, INST APPL PHYS, 46 ULYANOV ST, NIZHNII NOVGOROD 603600, RUSSIA.</t>
  </si>
  <si>
    <t>Feigin, Alexander M./K-3857-2018; Konovalov, Igor/R-6445-2017</t>
  </si>
  <si>
    <t>Feigin, Alexander M./0000-0002-9106-7766; Konovalov, Igor/0000-0002-0716-4273</t>
  </si>
  <si>
    <t>D20</t>
  </si>
  <si>
    <t>10.1029/96JD02011</t>
  </si>
  <si>
    <t>VU988</t>
  </si>
  <si>
    <t>WOS:A1996VU98800014</t>
  </si>
  <si>
    <t>Levchenko, VA; Francey, RJ; Etheridge, DM; Tuniz, C; Head, J; Morgan, VI; Lawson, E; Jacobsen, G</t>
  </si>
  <si>
    <t>The C-14 ''bomb spike'' determines the age spread and age of CO2 in Law Dome firn and ice</t>
  </si>
  <si>
    <t>We report a precise, model-independent determination of the age and age spread of CO2 in air trapped in ice. A large pulse of atmospheric radiocarbon, generated in the atmosphere by nuclear tests, peaked in the early-to-mid 1960's. We measure the profile of the radiocarbon ''bomb spike'' in firn au and ice bubbles from high snow-accumulation sites drilled in 1987 and 1993 on Law Dome, East Antarctica, by employing high precision AMS (Accelerator Mass Spectrometry). Large C-14 atmospheric growth rates and a high signal-to-noise ratio lead to a direct and precise determination of the CO2 age and age-spread in the ice. A least-squares comparison with the atmospheric history gives a mean CO2 age of 8.9+/-0.5 years at the bottom of the fun (where vertical gas diffusion ceases) with an age spread in the ice (full width of a moving average smoothing window) of 12.5+/-1.5 years. These results confirm the possibility of examining decadal trace gas variations prior to direct instrumental measurements.</t>
  </si>
  <si>
    <t>AUSTRALIAN NATL UNIV,QUATEMARY DATING RES CTR,CANBERRA,ACT 0200,AUSTRALIA; AUSTRALIAN NUCL SCI &amp; TECHNOL ORG,MENAI,NSW 2234,AUSTRALIA; ANTARCTIC CRC &amp; AUSTRALIAN ANTARCTIC DIV,HOBART,TAS 7001,AUSTRALIA</t>
  </si>
  <si>
    <t>Australian National University; Australian Nuclear Science &amp; Technology Organisation; Australian Antarctic Division</t>
  </si>
  <si>
    <t>Francey, Roger J/A-2345-2012; Etheridge, David M/B-7334-2013</t>
  </si>
  <si>
    <t>NOV 15</t>
  </si>
  <si>
    <t>10.1029/96GL03156</t>
  </si>
  <si>
    <t>VU346</t>
  </si>
  <si>
    <t>WOS:A1996VU34600016</t>
  </si>
  <si>
    <t>Heil, P; Allison, I; Lytle, VI</t>
  </si>
  <si>
    <t>Seasonal and interannual variations of the oceanic heat flux under a landfast Antarctic sea ice cover</t>
  </si>
  <si>
    <t>SOUTHERN-OCEAN; PRYDZ BAY; MODEL; REGION</t>
  </si>
  <si>
    <t>A multilayer thermodynamic model is used to simulate sea ice growth for 12 years between 1958 and 1986 in the vicinity of the Australian station Mawson on the coast of East Antarctica. The atmospheric forcing data for the model are derived from radiosonde profiles and from surface measurements. Global radiation data are available for 4 years, and we use these measurements for comparison with the results of a Zillman-type model for global radiation, Combining the thermodynamic model with sea ice thickness measurements for 12 years, we solve the energy balance equation for the oceanic heat flux. The oceanic heat flux is not constant but changes with time within the year and from year to year, The oceanic heat flux averages 7.9 W/m(2), and the yearly means vary between 5 and 12 W/m(2). Seasonal values of the oceanic heat flux range from 0 to 18 W/m(2). From the yearly averaged values a decadal trend is evident: During the first years that were analyzed the yearly average lies well above 10 W/m(2); then in the mid-1970s a decrease to 9 W/m(2) occurs, while for all later years the values are similar to 6-8 W/m(2). In general, the oceanic heat flux increases from the start of the fast ice formation season in early April until it breaks out in December or January. To compare the calculated oceanic heat fluxes for different years, we divide the total ice season into three characteristic time regimes of the sea ice growth and calculate the averaged oceanic heat fluxes for each regime. For the first regime (through August) the mean flux is 2.7 W/m(2), for the middle regime (September) it is 8.4 W/m(2), and for the final regime (October-January) it is 17 W/m(2). We discuss the results of our model calculations in conjunction with current meter observations, which give evidence of seasonally varying intrusions of relatively warm Circumpolar Deep Water into Prydz Bay. Comparison of passive microwave data of sea ice extent and concentration (from the scanning multichannel microwave radiometer sensor) with the model results reveals a correlation between the magnitude of the oceanic heat flux and local features such as polynyas.</t>
  </si>
  <si>
    <t>UNIV TASMANIA, INST ANTARCTIC &amp; SO OCEAN STUDIES, HOBART, TAS, AUSTRALIA; AUSTRALIAN ANTARCTIC DIV, HOBART, TAS, AUSTRALIA</t>
  </si>
  <si>
    <t>UNIV TASMANIA, ANTARCTIC COOPERAT RES CTR, HOBART, TAS, AUSTRALIA.</t>
  </si>
  <si>
    <t>Allison, Ian F/0000-0001-9599-0251; Heil, Petra/0000-0003-2078-0342</t>
  </si>
  <si>
    <t>C11</t>
  </si>
  <si>
    <t>10.1029/96JC01921</t>
  </si>
  <si>
    <t>VT419</t>
  </si>
  <si>
    <t>WOS:A1996VT41900012</t>
  </si>
  <si>
    <t>Stammer, D; Tokmakian, R; Semtner, A; Wunsch, C</t>
  </si>
  <si>
    <t>How well does a 1/4 degrees global circulation model simulate large-scale oceanic observations?</t>
  </si>
  <si>
    <t>ANTARCTIC CIRCUMPOLAR CURRENT; NORTH-ATLANTIC OCEAN; SOUTH INDIAN-OCEAN; DRAKE PASSAGE; THERMOHALINE CIRCULATION; HORIZONTAL RESOLUTION; HYDROGRAPHIC SECTION; BOUNDARY-CONDITIONS; HEAT-FLUX; SEA-LEVEL</t>
  </si>
  <si>
    <t>Numerical high-resolution ocean general circulation models have experienced a revolutionary development during the last decade. Today they are run globally in realistic configuration with realistic surface boundary forcing. To fully use the results of those models in understanding various aspects of the ocean general circulation and to combine ocean observations with models (state estimation) in a manner consistent with the data and model dynamics, stringent model-data comparisons are a necessary first step. In this paper a quantitative model-data comparison is carried out for the global Parallel Ocean Climate Model (POCM), known also as the Semtner and Chervin model, with nominal lateral resolution of 1/4 degrees. The focus is on various aspects of the simulated large-scale circulation and their relation to the TOPEX/POSEIDON sea surface height (SSH) observations and World Ocean Circulation Experiment (WOCE) hydrography. Comparisons are made for (1) the global mean sea surface circulation and absolute slopes, (2) rms SSH variability and eddy kinetic energy, (3) the simulation of the observed seasonal cycle in SSH, (4) two-dimensional frequency-wavenumber spectra of the large-scale fluctuations, as well as (5) the hydrography for WOCE sections. Recent improvements in external surface forcing fields including daily wind-stress fields and sea surface heat fluxes lead to a significant improvement in the overall agreement of the simulated and observed large-scale mean circulation and its variability. However, simulated amplitudes of variability remain low by about a factor of 2 to 4 over a broad spectral range, including the long wavelengths and periods. Both the causes and consequences of this low variability remain obscure.</t>
  </si>
  <si>
    <t>USN, POSTGRAD SCH, DEPT OCEANOG, MONTEREY, CA 93943 USA</t>
  </si>
  <si>
    <t>United States Department of Defense; United States Navy; Naval Postgraduate School</t>
  </si>
  <si>
    <t>MIT, DEPT EARTH ATMOSPHER &amp; PLANETARY SCI, CAMBRIDGE, MA 02139 USA.</t>
  </si>
  <si>
    <t>10.1029/96JC01754</t>
  </si>
  <si>
    <t>WOS:A1996VT41900015</t>
  </si>
  <si>
    <t>Bland, PA; Smith, TB; Jull, AJT; Berry, FJ; Bevan, AWR; Cloudt, S; Pillinger, CT</t>
  </si>
  <si>
    <t>The flux of meteorites to the Earth over the last 50,000 years</t>
  </si>
  <si>
    <t>meteors; meteoroids</t>
  </si>
  <si>
    <t>DEEP-SEA SEDIMENT; WESTERN-AUSTRALIA; NULLARBOR REGION; ACCRETION RATE; ROOSEVELT COUNTY; NEW-MEXICO; MASS; FINDS; DUST; CLASSIFICATION</t>
  </si>
  <si>
    <t>98 ordinary chondrite finds, terrestrial age-dated using C-14 analyses by Jull et al., from three arid/semi-arid meteorite accumulation sites (New Mexico, the Sahara, and the Nullarbor Region, Australia) have been examined by Mossbauer spectroscopy to determine quantitatively the terrestrial oxidation for each sample. A comparison of weathering over time, and its effect in 'eroding' meteorites, allows a calculation of a decay constant for meteorites from each hot desert site, This, together with the number and mass distribution of paired meteorites in each region, enables us to derive estimates of the number of meteorite falls over a given mass per year: we calculate between 36 and 116 falls over 10 g per 10(6) km(2) yr(-1). In addition, we constrain the total mass flux to the Earth's surface over the 10 g to 1 kg interval to between 2900 and 7300 kg yr(-1). We find remarkable agreement in our estimates from each accumulation site, and also with the estimate of the present flux made from MORP camera network data presented by Halliday, Blackwell gi Griffin, suggesting that che flux of meteorites to the Earth has remained essentially constant over the last 50 000 yr, This work is the first independent confirmation of the MORP estimate, and indicates that meteorite accumulation sites provide an alternative method of calculating flux. We suggest that the application of a similar methodology to the Antarctic meteorite population may be used to explore the possibility that the flux of meteorites to the Earth has varied over the 1-Ma time-scale sampled by these meteorites.</t>
  </si>
  <si>
    <t>OPEN UNIV,DEPT PHYS,MILTON KEYNES MK7 6AA,BUCKS,ENGLAND; OPEN UNIV,DEPT CHEM,MILTON KEYNES MK7 6AA,BUCKS,ENGLAND; UNIV ARIZONA,NSF ACCELERATOR FAC RADIOISOTOPE ANAL,TUCSON,AZ 85721; WESTERN AUSTRALIAN MUSEUM,DEPT EARTH &amp; PLANETARY SCI,PERTH,WA 6000,AUSTRALIA</t>
  </si>
  <si>
    <t>Open University - UK; Open University - UK; National Science Foundation (NSF); University of Arizona; Western Australian Museum</t>
  </si>
  <si>
    <t>Bland, PA (corresponding author), OPEN UNIV,INST PLANT SCI RES,WALTON HALL,MILTON KEYNES MK7 6AA,BUCKS,ENGLAND.</t>
  </si>
  <si>
    <t>Bland, Phil/M-9392-2018</t>
  </si>
  <si>
    <t>Bland, Phil/0000-0002-4681-7898</t>
  </si>
  <si>
    <t>10.1093/mnras/283.2.551</t>
  </si>
  <si>
    <t>VT962</t>
  </si>
  <si>
    <t>WOS:A1996VT96200017</t>
  </si>
  <si>
    <t>Stewart, RH; Shum, CK; Tapley, B; Ji, L</t>
  </si>
  <si>
    <t>Statistics of geostrophic turbulence in the southern ocean from satellite altimetry and numerical models</t>
  </si>
  <si>
    <t>PHYSICA D</t>
  </si>
  <si>
    <t>15th Annual International Conference of the Center-for-Nonlinear-Studies on Nonlinear Phenomena in Ocean Dynamics</t>
  </si>
  <si>
    <t>MAY 15-19, 1995</t>
  </si>
  <si>
    <t>LOS ALAMOS, NM</t>
  </si>
  <si>
    <t>turbulence; currents; ocean; numerical models</t>
  </si>
  <si>
    <t>ANTARCTIC CIRCUMPOLAR CURRENT; MESOSCALE VARIABILITY; GENERAL-CIRCULATION; GEOSAT ALTIMETRY; TOPEX/POSEIDON</t>
  </si>
  <si>
    <t>We have used satellite altimetry to measure the statistics of geostrophic turbulence in a 3 500 km segment of the Antarctic Circumpolar Current in the Southeast Pacific. The statistics were compared with comparable statistics of variability computed from a numerical model of the ocean circulation. We found that the distribution of eddies observed from space is very similar overall to the distribution calculated from the model. The two differ on small scales, especially near the crest of the East Pacific Ridge. The model output tends to be more patchy, with large variability just upstream of the ridge crest, while space data are less patchy with large variability just downstream of the crest. The flow further downstream of the ridge was similar to that of a free jet. Variance of topography seen from space was about 80% of the variance from the model; variance of current speed was about 120% of the variance from the model. Downstream of the ridge the typical size of eddies increased with distance downstream consistent with theories for two-dimensional turbulence. The decay rate of turbulence downstream of the ridge crest calculated from the model output was nearly the same as that observed from space. The similar decay of turbulence seen in the satellite and model data indicate that the overall influence of viscosity may be well modeled in the numerical calculations. The zonal mean velocity downstream of the ridge agrees well with hydrographic data relative to a depth of 3000 m collected from 1963 to 1968. The position of the current maximum agrees within 0.5 degrees of latitude, and speed is 25% faster than that calculated from hydrographic data. The differences are consistent with interannual variability of the current.</t>
  </si>
  <si>
    <t>TEXAS A&amp;M UNIV,DEPT OCEANOG,COLLEGE STN,TX 77843; UNIV TEXAS,CTR SPACE RES,AUSTIN,TX 78712</t>
  </si>
  <si>
    <t>Texas A&amp;M University System; Texas A&amp;M University College Station; University of Texas System; University of Texas Austin</t>
  </si>
  <si>
    <t>Shum, C K/0000-0001-9378-4067; Tapley, Byron/0000-0003-3689-5750</t>
  </si>
  <si>
    <t>0167-2789</t>
  </si>
  <si>
    <t>Physica D</t>
  </si>
  <si>
    <t>2-4</t>
  </si>
  <si>
    <t>10.1016/0167-2789(96)00103-0</t>
  </si>
  <si>
    <t>Mathematics, Applied; Physics, Fluids &amp; Plasmas; Physics, Multidisciplinary; Physics, Mathematical</t>
  </si>
  <si>
    <t>Mathematics; Physics</t>
  </si>
  <si>
    <t>VT609</t>
  </si>
  <si>
    <t>WOS:A1996VT60900023</t>
  </si>
  <si>
    <t>Talley, LD</t>
  </si>
  <si>
    <t>North Atlantic circulation and variability, reviewed for the CNLS conference</t>
  </si>
  <si>
    <t>North Atlantic circulation; water mass production; North Atlantic Oscillation; decadal ocean variability; Bermuda oceanographic station</t>
  </si>
  <si>
    <t>LABRADOR SEA-WATER; ANTARCTIC INTERMEDIATE WATER; MERIDIONAL HEAT-TRANSPORT; WESTERN BOUNDARY CURRENT; DEEP-WATER; SOUTH-ATLANTIC; MEDITERRANEAN WATER; POTENTIAL VORTICITY; GREENLAND SEA; OCEAN</t>
  </si>
  <si>
    <t>The circulation and water mass structure of the North Atlantic are reviewed, with emphasis on the large-scale overturning cell which produces North Atlantic Deep Water (NADW). Properties and transports for its major components (Nordic Seas Overflow Water, Labrador Sea Water, Mediterranean Water, Antarctic Intermediate Water and Antarctic Bottom Water) are reviewed. The transport estimates and properties of NADW coupled with the observed meridional heat transport in the Atlantic limit the temperature of northward flow which replenishes the NADW to the range 11-15 degrees C. The high salinity of the North Atlantic compared with other ocean basins is important for its production of intermediate and deep waters; about one third of its higher evaporation compared with the North Pacific is due to the Mediterranean. The evaporation/precipitation balance for the North Atlantic is similar to the Indian and South Atlantic Oceans; the difference between the North and South Atlantic may be that high evaporation in the North Atlantic affects much greater depths through Mediterranean Water production. Also described briefly is variability of water properties in the upper layers of the subtropical/subpolar North Atlantic, as linked to the North Atlantic Oscillation. The oceanographic time series at Bermuda is then used to show decadal variations in the properties of the Subtropical Mode Water, a thick layer which lies in the upper 500 m. Salinity of this layer and at the sea surface increases during periods when the North Atlantic westerlies weaken between Iceland and the Azores and shift southwestward. (The North Atlantic Oscillation index is low during these periods). Temperature at the surface and in this layer are slightly negatively correlated with salinity, decreasing when salinity increases. It is hypothesized that the salinity increases result from incursion of saline water from the eastern subtropical gyre forced by the southward migration of the westerlies, and that the small temperature decreases are due to increased convection in the Sargasso Sea, also resulting from the southward shift of the westerlies.</t>
  </si>
  <si>
    <t>Talley, LD (corresponding author), UNIV CALIF SAN DIEGO,SCRIPPS INST OCEANOG,LA JOLLA,CA 92093, USA.</t>
  </si>
  <si>
    <t>Talley, Lynne/0000-0003-1574-729X</t>
  </si>
  <si>
    <t>10.1016/0167-2789(96)00123-6</t>
  </si>
  <si>
    <t>WOS:A1996VT60900025</t>
  </si>
  <si>
    <t>Genicot, S; RentierDelrue, F; Edwards, D; VanBeeumen, J; Gerday, C</t>
  </si>
  <si>
    <t>Trypsin and trypsinogen from an Antarctic fish: Molecular basis of cold adaptation</t>
  </si>
  <si>
    <t>BIOCHIMICA ET BIOPHYSICA ACTA-PROTEIN STRUCTURE AND MOLECULAR ENZYMOLOGY</t>
  </si>
  <si>
    <t>trypsin; cold adaptation; Antarctic fish; three-dimensional structure; (P-magellanica)</t>
  </si>
  <si>
    <t>REFINED CRYSTAL-STRUCTURE; CRYSTALLOGRAPHIC REFINEMENT; NUCLEOTIDE-SEQUENCE; THERMAL-STABILITY; SERINE PROTEASE; ALPHA-AMYLASE; PANCREATIC TRYPSINOGENS; 3-DIMENSIONAL STRUCTURE; HOMOLOGOUS PROTEINS; BOVINE TRYPSINS</t>
  </si>
  <si>
    <t>Trypsin from Antarctic fish Paranotothenia magellanica displays molecular and kinetic properties typical of enzymes produced by psychrophilic organisms. The enzyme has a high catalytic efficiency at low and moderate temperatures and is rapidly inactivated at temperatures higher than 30 degrees C, The nucleotide sequence was determined after mRNA extraction and cDNA synthesis, The cDNA encodes a pretrypsinogen which includes a seven residue activation peptide containing only three acidic residues preceeding the 222 amino-acid mature enzyme. A three-dimensional model of the enzyme was built, Structural parameters possibly involved in the adaptation to cold have been derived from comparison with the three-dimensional structure of the bovine enzyme. Among them are the lack of Tyr-151 in the substrate binding pocket, an overall decrease in the number of salt bridges and hydrophobicity and the increase in the surface hydrophilicity.</t>
  </si>
  <si>
    <t>UNIV LIEGE,INST CHEM B6,BIOCHEM LAB,B-4000 LIEGE,BELGIUM; UNIV LIEGE,INST CHEM B6,LAB MOL BIOL &amp; GENET ENGN,B-4000 LIEGE,BELGIUM; UNIV YORK,DEPT CHEM,YORK YO1 5DD,N YORKSHIRE,ENGLAND; STATE UNIV GHENT,DEPT BIOCHEM,B-9000 GHENT,BELGIUM</t>
  </si>
  <si>
    <t>University of Liege; University of Liege; University of York - UK; Ghent University</t>
  </si>
  <si>
    <t>0167-4838</t>
  </si>
  <si>
    <t>BBA-PROTEIN STRUCT M</t>
  </si>
  <si>
    <t>Biochim. Biophys. Acta-Protein Struct. Molec. Enzym.</t>
  </si>
  <si>
    <t>NOV 14</t>
  </si>
  <si>
    <t>10.1016/S0167-4838(96)00095-7</t>
  </si>
  <si>
    <t>VV012</t>
  </si>
  <si>
    <t>WOS:A1996VV01200008</t>
  </si>
  <si>
    <t>Operto, S; Charvis, P</t>
  </si>
  <si>
    <t>Deep structure of the southern Kerguelen Plateau (southern Indian Ocean) from ocean bottom seismometer wide-angle seismic data</t>
  </si>
  <si>
    <t>ISLANDS OPHIOLITE COMPLEX; BANK CONTINENTAL-MARGIN; CRUSTAL STRUCTURE; VELOCITY STRUCTURE; REFLECTION DATA; REFRACTION PROFILES; NORTH-ATLANTIC; MANTLE PLUME; BENEATH; EVOLUTION</t>
  </si>
  <si>
    <t>Wide-angle seismic data collected during the Kerguelen ocean bottom seismometer experiment provide the first images of the deep structure of the southern Kerguelen Plateau and support a new interpretation of the origin of the plateau. Velocity models based on travel time inversions and reflectivity synthetic seismograms show a 22-km-thick crust composed of similar to 1.6 km of sedimentary cover, similar to 5.3 km of upper crust, similar to 11.0 km of lower crust, and a 4- to 6-km-thick reflective zone immediately above Moho. Velocities in the upper crust (from 3.8-4.5 km/s at top to 6.0-6.5 km/s at bottom) are consistent with the basaltic nature of this layer, the top of which was sampled during the Ocean Drilling Program. Velocities ill the lower crust increase continuously from 6.60 km/s at the top to 6.90 km/s at 19.5 km depth. The reflective zone at the base of the crust identified by wide-angle reflections is observed only along the NNW-SSE direction. It consists of alternating high- and low-velocity layers with an average velocity of 6.70 km/s in the NNW-SSE direction and greater than or equal to 6.90 km/s in the perpendicular direction. Strong azimuthal anisotropy is also observed in the upper mantle with velocities of 8.60 and 8.00 km/s, in the NNW-SSE and E-W directions, respectively. The absence of high velocities at the base of the crust that characterizes many large-volume mafic provinces, the reflective lower crust, and anisotropy in upper mantle suggest that the southern Kerguelen Plateau represents a stretched continental fragment overlain by basaltic flows isolated from the Antarctic margin during the early opening of the Indian Ocean.</t>
  </si>
  <si>
    <t>ORSTOM, UMR GEOSCI AZUR, OBSERV OCEANOL VILLEFRANCHE, CNRS, F-06230 VILLEFRANCHE SUR MER, FRANCE</t>
  </si>
  <si>
    <t>Sorbonne Universite; Centre National de la Recherche Scientifique (CNRS); Institut de Recherche pour le Developpement (IRD)</t>
  </si>
  <si>
    <t>Charvis, Philippe/H-8641-2013; Charvis, Philippe/K-1576-2016; Charvis, Philippe/AAH-4484-2020</t>
  </si>
  <si>
    <t>Charvis, Philippe/0000-0003-4397-7842; Operto, Stephane/0000-0002-4981-4967</t>
  </si>
  <si>
    <t>NOV 10</t>
  </si>
  <si>
    <t>B11</t>
  </si>
  <si>
    <t>10.1029/96JB01758</t>
  </si>
  <si>
    <t>VR645</t>
  </si>
  <si>
    <t>WOS:A1996VR64500005</t>
  </si>
  <si>
    <t>Olsen, B; Bergstrom, S; McCafferty, DJ; Sellin, M; Wistrom, J</t>
  </si>
  <si>
    <t>Salmonella enteritidis in Antarctica: Zoonosis in man or humanosis in penguins?</t>
  </si>
  <si>
    <t>LANCET</t>
  </si>
  <si>
    <t>UMEA UNIV,DEPT INFECT DIS,S-90187 UMEA,SWEDEN; UMEA UNIV,DEPT MICROBIOL,S-90187 UMEA,SWEDEN; UMEA UNIV,DEPT CLIN BACTERIOL,S-90187 UMEA,SWEDEN; BRITISH ANTARCTIC SURVEY,CAMBRIDGE CB3 0ET,ENGLAND</t>
  </si>
  <si>
    <t>Umea University; Umea University; Umea University; UK Research &amp; Innovation (UKRI); Natural Environment Research Council (NERC); NERC British Antarctic Survey</t>
  </si>
  <si>
    <t>McCafferty, Dominic/0000-0002-3079-3326; Olsen, Bjorn/0000-0002-4646-691X</t>
  </si>
  <si>
    <t>LANCET LTD</t>
  </si>
  <si>
    <t>42 BEDFORD SQUARE, LONDON, ENGLAND WC1B 3SL</t>
  </si>
  <si>
    <t>0140-6736</t>
  </si>
  <si>
    <t>Lancet</t>
  </si>
  <si>
    <t>NOV 9</t>
  </si>
  <si>
    <t>10.1016/S0140-6736(05)65807-2</t>
  </si>
  <si>
    <t>Medicine, General &amp; Internal</t>
  </si>
  <si>
    <t>General &amp; Internal Medicine</t>
  </si>
  <si>
    <t>VR555</t>
  </si>
  <si>
    <t>WOS:A1996VR55500066</t>
  </si>
  <si>
    <t>Whiteley, NM; Taylor, EW; ElHaj, AJ</t>
  </si>
  <si>
    <t>A comparison of the metabolic cost of protein synthesis in stenothermal and eurythermal isopod crustaceans</t>
  </si>
  <si>
    <t>temperature; cold adaptation; oxygen consumption; crustacean; Isopoda; Antarctica</t>
  </si>
  <si>
    <t>TISSUES; TURNOVER; INVIVO; GROWTH; RATES</t>
  </si>
  <si>
    <t>To examine the presence of metabolic cold adaptation in Antarctic isopods, whole animal rates of oxygen uptake (MV(O2)) and protein synthesis were measured in Glyptonotus antarcticus at 0 degrees C and compared with the temperate isopod Idotea rescata at 4 and 14 degrees C. The specific relationship between rates of metabolism and protein synthesis was investigated by injecting animals with cycloheximide, a protein synthesis inhibitor. In G. antarcticus, routine MV(O2), was 11.10 +/- 0.89 mu mol . kg(-1). min(-1) (n = 19 animals), and k(s) was 0.24 +/- 0.04% protein synthesized/day (n = 8 animals). Comparison with I. rescata showed that standardized whole animal MV(O2) decreased with temperature (temperature quotient = 1.99), but whole animal k(s) was considerably lower in the Antarctic isopod; 66 and 22% of total MV(O2) was attributable to protein synthesis in G. antarcticus at 0 degrees C and I. rescata at 4 degrees C, respectively. The energetic cost of protein synthesis was four times higher in G. antarcticus at 885 +/- 141 mmol ATP/g protein (n = 5 animals) compared with 237 +/- 76 mmol ATP/g protein (n = 6) in I. rescata. G. antarcticus does not show metabolic rate compensation and maintains extremely low k(s) levels because of the relatively high energetic cost of protein synthesis.</t>
  </si>
  <si>
    <t>Whiteley, NM (corresponding author), UNIV BIRMINGHAM, SCH BIOL SCI, BIRMINGHAM B15 2TT, W MIDLANDS, ENGLAND.</t>
  </si>
  <si>
    <t>NOV</t>
  </si>
  <si>
    <t>R1295</t>
  </si>
  <si>
    <t>R1303</t>
  </si>
  <si>
    <t>10.1152/ajpregu.1996.271.5.R1295</t>
  </si>
  <si>
    <t>VR821</t>
  </si>
  <si>
    <t>WOS:A1996VR82100027</t>
  </si>
  <si>
    <t>MeyerRochow, VB; Reid, WA</t>
  </si>
  <si>
    <t>An eye for the extreme: Photoreceptor fine-structure in the antarctic midge Belgica Antarctica (Diptera: Chironomidae)</t>
  </si>
  <si>
    <t>APPLIED ENTOMOLOGY AND ZOOLOGY</t>
  </si>
  <si>
    <t>eyes; photoreceptors; ultrastructure; Antarctica; Belgica antarctica (Diptera)</t>
  </si>
  <si>
    <t>UNIV W INDIES,ELECTRON MICROSCOPY UNIT,KINGSTON 7,ST ANDREW,JAMAICA</t>
  </si>
  <si>
    <t>University West Indies Mona Jamaica</t>
  </si>
  <si>
    <t>MeyerRochow, VB (corresponding author), UNIV OULU,DEPT BIOL,SECT ANIM PHYSIOL,SF-90570 OULU LINNANMAA,FINLAND.</t>
  </si>
  <si>
    <t>JAPAN SOC APPL ENTOMOL ZOOL</t>
  </si>
  <si>
    <t>1-43-11 KOMAGOME TOSHIMA-KU, TOKYO 170, JAPAN</t>
  </si>
  <si>
    <t>0003-6862</t>
  </si>
  <si>
    <t>APPL ENTOMOL ZOOL</t>
  </si>
  <si>
    <t>Appl. Entomol. Zoolog.</t>
  </si>
  <si>
    <t>Entomology</t>
  </si>
  <si>
    <t>VV498</t>
  </si>
  <si>
    <t>WOS:A1996VV49800026</t>
  </si>
  <si>
    <t>Burnett, A</t>
  </si>
  <si>
    <t>International environmental politics: Protecting the Antarctic - Elliott,LM</t>
  </si>
  <si>
    <t>AUSTRALIAN JOURNAL OF INTERNATIONAL AFFAIRS</t>
  </si>
  <si>
    <t>CARFAX PUBL CO</t>
  </si>
  <si>
    <t>PO BOX 25, ABINGDON, OXFORDSHIRE, ENGLAND OX14 3UE</t>
  </si>
  <si>
    <t>0004-9913</t>
  </si>
  <si>
    <t>AUST J INT AFF</t>
  </si>
  <si>
    <t>Aust. J. Int. Aff.</t>
  </si>
  <si>
    <t>International Relations</t>
  </si>
  <si>
    <t>WA110</t>
  </si>
  <si>
    <t>WOS:A1996WA11000020</t>
  </si>
  <si>
    <t>WynnWilliams, DD</t>
  </si>
  <si>
    <t>Antarctic microbial diversity: The basis of polar ecosystem processes</t>
  </si>
  <si>
    <t>BIODIVERSITY AND CONSERVATION</t>
  </si>
  <si>
    <t>Antarctic; polar; microbial; biodiversity; ecosystem; processes; terrestrial; marine; freshwater; BIOTAS</t>
  </si>
  <si>
    <t>NORTHERN VICTORIA-LAND; FRESH-WATER LAKES; SEA ICE BIOTA; ULTRAVIOLET-RADIATION; MARINE PICOPLANKTON; INLAND WATERS; ALGAE; PHYTOPLANKTON; MARITIME; BACTERIA</t>
  </si>
  <si>
    <t>Microorganisms are fundamental to the functioning of Antarctic ecosystems. Although microbial biomass can be immense in Southern Ocean blooms and freshwater cyanobacterial mats, species richness is generally more restricted than it is in temperate regions. However, there are representatives of a broad variety of taxa providing a diverse gene pool. Species diversity may be low while metabolic flexibility is high so that a few strains can provide most necessary functions. In this context, biodiversity is the sum of biological potential. This Special Issue highlights aspects of microbial ecology that can be studied only in Antarctica or which are defined most clearly in Antarctic habitats. Relatively simple microbial communities, or conspicuous species within them, can be used as indicators of microbial processes and responses to environmental change. These include the palaeological record of benthic diatoms and response of soil cyanobacterial communities to regional warming and UV-B stress. The climatic conditions and relict habitats of the Antarctic dry valleys are a valuable analogue for detecting microbial life and diversity on Mars. The global microbial biodiversity initiative Diversitas and international Antarctic networks such as BIOTAS (Biological Investigations of Terrestrial Antarctic Systems) harness taxonomic and ecophysiological expertize to understand better these unique polar ecosystems.</t>
  </si>
  <si>
    <t>WynnWilliams, DD (corresponding author), BRITISH ANTARCTIC SURVEY,NATL ENVIRONM RES COUNCIL,HIGH CROSS,MADINGLEY RD,CAMBRIDGE CB3 0ET,ENGLAND.</t>
  </si>
  <si>
    <t>CHAPMAN HALL LTD</t>
  </si>
  <si>
    <t>2-6 BOUNDARY ROW, LONDON, ENGLAND SE1 8HN</t>
  </si>
  <si>
    <t>0960-3115</t>
  </si>
  <si>
    <t>BIODIVERS CONSERV</t>
  </si>
  <si>
    <t>Biodivers. Conserv.</t>
  </si>
  <si>
    <t>10.1007/BF00051979</t>
  </si>
  <si>
    <t>Biodiversity Conservation; Ecology; Environmental Sciences</t>
  </si>
  <si>
    <t>VW230</t>
  </si>
  <si>
    <t>WOS:A1996VW23000001</t>
  </si>
  <si>
    <t>Franzmann, PD</t>
  </si>
  <si>
    <t>Examination of Antarctic prokaryotic diversity through molecular comparisons</t>
  </si>
  <si>
    <t>archaea; bacteria; Antarctica; biodiversity; 16S rRNA; taxonomy</t>
  </si>
  <si>
    <t>16S RIBOSOMAL-RNA; SP-NOV; SCHIRMACHER OASIS; GROWTH-RATE; BACTERIA; IDENTIFICATION; TEMPERATURE; SOILS; LAKE; COMPETITION</t>
  </si>
  <si>
    <t>Prokaryotes perform key functions in Antarctic ecosystems, and knowledge of the taxonomy of Antarctic prokaryotes is a prerequisite for the transfer of information between fields of scientific inquiry. The taxonomy of prokaryotes has been greatly revised and improved due to the refinements afforded by molecular techniques such as 16S rRNA sequencing. Past inventories of Antarctic microbial diversity are difficult to reconcile with the developing, phylogenetically-based taxonomy. Antarctic prokaryotes are considerably diverse and most evolutionary groups are represented, including representatives of both Archaea and Bacteria. The diversity appears unique due to the ease with which new species can be isolated; however, that may be a result of our vastly incomplete knowledge of both Antarctic and non-Antarctic prokaryotic diversity. Use of the 16S rRNA gene as a molecular clock would suggest that the majority of Antarctic prokaryotes diverged from their nearest known non-Antarctic relatives long before a stable ice-sheet developed in Antarctica. The time of colonization (or recolonization) of Antarctic environments by individual species may have been very recent in evolutionary time scales.</t>
  </si>
  <si>
    <t>UNIV TASMANIA, ANTARCTIC CRC, HOBART, TAS 7001, AUSTRALIA</t>
  </si>
  <si>
    <t>1572-9710</t>
  </si>
  <si>
    <t>10.1007/BF00051980</t>
  </si>
  <si>
    <t>WOS:A1996VW23000002</t>
  </si>
  <si>
    <t>Broady, PA</t>
  </si>
  <si>
    <t>Diversity, distribution and dispersal of Antarctic terrestrial algae</t>
  </si>
  <si>
    <t>algae; cyanobacteria; terrestrial; Antarctica; taxonomy; endemism; distribution; dispersal</t>
  </si>
  <si>
    <t>SOUTHERN VICTORIA LAND; SOIL ALGAE; CONTINENTAL ANTARCTICA; DIATOM ASSEMBLAGES; WINDMILL ISLANDS; FELLFIELD SOILS; LIFE-HISTORY; ROSS-ISLAND; SNOW ALGAE; CYANOBACTERIA</t>
  </si>
  <si>
    <t>Terrestrial algae have been studied at widespread Antarctic localities. However, their diversity is not fully known as often collections have not been made froth all habitats and techniques have been inadequate for recognition of the total flora. identifications can be unreliable and are often left at generic level. Despite this it seems that they largely comprise cosmopolitan species but at a reduced diversity relative to other regions. There is a small element of endemic species which, in general, differ only slightly from related species elsewhere. Lack of base-line taxonomic knowledge, detailed characterization of environmental factors, and application of multivariate analysis restricts our ability to define communities and interpret their distribution patterns. Examples are provided where understanding would be greatly improved by more detailed analyses. Dispersal barriers could be operating both to and within Antarctica. However, local dispersal by wind seems readily accomplished. Overcoming dispersal barriers to Antarctica, and between ice-free localities within Antarctica, could present a greater problem. Investigation of long-distance transport of propagules by wind, birds and humans is needed.</t>
  </si>
  <si>
    <t>UNIV CANTERBURY, DEPT PLANT &amp; MICROBIAL SCI, PRIVATE BAG 4800, CHRISTCHURCH 1, NEW ZEALAND.</t>
  </si>
  <si>
    <t>10.1007/BF00051981</t>
  </si>
  <si>
    <t>WOS:A1996VW23000003</t>
  </si>
  <si>
    <t>Siebert, J; Hirsch, P; Hoffmann, B; Gliesche, CG; Peissl, K; Jendrach, M</t>
  </si>
  <si>
    <t>Cryptoendolithic microorganisms from Antarctic sandstone of linnaeus terrace (Asgard range): Diversity, properties and interactions</t>
  </si>
  <si>
    <t>Antarctic cryptoendoliths; biodiversity; interactions; plasmid transfer; heavy metal</t>
  </si>
  <si>
    <t>FREE AMINO-ACIDS; DRY VALLEYS; MICROBIAL ENVIRONMENT; ORGANIC-ACIDS; ROSS DESERT; BACTERIAL; BIOMASS; CHROMATOGRAPHY; COMMUNITIES; PHOSPHATE</t>
  </si>
  <si>
    <t>Cryptoendolithic microorganisms from stratified communities in Antarctic sandstone were studied for physiological diversity and possible interactions. Cultures of 25 bacteria, five fungi, and two green algae from one boulder grew with a wide variety of organic carbon or nitrogen sources, they exhibited varied exoenzymatic activities and were psychrophilic or psychrotrophic. Many isolates excreted vitamins into the medium and were stimulated by other vitamins. Organic acid excretion and siderophore formation were common, but antibiotic activity was rare. Plasmids were found in 24% of the bacteria, and many of these strains showed resistance to antibiotics and heavy metals. A small plasmid (2.9 kb) from strain AA-341 was electrotransferred into sensitive isolates, thereby rendering these resistant to ampicillin and Cr3+. Bacterial cultures in spent algal medium and co-culture with algae demonstrated beneficial (rarely inhibitory) interactions. A search for free organic compounds in zones of the sandstone community revealed sugars, sugar alcohols, organic acids and amino acids - in many cases the same compounds that were excreted into the laboratory medium. Data presented here indicate low taxonomic but high physiological diversity among these heterotrophic cryptoendoliths. This physiological diversity, as well as the spatial separation in layers with distinct activities, allows coexistence within the community and contributes to the stability of this ecosystem.</t>
  </si>
  <si>
    <t>CHRISTIAN ALBRECHTS UNIV KIEL,INST ALLGEMEINE MIKROBIOL,D-24118 KIEL,GERMANY; SCHULKE &amp; MAYR,D-22840 NORDERSTEDT,GERMANY</t>
  </si>
  <si>
    <t>10.1007/BF00051982</t>
  </si>
  <si>
    <t>WOS:A1996VW23000004</t>
  </si>
  <si>
    <t>Vishniac, HS</t>
  </si>
  <si>
    <t>Biodiversity of yeasts and filamentous microfungi in terrestrial Antarctic ecosystems</t>
  </si>
  <si>
    <t>Antarctic yeasts; Antarctic microfungi, terrestrial ecosystems; biodegradation; biodiversity</t>
  </si>
  <si>
    <t>CRYPTOENDOLITHIC MICROBIAL ENVIRONMENT; SP-NOV; CONTINENTAL ANTARCTICA; ROSS DESERT; FUNGI; TEMPERATURE; MYCORRHIZAS; SOILS; LAND; MICROORGANISMS</t>
  </si>
  <si>
    <t>Fungal biodiversity in Antarctic terrestrial ecosystems increases with the availability of water and energy, but cannot now be precisely described because of problems with identification and questions as to what organisms are truly indigenous. Yeasts probably predominate on continental Antarctica, while other microfungi usually do so in maritime and sub-Antarctica. Lists of nematophagous species and of microfungal species reported from maritime and sub-Antarctica are given. The ecological roles of these fungi are worthy of further research. The ability of common airspora and pathogens to survive and colonize should be investigated.</t>
  </si>
  <si>
    <t>Vishniac, HS (corresponding author), OKLAHOMA STATE UNIV,DEPT MICROBIOL &amp; MOL GENET,STILLWATER,OK 74075, USA.</t>
  </si>
  <si>
    <t>10.1007/BF00051983</t>
  </si>
  <si>
    <t>WOS:A1996VW23000005</t>
  </si>
  <si>
    <t>Smith, HG</t>
  </si>
  <si>
    <t>Diversity of Antarctic terrestrial protozoa</t>
  </si>
  <si>
    <t>protozoa; species richness; populations; biogeography, succession; adaptations and strategies; bio-indicators</t>
  </si>
  <si>
    <t>GROWTH; SELECTION; TEMPERATE; FAUNA</t>
  </si>
  <si>
    <t>Heterotrophic protozoa have a global distribution in terrestrial habitats. The functional groups significantly represented are zooflagellates, ciliates, gymnamoebae and testate amoebae. Their range extends into the Antarctic zone, but the species richness of the communities is rarely of the same order of magnitude as those in temperate latitudes. Species diversity is usually very low owing to dominance of the communities by single, or a few, species which are best adapted to the Antarctic terrestrial environment. This is characterized by seasonal, diurnal or unpredictable fluctuations in moisture, temperature and bacterial food supply of high amplitude. The fauna shows pauperization with latitude and climatic severity. Nearly all records of species distribution are consistent with the model that community composition is determined by local conditions. An important exception is the distribution of the testate amoeba genus Nebela whose species distribution is influenced by biogeographical factors. Successional changes in community composition in fellfield habitats are characterized by the sequence: pioneer microflagellate colonizers, larger flagellates and small ciliates, and finally testate amoebae. The succession is most closely correlated with the accumulation of organic matter. A model of the strategies of dominant microflagellate species can be constructed by ordinating them on a two-dimensional habitat template of A-r-K selection continuum. The globally ubiquitous microflagellate Heteromita globosa emerges as the most strongly A-selected and K-selected. The occurrence of terrestrial protozoa near their latitudinal limits of distribution can serve as sensitive indicators of the biological effects of climatic change. Having short generation times and effective means of cyst dispersal, changes in the gross distribution can provide rapid warning of critical changes in thermal regimes.</t>
  </si>
  <si>
    <t>Smith, HG (corresponding author), COVENTRY UNIV,DIV ENVIRONM SCI,COVENTRY CV1 5FB,W MIDLANDS,ENGLAND.</t>
  </si>
  <si>
    <t>10.1007/BF00051984</t>
  </si>
  <si>
    <t>WOS:A1996VW23000006</t>
  </si>
  <si>
    <t>EllisEvans, JC</t>
  </si>
  <si>
    <t>Microbial diversity and function in Antarctic freshwater ecosystems</t>
  </si>
  <si>
    <t>Antarctic; freshwater; microbial diversity; microbial activity; cyanobacteria</t>
  </si>
  <si>
    <t>HOPE BAY; SIGNY ISLAND; WATER LAKES; DIATOM ASSEMBLAGES; METHANE PRODUCTION; PRODUCTION ECOLOGY; LARSEMANN HILLS; VESTFOLD HILLS; BENTHIC PLANTS; GROWTH-RATE</t>
  </si>
  <si>
    <t>Freshwater lakes occur through much of Antarctica and are characterized by short food chains dominated by microbes. Comparatively few studies have been made of continental freshwater lakes until recently, with the main emphasis being on the less extreme maritime Antarctic lakes. The wide range of trophic status seen at the northern extremes of the maritime Antarctic reduces markedly further south, but a wide range of micro-organisms occur throughout the latitudinal range. Information on seasonal and spatial patterns of microbial activity for freshwater lakes demonstrate rapid changes in community composition at certain times of year despite constant low temperatures. Benthic communities of cyanobacteria and bacteria are a feature of most lakes and are involved in a wide range of geochemical cycling. There is a need for more detailed taxonomic information on most groups and considerable potential for molecular studies.</t>
  </si>
  <si>
    <t>BRITISH ANTARCTIC SURVEY, NERC, MADINGLEY RD, HIGH CROSS, CAMBRIDGE CB3 0ET, ENGLAND.</t>
  </si>
  <si>
    <t>10.1007/BF00051985</t>
  </si>
  <si>
    <t>WOS:A1996VW23000007</t>
  </si>
  <si>
    <t>Jones, VJ</t>
  </si>
  <si>
    <t>The diversity, distribution and ecology of diatoms from Antarctic inland waters</t>
  </si>
  <si>
    <t>diatoms; inland waters; benthic; planktonic palaeoecology</t>
  </si>
  <si>
    <t>KING-GEORGE-ISLAND; HOPE BAY; SOUTH-SHETLAND; VESTFOLD HILLS; FINE-STRUCTURE; LAKES; PHYTOPLANKTON; PENINSULA; EVOLUTION; RECONSTRUCTION</t>
  </si>
  <si>
    <t>Diatoms are abundant and diverse in many Antarctic freshwaters, with a general trend of decreasing diversity moving southwards. They form an important component of many benthic algal communities in streams and standing waters but are generally less common in the phytoplankton. Diatoms are excellent ecological indicator species and, because their remains are preserved in many sedimentary environments, there appears to be a great potential for palaeoenvironmental reconstruction and the examination of past diversity. A lack of taxonomic precision and consistency, coupled with the insufficient collection from some geographical areas, makes the estimation of the number of Antarctic diatom species problematic.</t>
  </si>
  <si>
    <t>Jones, VJ (corresponding author), UCL, DEPT GEOG, ENVIRONM CHANGE RES CTR, 26 BEDFORD WAY, LONDON WC1H 0AP, ENGLAND.</t>
  </si>
  <si>
    <t>WOS:A1996VW23000008</t>
  </si>
  <si>
    <t>Priddle, J; Leakey, RJG; Archer, SD; Murphy, EJ</t>
  </si>
  <si>
    <t>Eukaryotic microbiota in the surface waters and sea ice of the Southern Ocean: Aspects of physiology, ecology and biodiversity in a 'two-phase' ecosystem</t>
  </si>
  <si>
    <t>Southern Ocean; protozoa; phytoplankton; euphotic zone; physical environment; sea ice; ecosystem; food web</t>
  </si>
  <si>
    <t>SOUTHEASTERN WEDDELL SEA; DENSE MICROALGAL BLOOM; SIZE-BASED DYNAMICS; ANTARCTIC PACK ICE; PLANKTON FOOD WEBS; PHYTOPLANKTON GROWTH; INORGANIC NUTRIENTS; CARBON-DIOXIDE; SCOTIA SEA; NITROGEN ASSIMILATION</t>
  </si>
  <si>
    <t>The Southern Ocean provides a habitat for microplankton which is strongly influenced by physical factors. Of these, one of the most important and striking is the formation of sea ice. Organisms in the ice form a unique community with specific properties and adaptations. Material and organisms are exchanged between the water column and the ice during the annual cycle, and ice is an important factor in modifying biogeochemical processes and exchange between ocean and atmosphere. The coupled system, in which a range of organisms alternate between a fluid and a solid medium, provides an interesting exercise in community ecology, and has implications for the assessment of biodiversity in understanding large-scale change.</t>
  </si>
  <si>
    <t>Priddle, J (corresponding author), BRITISH ANTARCTIC SURVEY, NERC, MADINGLEY RD, HIGH CROSS, CAMBRIDGE CB3 0ET, ENGLAND.</t>
  </si>
  <si>
    <t>murphy, eugene/GZL-1620-2022; Archer, Stephen D/D-2011-2010; Archer, Stephen/H-5490-2012</t>
  </si>
  <si>
    <t>Archer, Stephen/0000-0001-6054-2424</t>
  </si>
  <si>
    <t>10.1007/BF00051988</t>
  </si>
  <si>
    <t>WOS:A1996VW23000010</t>
  </si>
  <si>
    <t>Delille, D</t>
  </si>
  <si>
    <t>Biodiversity and function of bacteria in the Southern Ocean</t>
  </si>
  <si>
    <t>seasonal changes; benthic bacteria; bacterioplankton; bacterial communities; organic matter; temperature; Antarctic Oceans</t>
  </si>
  <si>
    <t>ICE MICROBIAL COMMUNITIES; PSYCHROPHILIC MARINE BACTERIUM; WESTERN BRANSFIELD STRAIT; ADELIE PENGUIN ROOKERIES; LATE AUSTRAL WINTER; ANTARCTIC SEA-ICE; ORNITHOGENIC SOILS; MCMURDO-SOUND; GROWTH-RATE; FATTY-ACID</t>
  </si>
  <si>
    <t>A short overview of the biodiversity of Antarctic marine bacteria is given with respect to morphology and metabolic activity. The importance of spatial and temporal variability is described: The physiological adaptation and ecological function of Antarctic marine bacterioplankton are discussed.</t>
  </si>
  <si>
    <t>Delille, D (corresponding author), UNIV PARIS 06,OBSERV OCEANOL BANYULS,URA CNRS 117,LAB ARAGO,F-66650 BANYULS SUR MER,FRANCE.</t>
  </si>
  <si>
    <t>Daniel, Delille/S-9542-2019</t>
  </si>
  <si>
    <t>10.1007/BF00051989</t>
  </si>
  <si>
    <t>WOS:A1996VW23000011</t>
  </si>
  <si>
    <t>Clarke, A; Prince, PA; Clarke, R</t>
  </si>
  <si>
    <t>The energy content of dragonflies (Odonata) in relation to predation by falcons</t>
  </si>
  <si>
    <t>BIRD STUDY</t>
  </si>
  <si>
    <t>INVERTEBRATES</t>
  </si>
  <si>
    <t>Dragonflies and damselflies (Odonata) are important prey for many small falcons, and the recent expansion of the breeding range of the Hobby into eastern England has been associated with an increased availability of dragonfly prey to juveniles. We have therefore measured the energy content and elemental composition of a range of common British dragonflies. Carbon and nitrogen contents were typical of aquatic invertebrates and did not vary with dragonfly size, whereas ash content was significantly reduced in larger species. The mean energy content of dragonfly tissue was 24.6 kJ/g (dry mass) and showed no significant variation between species. The energy content of an individual dragonfly ranged from 0.8 to 9.4 kJ for the species examined in this study. Data on the energy requirements of free-living falcons suggest that a juvenile Hobby in late summer could meet its daily energy requirement by capturing between 75 and 90 Migrant Hawker or 200 to 250 Common Darter dragonflies each day.</t>
  </si>
  <si>
    <t>ZOOL SOC LONDON,HAWK &amp; OWL TRUST,LONDON NW1 4RY,ENGLAND</t>
  </si>
  <si>
    <t>Zoological Society of London</t>
  </si>
  <si>
    <t>Clarke, A (corresponding author), BRITISH ANTARCTIC SURVEY,HIGH CROSS,MADINGLEY RD,CAMBRIDGE CB3 0ET,ENGLAND.</t>
  </si>
  <si>
    <t>BRITISH TRUST ORNITHOLOGY</t>
  </si>
  <si>
    <t>THETFORD NORFOLK</t>
  </si>
  <si>
    <t>NUNNERY, NUNNERY PLACE, THETFORD NORFOLK, ENGLAND IP24 2PU</t>
  </si>
  <si>
    <t>0006-3657</t>
  </si>
  <si>
    <t>Bird Stud.</t>
  </si>
  <si>
    <t>10.1080/00063659609461022</t>
  </si>
  <si>
    <t>VU706</t>
  </si>
  <si>
    <t>WOS:A1996VU70600005</t>
  </si>
  <si>
    <t>Turner, J</t>
  </si>
  <si>
    <t>The Antarctic first regional observing study of the troposphere (FROST) project (vol 77, pg 2012, 1996)</t>
  </si>
  <si>
    <t>VW729</t>
  </si>
  <si>
    <t>WOS:A1996VW72900012</t>
  </si>
  <si>
    <t>Zema, M; Domeneghetti, MC; Molin, GM</t>
  </si>
  <si>
    <t>Thermal history of Acapulco and ALHA81261 acapulcoites constrained by Fe2+-Mg ordering in orthopyroxene</t>
  </si>
  <si>
    <t>achondrites; thermal history; order-disorder; orthopyroxene; iron; magnesium</t>
  </si>
  <si>
    <t>CRYSTAL-CHEMISTRY; ORTHO-PYROXENE; COOLING HISTORY; PARENT BODY; LODRANITE; DISORDER; VICTORIA</t>
  </si>
  <si>
    <t>The quenched Fe2+-Mg ordering states of four orthopyroxene crystals from the Acapulco meteorite and two from the Antarctic ALHA81261 acapulcoite were determined from X-ray single-crystal diffraction and electron-microprobe analysis. The closure temperatures of cation ordering were 49028 and 46543 degrees C for Acapulco and ALHA81261, respectively. Kinetic analysis of the Fe2+-Mg intracrystalline reaction, on the basis of Mueller's theory [1,2], was carried out using the method developed by Ganguly [3] to measure the cooling rates of the host rock, assuming both asymptotic and exponential models. The determined ordering states yield cooling rates, near their closure temperatures, of approximately 0.17 and 0.05 degrees C per day for Acapulco and ALHA81261 respectively, slightly slower than that measured for the FRO90011 lodranite [4]. A break-up of the A-L parent body, with subsequent radiative heat loss of small ejected fragments, may explain such rapid cooling. The closure temperatures obtained for the two acapulcoites were then compared with those calculated, using the same method, for other achondrites and their cooling rates with those measured for the FRO90011 lodranite [4] and the Estherville mesosiderite [5]. The sequence of decreasing closure temperatures from the FRO90011 lodranite to the Landes IAB iron meteorite reflects decreasing cooling rates. Silicates enclosed in iron meteorites, and thus involved in core formation processes, deeper in the interior of a parent asteroid, seem to have cooled more slowly than meteorites that were affected by partial melting events.</t>
  </si>
  <si>
    <t>DIPARTIMENTO MINERAL &amp; PETROL,I-35122 PADUA,ITALY</t>
  </si>
  <si>
    <t>Zema, M (corresponding author), DIPARTIMENTO SCI TERRA,CNR,CTR STUDIO CRISTALLOCHIM &amp; CRISTALLOG,VIA ABBIATEGRASSO 209,I-27100 PAVIA,ITALY.</t>
  </si>
  <si>
    <t>Domeneghetti, Chiara M./C-8681-2014</t>
  </si>
  <si>
    <t>Domeneghetti, Chiara M./0000-0003-1047-7948; Zema, Michele/0000-0001-6950-3122</t>
  </si>
  <si>
    <t>10.1016/S0012-821X(96)00189-6</t>
  </si>
  <si>
    <t>VZ890</t>
  </si>
  <si>
    <t>WOS:A1996VZ89000007</t>
  </si>
  <si>
    <t>Zwick, A; Canarelli, P</t>
  </si>
  <si>
    <t>Climate sensitivity analysis using neural networks</t>
  </si>
  <si>
    <t>FRESENIUS ENVIRONMENTAL BULLETIN</t>
  </si>
  <si>
    <t>8th International Symposium on Environmental Pollution and its Impact on Life in the Mediterranean Region</t>
  </si>
  <si>
    <t>OCT 08-12, 1995</t>
  </si>
  <si>
    <t>RHODES, GREECE</t>
  </si>
  <si>
    <t>climate; neural network; ice core; greenhouse gases; temperature changes; insolation</t>
  </si>
  <si>
    <t>ICE-CORE; RECORD</t>
  </si>
  <si>
    <t>Despite the progress in climate research, natural climate variability still involves basic questions on the effect of different forcing factors on climate. In the present study, the major climate forcing factors are analysed by means of a neural network using data of an Antarctic ice core. The results show that a neural network can reconstruct some of the main aspects of the development of the temperature changes over the past 160.000 years with only minor deviations and might be a valuable tool for understanding the climate system.</t>
  </si>
  <si>
    <t>Zwick, A (corresponding author), INST PROSPECT TECHNOL STUDIES,EDIFICIO WORLD TRADE CTR,ISLA CARTUJA S-N,SEVILLE 41092,SPAIN.</t>
  </si>
  <si>
    <t>INST LEBENSMITTELTECHNOLOGIE ANALYTISCHE CHEMIE</t>
  </si>
  <si>
    <t>FREISING-WEIHENSTEPHAN</t>
  </si>
  <si>
    <t>TECHNISCHE UNIVERSITAT MUNCHEN, D-85350 FREISING-WEIHENSTEPHAN, GERMANY</t>
  </si>
  <si>
    <t>1018-4619</t>
  </si>
  <si>
    <t>FRESEN ENVIRON BULL</t>
  </si>
  <si>
    <t>Fresenius Environ. Bull.</t>
  </si>
  <si>
    <t>NOV-DEC</t>
  </si>
  <si>
    <t>11-12</t>
  </si>
  <si>
    <t>WF531</t>
  </si>
  <si>
    <t>WOS:A1996WF53100013</t>
  </si>
  <si>
    <t>McSween, HY; Eisenhour, DD; Taylor, LA; Wadhwa, M; Crozaz, G</t>
  </si>
  <si>
    <t>QUE94201 shergottite: Crystallization of a Martian basaltic magma</t>
  </si>
  <si>
    <t>SNC METEORITES; WATER CONTENTS; PARENT BODY; PETROGENESIS; MARS; ZAGAMI; PETROGRAPHY; CONSTRAINTS; ALHA77005; HISTORY</t>
  </si>
  <si>
    <t>Basaltic shergottites are commonly described as having crystallized from magmas that contained entrained or cumulus pyroxenes. Complexly zoned clinopyroxenes in QUE94201, a newly recovered Antarctic shergottite, are similar to those formed during continuous growth in some lunar basaltic melts. Pyroxene cores have nuclei of magnesian pigeonite mantled by augite, in turn rimmed by strongly zoned ferroan pigeonite, with outer rims of pyroxferroite. Fe-Ti oxide compositions indicate that this meteorite crystallized under relatively reducing conditions, more like lunar basalts than other shergottites. REE and other trace element abundances in zoned pyroxenes, maskelynite, and phosphates are consistent with continuous pyroxene crystallization from an evolving magma, punctuated by the appearance of new phases on the liquidus. The higher proportion of maskelynite in QUE94201 suggests that its composition may be closer to multiple saturation with pyroxenes + plagioclase than other shergottites, and all pyroxene zones show negative Eu anomalies. Thus, this meteorite may represent the first example of a Martian magma unaffected by crystal accumulation. The Fe/(Fe + Mg) ratio and proportions of incompatible elements (reflected in 4 modal% whitlockite) are high, implying that this is a fractionated melt. The calculated bulk REE pattern shows extreme LREE depletion, suggesting either less contamination with enriched crustal materials or a more LREE-depleted source than other basaltic shergottites.</t>
  </si>
  <si>
    <t>FIELD MUSEUM NAT HIST, DEPT GEOL, CHICAGO, IL 60605 USA; WASHINGTON UNIV, DEPT EARTH &amp; PLANETARY SCI, ST LOUIS, MO 63130 USA; WASHINGTON UNIV, MCDONNELL CTR SPACE SCI, ST LOUIS, MO 63130 USA</t>
  </si>
  <si>
    <t>Field Museum of Natural History (Chicago); Washington University (WUSTL); Washington University (WUSTL)</t>
  </si>
  <si>
    <t>UNIV TENNESSEE, DEPT GEOL SCI, KNOXVILLE, TN 37996 USA.</t>
  </si>
  <si>
    <t>1872-9533</t>
  </si>
  <si>
    <t>10.1016/S0016-7037(96)00265-7</t>
  </si>
  <si>
    <t>VX318</t>
  </si>
  <si>
    <t>WOS:A1996VX31800020</t>
  </si>
  <si>
    <t>Johnson, AC</t>
  </si>
  <si>
    <t>Arc evolution: A magnetic perspective from the Antarctic Peninsula</t>
  </si>
  <si>
    <t>SIERRA-NEVADA; GRAHAM LAND; MARGIN; GEOCHRONOLOGY; GONDWANALAND; CALIFORNIA; BATHOLITH; GROWTH; PLATE; ZONE</t>
  </si>
  <si>
    <t>The Antarctic Peninsula is a Mesozoic-Cenozoic magmatic are built on Palaeozoic and younger basement. It was formed by processes related to the subduction of Pacific ocean floor at its western margin, although subduction has now ceased along most of its length. The peninsula features all the tectonic components commonly associated with a developing are system: basement, accretionary complex, magmatic are, are-related basins, intra-are extension and post-subduction volcanism. Seventeen thousand kilometres of high resolution aeromagnetic data have recently been collected in a transect across part of the are, covering an area 290 by 230 km and incorporating examples of most of the above tectonic components. The new map reveals distinct magnetic signatures, which can now be related to each of these components in a way that was not possible with reconnaissance data sets. A characteristic magnetic anomaly pattern for each component is described and comparisons drawn with magnetic studies of other are regions.</t>
  </si>
  <si>
    <t>Johnson, AC (corresponding author), BRITISH ANTARCTIC SURVEY, NERC, HIGH CROSS, CAMBRIDGE CB3 0ET, ENGLAND.</t>
  </si>
  <si>
    <t>10.1017/S0016756800024511</t>
  </si>
  <si>
    <t>VY323</t>
  </si>
  <si>
    <t>WOS:A1996VY32300001</t>
  </si>
  <si>
    <t>LeMasurier, WE; Landis, CA</t>
  </si>
  <si>
    <t>Mantle-plume activity recorded by low-relief erosion surfaces in West Antarctica and New Zealand</t>
  </si>
  <si>
    <t>MARIE-BYRD-LAND; CENTRAL OTAGO; VOLCANIC-ROCKS; SOUTH-ISLAND; RIFT SYSTEM; MAGMATISM; TECTONICS; EVOLUTION; MOUNTAINS; BOUNDARY</t>
  </si>
  <si>
    <t>Mantle-plume activity has been proposed to explain Neogene and mid-Cretaceous magmatic events, as well as associated tectonism, in West Antarctica; but the arrival time and dimensions of plume influence have been hard to define and are still a subject of debate. Two low-relief erosion surfaces, one in West Antarctica and the other in New Zealand (herein named the Waipounamu erosion surface), provide a way of assessing plume activity by measuring vertical displacements associated with these events, Both surfaces bevel mid-Cretaceous rocks, and both represent prolonged intervals of erosional leveling in a stable tectonic environment, Overlying strata in New Zealand indicate that leveling was near completion in coastal regions by ca, 75 Ma and therefore must have begun around 85 Ma, when New Zealand was beginning to break away from West Antarctica, Fluvial erosion followed by subsidence and marine planation are clearly recorded by these strata, and a similar history seems likely for West Antarctica, accounting for isostatically corrected ice-free bedrock elevations that are well below sea level over much of the region, The absence of uplift at the time of breakup seems incompatible with a plume mechanism for continental breakup, By contrast, the present elevation of the West Antarctic erosion surface records an estimated maximum of approximate to 3 km of tectonic uplift, associated with alkalic volcanism, beginning at ca, 28-30 Ma. We suggest that this event marks the inception of plume activity in West Antarctica, The resulting structure, the Marie Byrd Land dome, defines an area of plume influence that is smaller than the area defined by geochemistry, but is similar in scale to the Yellowstone plume.</t>
  </si>
  <si>
    <t>UNIV OTAGO,DEPT GEOL,DUNEDIN,NEW ZEALAND</t>
  </si>
  <si>
    <t>LeMasurier, WE (corresponding author), UNIV COLORADO,DEPT GEOG GEOL &amp; ENVIRONM SCI,DENVER,CO 80217, USA.</t>
  </si>
  <si>
    <t>10.1130/0016-7606(1996)108&lt;1450:MPARBL&gt;2.3.CO;2</t>
  </si>
  <si>
    <t>VW100</t>
  </si>
  <si>
    <t>WOS:A1996VW10000007</t>
  </si>
  <si>
    <t>Nereson, NA; Waddington, ED; Raymond, CF; Jacobson, HP</t>
  </si>
  <si>
    <t>Predicted age-depth scales for Siple Dome and inland WAIS ice cores in west Antarctica</t>
  </si>
  <si>
    <t>GREENLAND; SUMMIT</t>
  </si>
  <si>
    <t>Geophysical data are used with ice how models and generalized accumulation histories to estimate age and annual layer thickness versus depth for two anticipated ice core sites in West Antarctica: Siple Dome (81.65 degrees S, 148.81 degrees W) and an inland site on the West Antarctic Ice Sheet (WAIS). This modeling experiment predicts that 10(4) year-old ice is at similar to 50% depth and 10(5) year-old ice is at similar to 90% depth at both sites. Both of these cores could contain climate information through the last glacial cycle with annual resolution through the Holocene. The predicted similarity in resolution and record length between the two cores suggests that they could be compared in detail to obtain both spatial and temporal information about the paleoclimate and history of the West Antarctic ice sheet.</t>
  </si>
  <si>
    <t>Nereson, NA (corresponding author), UNIV WASHINGTON,GEOPHYS PROGRAM,BOX 351650,SEATTLE,WA 98195, USA.</t>
  </si>
  <si>
    <t>NOV 1</t>
  </si>
  <si>
    <t>10.1029/96GL03101</t>
  </si>
  <si>
    <t>VQ924</t>
  </si>
  <si>
    <t>WOS:A1996VQ92400024</t>
  </si>
  <si>
    <t>Vinogradova, AA; Egorov, VA</t>
  </si>
  <si>
    <t>Long-range pollutant transport into the Russian Arctic</t>
  </si>
  <si>
    <t>AEROSOL; HAZE</t>
  </si>
  <si>
    <t>From synoptic maps of the 850-hPa isobaric surfaces, 1220 daily six-day-traveltime trajectories of air mass transport into the Russian Arctic (Sevemaya Zemlya Archipelago and Wrangel Island) in spring (March and April) were analyzed over ten years (1981-1990). It was found that about 65% of air in spring was transported into the two sites from the continents and the other 35% is approximately apportioned between oceanic and Arctic air masses. The total amount of air transported into the two sites from Eurasia is greater than that from America (49% and 18%, respectively). With the close contributions of Asia and the Arctic Ocean, air is mainly transported from Europe and the Atlantic to Sevemaya Zemlya and, on the contrary, from America and the Pacific Ocean to Wrangel Island. A positive trend (from 10% to 20%) of the contribution of Europe to the air masses in both sites was revealed, which may serve as evidence for a change from a meridional atmospheric circulation to a zonal one in the Northern Hemisphere.</t>
  </si>
  <si>
    <t>ARCTIC &amp; ANTARCTIC RES INST,ST PETERSBURG 199226,RUSSIA</t>
  </si>
  <si>
    <t>Vinogradova, AA (corresponding author), RUSSIAN ACAD SCI,INST ATMOSPHER PHYS,PYZHEVSKII PER 3,MOSCOW 109017,RUSSIA.</t>
  </si>
  <si>
    <t>WC895</t>
  </si>
  <si>
    <t>WOS:A1996WC89500007</t>
  </si>
  <si>
    <t>Sutcliffe, PR; Jarvis, MJ</t>
  </si>
  <si>
    <t>The phase relationships of the ionospheric signatures of Pc1 geomagnetic pulsations</t>
  </si>
  <si>
    <t>DOPPLER OSCILLATIONS; DUCT PROPAGATION; GROUP PATH; WAVES; AMPLITUDE; MODEL; PC3-4; DISTURBANCES; LATITUDES; ARRIVAL</t>
  </si>
  <si>
    <t>In this study we consider the phase relationships between the oscillations of various ionospheric signatures associated with Pc1 geomagnetic pulsations. Investigations using a simple analytical method and a numerical model, which has proved successful when applied to longer period pulsations, both suggest that Doppler velocity oscillations should be predominantly in anti-phase with oscillations of the rates of change of group range and echo amplitude. However, observations indicate that the Doppler velocity oscillations are in quadrature with the other two types of oscillations. Possible causes for this discrepancy are suggested. Copyright (C) 1996 Elsevier Science Ltd</t>
  </si>
  <si>
    <t>Sutcliffe, PR (corresponding author), HERMANUS MAGNET OBSERV,POB 32,ZA-7200 HERMANUS,SOUTH AFRICA.</t>
  </si>
  <si>
    <t>Sutcliffe, Peter R/E-8124-2014</t>
  </si>
  <si>
    <t>10.1016/0021-9169(95)00183-2</t>
  </si>
  <si>
    <t>UZ367</t>
  </si>
  <si>
    <t>WOS:A1996UZ36700012</t>
  </si>
  <si>
    <t>Everson, I; Kock, KH; Parkes, G</t>
  </si>
  <si>
    <t>Ovarian development associated with first maturity in three Antarctic channichthyid species</t>
  </si>
  <si>
    <t>JOURNAL OF FISH BIOLOGY</t>
  </si>
  <si>
    <t>Antarctic fish; maturation; ovarian development</t>
  </si>
  <si>
    <t>It has been known for some time that yolk deposition and final ovarian maturation were prolonged processes for many Antarctic fish. The adolescent phase in three species of channichthyid has been studied, based on an extensive series of samples over five seasons. Samples were obtained during a series of abundance estimation surveys on the shelf around South Georgia. Fish were measured, and sex and maturity stage determined from macroscopic examination of the gonads. It was found that for female Champsocephalus gunnari and Pseudochaenichthys georgianus the adolescent phase lasts &lt;1 pear but in Chaenocephalus aceratus it lasts for nearly 4 years. (C) 1996 The Fisheries Society of the British Isles</t>
  </si>
  <si>
    <t>BUNDESFORSCHUNSANSTALT FISCHEREI,INST SEEFISCHEREI,HAMBURG,GERMANY; UNIV LONDON IMPERIAL COLL SCI TECHNOL &amp; MED,RENEWABLE RESOURCES ASSESSMENT GRP,LONDON SW7 1NA,ENGLAND</t>
  </si>
  <si>
    <t>Everson, I (corresponding author), BRITISH ANTARCTIC SURVEY,NERC,MADINGLEY RD,CAMBRIDGE CB3 0ET,ENGLAND.</t>
  </si>
  <si>
    <t>0022-1112</t>
  </si>
  <si>
    <t>J FISH BIOL</t>
  </si>
  <si>
    <t>J. Fish Biol.</t>
  </si>
  <si>
    <t>10.1111/j.1095-8649.1996.tb00097.x</t>
  </si>
  <si>
    <t>VT457</t>
  </si>
  <si>
    <t>WOS:A1996VT45700021</t>
  </si>
  <si>
    <t>Angelopoulos, V; Mitchell, DG; McEntire, RW; Williams, DJ; Lui, ATY; Krimigis, SM; Decker, RB; Christon, SP; Kokubun, S; Yamamoto, T; Saito, Y; Mukai, T; Mozer, FS; Tsuruda, K; Reeves, GD; Hughes, WJ; FriisChristensen, E; Troshichev, O</t>
  </si>
  <si>
    <t>Tailward progression of magnetotail acceleration centers: Relationship to substorm current wedge</t>
  </si>
  <si>
    <t>NEAR-EARTH MAGNETOTAIL; PLASMA SHEET; CURRENT DISRUPTION; MAGNETIC-FIELD; ENERGETIC PARTICLES; GEOTAIL; EXPANSION; DYNAMICS; ISEE-3; FLOW</t>
  </si>
  <si>
    <t>During a fortuitous near-alignment of the IMP 8 and Geotail spacecraft along the magnetotail axis, geomagnetic activity monitors on the ground and at geosynchronous altitude detected the evolution of a magnetospheric substorm, We searched for evidence of the neutral line formation and evolution during this substorm, There exists evidence for multiple, time-varying, localized (&lt;9 R(E)) acceleration regions in the magnetotail at the time, Late in the expansion phase of the substorm a reversal of the predominant direction of the energetic particle anisotropy as well as the plasma flow velocity from tailward to Earthward was observed at Geotail at X=-61 R(E). The tailward-to-Earthward anisotropy reversal is consistent with a tailward progression of the acceleration centers at Geotail, This phenomenon could be identified as the tailward retreat of the neutral line, However, the tailward progression of the activity is in reality the re appearance of new acceleration regions at gradually more tailward sites, Although the large temporal and spatial development is consistent with that of a reconnection geometry, the local Geotail acceleration is bursty and quite possibly localized, An ensuing increase of the northward magnetic field component seen at IMP 8 at X=-32 R(E) is consistent with a tailward expansion of the substorm current wedge out to that distance, Current wedge formation at IMP 8 was delayed by several minutes relative to the anisotropy reversal at Geotail, We interpret this as evidence that the location of current wedge and the location of magnetotail particle acceleration are separated by at least 30 R(E) during the late expansion phase of this substorm, Given the similar to 9 R(E) cross-tail separation of TMP 8 and Geotail, there still exists some uncertainty as to the three dimensional evolution of the acceleration and dipolarization regions in the late expansion phase of this substorm, Given the scarcity of similar IMP 8-Geotail conjunctions during the distant tail Geotail phase, a full understanding of that evolution has to await a future multiprobe mission.</t>
  </si>
  <si>
    <t>UNIV MARYLAND, DEPT PHYS &amp; ASTRON, COLLEGE PK, MD 20742 USA; JOHNS HOPKINS UNIV, APPL PHYS LAB, LAUREL, MD 20723 USA; DANISH METEOROL INST, DK-2100 COPENHAGEN, DENMARK; BOSTON UNIV, CTR SPACE PHYS, BOSTON, MA 02215 USA; NAGOYA UNIV, SOLAR TERR ENVIRONM LAB, TOYOKAWA, AICHI 442, JAPAN; INST SPACE &amp; ASTRONAUT SCI, SAGAMIHARA, KANAGAWA 229, JAPAN; LOS ALAMOS NATL LAB, LOS ALAMOS, NM 87545 USA; ST PETERSBURG STATE UNIV, ARCTIC &amp; ANTARCTIC RES INST, ST PETERSBURG 199226, RUSSIA</t>
  </si>
  <si>
    <t>University System of Maryland; University of Maryland College Park; Johns Hopkins University; Johns Hopkins University Applied Physics Laboratory; Danish Meteorological Institute DMI; Boston University; Nagoya University; Japan Aerospace Exploration Agency (JAXA); Institute of Space &amp; Astronautical Science (ISAS); United States Department of Energy (DOE); Los Alamos National Laboratory; Saint Petersburg State University; Arctic &amp; Antarctic Research Institute</t>
  </si>
  <si>
    <t>UNIV CALIF BERKELEY, SPACE SCI LAB, BERKELEY, CA 94720 USA.</t>
  </si>
  <si>
    <t>Mukai, Toshifumi/ABD-3297-2021; Lui, Anthony T Y/G-5051-2019; Reeves, Geoffrey/E-8101-2011; Mitchell, Donald G/H-4601-2016; Krimigis, Stamatios/G-4591-2019; Krimigis, Stamatios/IWV-3989-2023</t>
  </si>
  <si>
    <t>Reeves, Geoffrey/0000-0002-7985-8098; Mitchell, Donald G/0000-0003-1960-2119; Krimigis, Stamatios/0000-0003-2781-2386;</t>
  </si>
  <si>
    <t>10.1029/96JA01665</t>
  </si>
  <si>
    <t>VQ495</t>
  </si>
  <si>
    <t>WOS:A1996VQ49500026</t>
  </si>
  <si>
    <t>Smith, AJ; Freeman, MP; Reeves, GD</t>
  </si>
  <si>
    <t>Postmidnight VLF chorus events, a substorm signature observed at the ground near L=4</t>
  </si>
  <si>
    <t>MAGNETOSPHERE; PULSATIONS; SATELLITE; PLASMA; MODEL</t>
  </si>
  <si>
    <t>Clouds of energetic electrons, injected sporadically into the nightside magnetosphere during substorm expansion phase onsets, can generate VLF whistler mode noise through the gyroresonance instability, which may then be observed on the ground or in space. Although these substorm-related chorus events (SCEs) have been reported occasionally in the literature, there seems to have been no systematic study, probably because of the lack, until now, of a well-adapted experimental technique. The VLF/ELF Logger Experiment (VELOX) instrument, located at Halley, Antarctica (76 degrees S, 26 degrees W, L = 4.3), is, however, particularly well suited to a systematic study of this aspect of the substorm phenomenon. The data exist almost continuously from January 1992 onward, at 1-s time resolution in eight quasi-logarithmically spaced frequency bands covering the range 0.25-10 kHz. For this paper, 327 days of continuous data from 1992 have been analyzed. The 243 SCEs identified were observed on about 50% of days, almost exclusively in the 2300-0600 MLT local time range, and were characterized by limited duration (typically, similar to 10 min at 1.5 kHz) and upward frequency; drift of a band of usually weak and relatively unstructured chorus at a rate of similar to 200 Hz min(-1) between 0.5 and 5 kHz (corresponding to parallel electron energies in the range similar to 10-100 keV). This drift is consistent with the combined eastward and inward motion of the resonant electrons due to azimuthal gradient-curvature drift and radial E x B drift under the action of substorm-enhanced westward electric fields of order 1 mVm(-1) near the equatorial plane. The limited MLT viewing window of the station implies an overall detection efficiency for SCEs of similar to 20%. The inferred annual mean substorm rate, 1366 +/- 188 year(-1), and inter substorm interval, 5.5 +/- 0.8 hours, are similar to the values derived using other techniques. However, the distribution of intervals between successive SCEs is different from that for substorm-related particle injections at geostationary orbit; in particular, the mode is around I hour rather than 2-3 hours. The SCE as seen by a VELOX-type VLF receiver with a wide field of view is an important alternative ground-observable substorm signature, complementary to those (such as bays and Pi 2 pulsations) indicated by magnetometers.</t>
  </si>
  <si>
    <t>LOS ALAMOS NATL LAB, LOS ALAMOS, NM 87545 USA</t>
  </si>
  <si>
    <t>United States Department of Energy (DOE); Los Alamos National Laboratory</t>
  </si>
  <si>
    <t>BRITISH ANTARCTIC SURVEY, HIGH CROSS, MADINGLEY RD, CAMBRIDGE CB3 0ET, ENGLAND.</t>
  </si>
  <si>
    <t>10.1029/96JA02236</t>
  </si>
  <si>
    <t>WOS:A1996VQ49500028</t>
  </si>
  <si>
    <t>Moller, C; Weber, G; Dreyfuss, MM</t>
  </si>
  <si>
    <t>Intraspecific diversity in the fungal species Chaunopycnis alba: Implications for microbial screening programs</t>
  </si>
  <si>
    <t>JOURNAL OF INDUSTRIAL MICROBIOLOGY &amp; BIOTECHNOLOGY</t>
  </si>
  <si>
    <t>intraspecific variation; RAPD; HPLC profile; temperature requirements; cyclosporin synthetase gene; creativity</t>
  </si>
  <si>
    <t>PERFORMANCE LIQUID-CHROMATOGRAPHY; POLYMORPHIC DNA MARKERS; GENETIC DIVERSITY; ASPERGILLUS-NIDULANS; INTEGRATED APPROACH; ESCHERICHIA-COLI; UNITED-STATES; MYCO-TOXINS; BIODIVERSITY; PENICILLIUM</t>
  </si>
  <si>
    <t>Intraspecific variation among 84 isolates of the anamorphic fungus Chaunopycnis alba from 26 different geographical locations was analyzed by investigating optimal growth temperatures, differences in the production of secondary metabolites and presence or absence of the cyclosporin synthetase gene, The genetic diversity was assessed using random amplified polymorphic DNA (RAPD). Analysis of these data showed high genetic, metabolic and physiological diversity within this species, Isolates from the Antarctic represented the most homogeneous group within C. alba and together with isolates from the Arctic these polar strains differed from alpine, temperate and tropical strains by low optimal growth temperatures and by low production of secondary metabolites. isolates from tropical dimes were characterized by high optimal growth temperatures and by the production of comparatively diverse metabolite spectra. Most of the isolates that were similar in the combination of their physiological and metabolic characters were also genetically related, Isolates from different geographical origins did not show many similarities, with the exception of the cyclosporin A-producing isolates, and large diversity could be observed even within a single habitat, This leads us to the suggestion that for pharmaceutical screening programs samples should be collected from a diversity of different geographical and climatic locations, For the selection of strains for screening the RAPD assay seems to be the most powerful tool. It reflected the highest intraspecific diversity and the results corresponded well with the other characteristics.</t>
  </si>
  <si>
    <t>BIOCHEM GMBH,A-6330 KUFSTEIN SCHAFTENA,AUSTRIA</t>
  </si>
  <si>
    <t>Moller, C (corresponding author), SANDOZ PHARMA LTD,LFU,PKF,BLDG 506-413,CH-4002 BASEL,SWITZERLAND.</t>
  </si>
  <si>
    <t>STOCKTON PRESS</t>
  </si>
  <si>
    <t>BASINGSTOKE</t>
  </si>
  <si>
    <t>HOUNDMILLS, BASINGSTOKE, HAMPSHIRE, ENGLAND RG21 6XS</t>
  </si>
  <si>
    <t>0169-4146</t>
  </si>
  <si>
    <t>J IND MICROBIOL BIOT</t>
  </si>
  <si>
    <t>J. Ind. Microbiol. Biotechnol.</t>
  </si>
  <si>
    <t>10.1007/BF01574767</t>
  </si>
  <si>
    <t>WM858</t>
  </si>
  <si>
    <t>WOS:A1996WM85800006</t>
  </si>
  <si>
    <t>Brenchley, JE</t>
  </si>
  <si>
    <t>Psychrophilic microorganisms and their cold-active enzymes</t>
  </si>
  <si>
    <t>psychrophiles; extremophiles; cold-active enzymes; biotechnology</t>
  </si>
  <si>
    <t>PSYCHROTOLERANT ANTARCTIC BACTERIA; LACTATE-DEHYDROGENASE; BETA-GALACTOSIDASE; LOW-TEMPERATURE; PSYCHROTROPHIC MICROORGANISMS; PSEUDOMONAS-FLUORESCENS; NUCLEOTIDE-SEQUENCE; GROWTH-RATE; PURIFICATION; ADAPTATION</t>
  </si>
  <si>
    <t>The earth's vast and varied cold environments could be rich sources of psychrophilic microorganisms growing at 5 degrees C or below. Unfortunately, the diversity, physiology and potential of these organisms have largely been overlooked. This article focuses on psychrophiles and their cold-active enzymes and emphasizes how future studies could give basic insight into protein structure and could yield industrially useful enzymes. It presents an overview of the characterization of psychrophiles and their growth properties, a summary of biochemical work with cold-active enzymes, a description of comparisons of enzymes with different temperature optima, and a preview of uses for cold-active enzymes in biotechnology.</t>
  </si>
  <si>
    <t>Brenchley, JE (corresponding author), PENN STATE UNIV,S FREAR LAB 209,DEPT BIOCHEM &amp; MOL BIOL,UNIVERSITY PK,PA 16802, USA.</t>
  </si>
  <si>
    <t>10.1007/BF01574774</t>
  </si>
  <si>
    <t>WOS:A1996WM85800013</t>
  </si>
  <si>
    <t>Oleinik, AE; Zinsmeister, WJ</t>
  </si>
  <si>
    <t>Paleocene diversification of bucciniform gastropods on Seymour Island, Antarctica</t>
  </si>
  <si>
    <t>LARVAL ECOLOGY; BIOGEOGRAPHY</t>
  </si>
  <si>
    <t>Following the mass extinction event at the end of the Cretaceous, the marine molluscan faunas of the high southern latitudes underwent a marked period of diversification during the early Paleocene. The appearance of four new species belonging to the new genus Seymourosphaera, tentatively placed in the subfamily Pseudolivinae, from the lower Paleocene strata of Seymour Island, Antarctic Peninsula, clearly illustrates the post-Cretaceous extinction diversification. The abrupt radiation of the buccinids during the early Paleocene, was also apparently related to geographic isolation of Antarctica during final breakup of Gondwana. Comparative analysis of shell morphology of Seymourosphaera, new genus reveals close morphologic similarities, not only with taxa within Pseudolivinae, but also with several genera and subgenera belonging to the families Buccinidae and Nassariidae. However, incompleteness of the fossil record and a ''generalized'' shell morphology make difficult establishment of unequivocal phylogenetic relationships for Seymourosphaera. A taxonomic review of most closely related, and possibly ancestral genus Austrosphaera Camacho, 1949, is provided. The following new species of genus Seymourosphaera new genus are described: Seymourosphaera bulloides new species, S. subglobosa new species, S. depressa new species, and S. elevata new species.</t>
  </si>
  <si>
    <t>Oleinik, AE (corresponding author), PURDUE UNIV,DEPT EARTH &amp; ATMOSPHER SCI,W LAFAYETTE,IN 47907, USA.</t>
  </si>
  <si>
    <t>ITHACA</t>
  </si>
  <si>
    <t>1259 TRUMANSBURG ROAD, ITHACA, NY 14850</t>
  </si>
  <si>
    <t>10.1017/S0022336000038610</t>
  </si>
  <si>
    <t>VV631</t>
  </si>
  <si>
    <t>WOS:A1996VV63100005</t>
  </si>
  <si>
    <t>Gent, PR; McWilliams, JC</t>
  </si>
  <si>
    <t>Eliassen-Palm fluxes and the momentum equation in non-eddy-resolving ocean circulation models</t>
  </si>
  <si>
    <t>ANTARCTIC CIRCUMPOLAR CURRENT; BETA-PLANE CHANNEL; QUASI-GEOSTROPHIC EDDIES; TIME-MEAN FLOW; TRACER TRANSPORTS; WIND-DRIVEN; TRANSIENT</t>
  </si>
  <si>
    <t>The concepts of residual-mean circulation, transformed Eulerian-mean equations, and Eliassen-Palm fluxes are generalized when the averaging is a low-pass operator in time and space rather than a zonal average. Thus, the eddy motions being considered are ocean eddies on short time and small space scales rather than either purely transient eddies or steady, zonally averaged, standing eddies as commonly considered for the atmosphere. The generalized Eliassen-Palm fluxes are then parameterized as downgradient momentum diffusion plus the appropriate Coriolis term This gives a momentum equation for use in non-eddy-resolving ocean circulation models. The resulting potential vorticity equation is then analyzed and the quasigeostrophic limit taken. When the adiabatic tracer parameterization of Gent and McWilliams is also used, this equation is close to showing that quasigeostrophic potential vorticity is advected by the geostrophic velocity and diffused by a Laplacian operator. A discussion of the Antarctic Circumpolar Current and the meridional-plane circulation, the Deacon cell, in the Southern Hemisphere ocean follows. In an eddy-resolving model with nearly adiabatic interior dynamics, the Deacon cell essentially does not appear when the zonal averaging of the meridional velocity is taken along a constant density surface. This result has a counterpart in non-eddy-resolving ocean model simulations in that the Deacon cell is partially cancelled by the parameterized eddy-induced mass transport.</t>
  </si>
  <si>
    <t>UNIV CALIF LOS ANGELES,INST GEOPHYS &amp; PLANETARY PHYS,LOS ANGELES,CA 90024</t>
  </si>
  <si>
    <t>Gent, PR (corresponding author), NATL CTR ATMOSPHER RES,POB 3000,BOULDER,CO 80307, USA.</t>
  </si>
  <si>
    <t>Gent, Peter/HGB-9457-2022</t>
  </si>
  <si>
    <t>10.1175/1520-0485(1996)026&lt;2539:EFATME&gt;2.0.CO;2</t>
  </si>
  <si>
    <t>VV574</t>
  </si>
  <si>
    <t>WOS:A1996VV57400016</t>
  </si>
  <si>
    <t>Santanach, P; Pallas, R; Sabat, F; Munoz, JA</t>
  </si>
  <si>
    <t>From small-scale faults to plate kinematics: Palaeostress determinations in a fragmented are complex (SE Livingston island, S Shetlands, Antarctica)</t>
  </si>
  <si>
    <t>Antarctica; faults; plates; kinematics</t>
  </si>
  <si>
    <t>HURD PENINSULA; SCOTIA SEA; STRESS; MICROTECTONICS; POPULATION; TECTONICS; SEQUENCES; SYSTEM; REGION; FIELD</t>
  </si>
  <si>
    <t>Analysis of the polyphase fault population of southeastern Livingston Island led us to establish three brittle deformation phases characterized by homoaxial stress tensors. One of the horizontal axes trends NW-SE, parallel to the transform faults governing the relative movement between the Phoenix and Antarctic plates. On the basis of the principles of symmetry these tensors are interpreted as corresponding to the regional stress field, and the transition between the phases is seen as reflecting changes in the relative values of the principal axes of their corresponding stress tensors. Phases 1 and 2 correspond to strike slip regimes, the first having NW-SE-oriented sigma(1) (maximum principal compressive stress), whereas sigma(1) of phase 2 has a NE-SW trend. Phases 2 and 3 show a NW-SE-oriented sigma(3) (minimum principal compressive stress). The decreasing magnitude of the NW-SE stress axis during the recorded history is interpreted as being related to the decreasing velocities of the interacting plates caused by the cessation of the accretion at the Antarctic-Phoenix Ridge. The kinematic evolution of the analysed fault population can be understood assuming that faults form according to the Anderson model, that extensional dykes and veins form perpendicular to sigma(3), and that fault slip on pre-existing fractures occurs parallel to the maximum shear stress direction on those planes.</t>
  </si>
  <si>
    <t>Santanach, P (corresponding author), UNIV BARCELONA,ZONA UNIV PEDRALBES,DEPT GEOL DINAM GEOFIS &amp; PALEONTOL,E-08028 BARCELONA,SPAIN.</t>
  </si>
  <si>
    <t>Munoz, Josep Anton/L-4413-2014; Pallas Serra, Raimon/N-6895-2013</t>
  </si>
  <si>
    <t>Munoz, Josep Anton/0000-0003-0740-879X; Sabat, Francesc/0000-0002-9188-2234; Santanach, Pere/0000-0003-0673-952X; Pallas Serra, Raimon/0000-0002-2768-6466</t>
  </si>
  <si>
    <t>UNIT 7, BRASSMILL ENTERPRISE CENTRE, BRASSMILL LANE, BATH, AVON, ENGLAND BA1 3JN</t>
  </si>
  <si>
    <t>10.1144/gsjgs.153.6.1011</t>
  </si>
  <si>
    <t>VZ119</t>
  </si>
  <si>
    <t>WOS:A1996VZ11900019</t>
  </si>
  <si>
    <t>Davenport, J; Macalister, H</t>
  </si>
  <si>
    <t>Environmental conditions and physiological tolerances of intertidal fauna in relation to shore zonation at Husvik, South Georgia</t>
  </si>
  <si>
    <t>LASAEA-RUBRA; ANTARCTIC LIMPET; BROODING BIVALVE; TEMPERATURE; DISPERSAL; ECOLOGY; GROWTH</t>
  </si>
  <si>
    <t>South Georgia, an extremely isolated island within the Antarctic Convergence, was covered by an extensive icecap until similar to 10,000 years ago. In consequence the depauperate intertidal fauna is of recent origin and consists almost entirely of brooders or direct developers which probably arrived as a result of rafting. Environmental conditions between the tidemarks are comparable with northern Norway and Greenland, so the absence of mussels and barnacles is due to isolation from the nearest feasible sources of colonization (the Falkland Islands and Magellan), and not to a hostile environment. Intertidal animals (eight species studied) have median upper lethal temperatures that are positively and linearly related to maximum height of distribution on the shore. Thermal niche width (median upper lethal temperature minus median lower lethal temperature) is also positively correlated with maximum height of distribution on the shore with species below mid-tide level having narrow niches in contrast to species above mid-tide level that have wide niches. There is no relationship between freezing resistance and position on the shore. Salinity and desiccation tolerances were also greater in animal species from the upper shore than in those from the lower shore. In the case of those species also studied elsewhere (Lasaea rubra (Mollusca: Bivalvia); Nacella concinna (Mollusca: Gastropoda) and Tigriopus sp. (Crustacea: Copepoda)), evidence is presented to show that no special adaptation is exhibited by South Georgian animals, and that upper zonation limits are controlled primarily by physical tolerance. This is particularly marked in the case of N. concinna which has similar thermal tolerances on the Antarctic Peninsula, on Signy Island and at South Georgia; in consequence it can only inhabit the extreme lower shore at South Georgia, yet penetrates to mid-tide level at Signy Island. Enchytraeid worms of the genus Lumbricillus (Annelida: Oligochaeta) proved to be exceptionally resistant to extremes of salinity and low temperature.</t>
  </si>
  <si>
    <t>BRITISH ANTARCTIC SURVEY, CAMBRIDGE CB3 0ET, ENGLAND</t>
  </si>
  <si>
    <t>UNIV MARINE BIOL STN, MILLPORT KA28 0EG, SCOTLAND.</t>
  </si>
  <si>
    <t>1469-7769</t>
  </si>
  <si>
    <t>10.1017/S0025315400040923</t>
  </si>
  <si>
    <t>VW189</t>
  </si>
  <si>
    <t>WOS:A1996VW18900011</t>
  </si>
  <si>
    <t>Calzada, N; Aguilar, A; Sorensen, TB; Lockyer, C</t>
  </si>
  <si>
    <t>Reproductive biology of female striped dolphin (Stenella coeruleoalba) from the western Mediterranean</t>
  </si>
  <si>
    <t>MORBILLIVIRUS INFECTION</t>
  </si>
  <si>
    <t>Data on age and length at sexual maturity, calving interval, lactation period, and ovulation and pregnancy rates were analysed from 54 female striped dolphin collected during the Mediterranean morbillivirus epizootic. Age was determined by counting growth layer groups in tooth dentine, and reproductive status was determined by the macroscopic examination of the ovaries and the uterus. Age at sexual maturity (ASM) was estimated using two different methods; giving average estimates of 12 and 12.3 years. The average length at sexual maturity was 187 cm and the calving interval was four years. The annual pregnancy rate (APR) was calculated using two different criteria. In the first, only females that were pregnant at the time of death, as evidenced by the presence of a foetus, were incorporated in the calculations. This method gave ail estimate of 8.9% as the apparent pregnancy rate of the dolphins killed by the epizootic. The second method incorporated in the calculations females that were pregnant at the time of death and females that had young corpus albicans in the ovaries and a distended uterus. This method is considered to reflect the true pregnancy rate of the population and gave an estimate of 25%. Estimates of ovulation rate (0.401) and lactation period (16 months) were considered to be potentially affected by the disease and, therefore, biased. These estimates reflect a peculiar situation of the diseased dolphins but are useful for Comparative purposes. Estimates of ASM and APR, parameters which are not likely to be affected by the disease, differed markedly from those of other Stenella populations and could indicate a density-dependent response. possibly reflecting food limitations.</t>
  </si>
  <si>
    <t>UNIV COPENHAGEN,INST ZOOL,DK-2100 COPENHAGEN,DENMARK; BRITISH ANTARCTIC SURVEY,SEA MAMMAL RES UNIT,CAMBRIDGE CB3 0ET,ENGLAND</t>
  </si>
  <si>
    <t>University of Copenhagen; UK Research &amp; Innovation (UKRI); Natural Environment Research Council (NERC); NERC British Antarctic Survey</t>
  </si>
  <si>
    <t>Calzada, N (corresponding author), UNIV BARCELONA,FAC BIOL,DEPT ANIM BIOL,E-08028 BARCELONA,SPAIN.</t>
  </si>
  <si>
    <t>Vivia, Ariel/JAO-4693-2023; Aguilar, Alex/L-1283-2014</t>
  </si>
  <si>
    <t>Aguilar, Alex/0000-0002-5751-2512</t>
  </si>
  <si>
    <t>OXFORD UNIV PRESS UNITED KINGDOM</t>
  </si>
  <si>
    <t>WALTON ST JOURNALS DEPT, OXFORD, ENGLAND OX2 6DP</t>
  </si>
  <si>
    <t>10.1111/j.1469-7998.1996.tb05308.x</t>
  </si>
  <si>
    <t>VT917</t>
  </si>
  <si>
    <t>WOS:A1996VT91700015</t>
  </si>
  <si>
    <t>Priscu, JC; Downes, MT; McKay, CP</t>
  </si>
  <si>
    <t>Extreme supersaturation of nitrous oxide in a poorly ventilated Antarctic lake</t>
  </si>
  <si>
    <t>LOW OXYGEN CONCENTRATIONS; N2O; NITRIFICATION; DENITRIFICATION; BACTERIA; WATER; N-15; PHYTOPLANKTON; DEFICIENCY; SOLUBILITY</t>
  </si>
  <si>
    <t>Lake Bonney, a permanently ice-covered Antarctic lake, has a middepth maximum N2O concentration of 41.6 mu M N (&gt;580,000% saturation with respect to the global average mixing ratio of N2O) in its east lobe, representing the highest level vet reported for a natural aquatic system. Atmospheric N2O over the lake was 45% above the global average, indicating that this lake is an atmospheric source of N2O. Apparent N2O production (ANP) was correlated with apparent oxygen utilization (AOU), and denitrification was not detectable, implying that nitrification is the primary source for this gas. The slope of a regression of ANP on AOU revealed that potential N2O production per unit of potential O-2 consumed in the east lobe of Lake Bonney is at least two orders of magnitude greater than reported for the ocean. The maximum yield ratio for N2O [ANP/(NO2- + NO3-)] in Lake Bonney is 26% (i.e. 1 atom of N appears in N2O for every 3.9 atoms appearing in oxidized N), which exceeds previous reports for pelagic systems, being similar to values from reduced sediments. Areal N2O flux from the lake to the atmosphere is &gt;200 times the areal flux reported for oceanic systems; most of this gas apparently enters the atmosphere through a small moat that occupies similar to 3% of the surface of the lake and exists for similar to 10 weeks in summer.</t>
  </si>
  <si>
    <t>NATL INST WATER &amp; ATMOSPHER RES, CHRISTCHURCH, NEW ZEALAND; NASA, AMES RES CTR, DIV SPACE SCI, MOFFETT FIELD, CA 94035 USA</t>
  </si>
  <si>
    <t>National Institute of Water &amp; Atmospheric Research (NIWA) - New Zealand; National Aeronautics &amp; Space Administration (NASA); NASA Ames Research Center</t>
  </si>
  <si>
    <t>MONTANA STATE UNIV, DEPT BIOL, BOZEMAN, MT 59717 USA.</t>
  </si>
  <si>
    <t>NCCDPHP CDC HHS [DPP 88-20591, DPP 91-17907] Funding Source: Medline</t>
  </si>
  <si>
    <t>1939-5590</t>
  </si>
  <si>
    <t>10.4319/lo.1996.41.7.1544</t>
  </si>
  <si>
    <t>WU273</t>
  </si>
  <si>
    <t>WOS:A1996WU27300018</t>
  </si>
  <si>
    <t>Vernet, M; Whitehead, K</t>
  </si>
  <si>
    <t>Release of ultraviolet-absorbing compounds by the red-tide dinoflagellate Lingulodinium polyedra</t>
  </si>
  <si>
    <t>DISSOLVED ORGANIC-MATTER; UV-B RADIATION; GREAT-BARRIER-REEF; MARINE-PHYTOPLANKTON; ANTARCTIC PHYTOPLANKTON; ENERGY-DISSIPATION; RAMAN-SCATTERING; AMINO-ACIDS; LIGHT; PHOTOSYNTHESIS</t>
  </si>
  <si>
    <t>We tested the hypothesis that ultraviolet-absorbing compounds known as mycosporine-like amino acids (MAAs) are not only synthesized but also excreted by marine phytoplankton. An experiment was performed with cultures of the marine dinoflagellate Lingulodinium polyedra (previously known as Gonyaulax polyedra) exposed to visible (photosynthetically available, PAR, 400 to 700 nm) and ultraviolet (UV, 290 to 400 nm) radiation. Absorption properties of both particulate and dissolved organic matter pools (POM and DOM, respectively) showed maxima in ultraviolet absorption at 360 nm. Chromatographic analysis confirmed the presence of MAAs in both pools. Release of organic matter by L. polyedra, as measured spectrophotometrically by changes in UV absorption in the surrounding medium, showed a differential increase at 360 nm in cultures exposed to UV-B + PAR radiation. The changes in absorption in the DOM fraction were inversely proportional to intracellular UV absorption. Photodegradation experiments in which the DOM fraction was exposed to visible and UV-B radiation showed a decrease in absorption with dose. First-order photooxidation decay rates varied between -0.005 and -0.26 m(2) (mol quanta)(-1) and were also a function of the initial optical density (OD). These results indicate that UV-absorbing compounds synthesized by phytoplankton, such as certain dinoflagellates, may be a component of the DOM pool in surface waters of the ocean and contribute to the attenuation of UV radiation in the water column. Photooxidation consumes only 3 to 10% of the daily production of the DOM absorbing between 280 and 390 nm (including MAAs). This suggests that MAAs dissolved in seawater may contribute to the decrease of UV transmission through the water column on a time scale representative of phytoplankton growth (days) and bloom development (weeks).</t>
  </si>
  <si>
    <t>Vernet, M (corresponding author), UNIV CALIF SAN DIEGO,SCRIPPS INST OCEANOG,DIV MARINE RES,LA JOLLA,CA 92093, USA.</t>
  </si>
  <si>
    <t>10.1007/BF00993641</t>
  </si>
  <si>
    <t>VW874</t>
  </si>
  <si>
    <t>WOS:A1996VW87400004</t>
  </si>
  <si>
    <t>Froneman, PW; Pakhomov, EA; Perissinotto, R; McQuaid, CD</t>
  </si>
  <si>
    <t>Role of microplankton in the diet and daily ration of Antarctic zooplankton species during austral summer</t>
  </si>
  <si>
    <t>Antarctica; carnivory; zooplankton; microzooplankton</t>
  </si>
  <si>
    <t>MARGINAL ICE-ZONE; COPEPOD ACARTIA-TONSA; EUPHAUSIA-SUPERBA; WEDDELL SEA; AMMONIUM REGENERATION; FEEDING SELECTIVITY; CALANUS-PROPINQUUS; CALANOIDES-ACUTUS; SOUTH GEORGIA; FOOD WEB</t>
  </si>
  <si>
    <t>Predation rates of the 9 most abundant Antarctic meso- (4 copepods) and macrozooplankton (3 euphausiids, 1 hyperiid and 1 salp) species on microplankton (20 to 200 mu m) were estimated using in vitro incubations during the fourth cruise of the South African Antarctic Marine Ecosystem Study (SAAMES IV) to the ice-edge region of the Lazarev Sea during austral summer (Dec/Jan) 1994/1995. Chlorophyll a concentrations during the incubations ranged between 0.187 and 1.410 mu g l(-1) and were dominated by ice-associated chain-forming microphytoplankton (&gt;20 mu m) of the genera Nitzschia and Chaetoceros. The microplankton assemblages were entirely dominated by protozoans comprised of ciliates and dinoflagellates. Densities of protozoans ranged from 1375 to 2690 cells l(-1) Based on previously published results, meso- and macrozooplankton species generally consumed &gt;120% of their minimum daily ration, i.e. minimum carbon uptake (MCU), when offered microplankton. Exceptions were Euphausia crystallorophias and Vibilia antarctica for which microplankton carbon contributed 68 and 30% of MCU, respectively. Microplankton carbon contributed between 17 and 24% of the total carbon requirements for the 4 copepod species examined and between 21 and 73% for the macrozooplankton. The daily rations of juveniles were, however, twice those of the adults,suggesting that the relative importance of microzooplankton to the daily ration of macrozooplankton shifts with life stage. Carnivory by metazoan grazers may, therefore, potentially reduce the high grazing impact of microzooplankton on the local phytoplankton stock.</t>
  </si>
  <si>
    <t>UNIV FT HARE, DEPT ZOOL, ZA-5700 ALICE, SOUTH AFRICA</t>
  </si>
  <si>
    <t>10.3354/meps143015</t>
  </si>
  <si>
    <t>VW682</t>
  </si>
  <si>
    <t>WOS:A1996VW68200003</t>
  </si>
  <si>
    <t>Greshake, A; Hoppe, P; Bischoff, A</t>
  </si>
  <si>
    <t>Mineralogy, chemistry, and oxygen isotopes of refractory inclusions from stratospheric interplanetary dust particles and micrometeorites</t>
  </si>
  <si>
    <t>TRACE-ELEMENT ABUNDANCES; RARE-EARTH ELEMENTS; ANTARCTIC MICROMETEORITES; SOLAR NEBULA; CARBONACEOUS CHONDRITE; ENSTATITE CHONDRITES; ALLENDE METEORITE; RICH INCLUSIONS; ION MICROPROBE; FRACTIONATION</t>
  </si>
  <si>
    <t>Calcium, aluminum-rich inclusions (CAIs) are characteristic components in carbonaceous chondrites. Their mineralogy is dominated by refractory oxides and silicates like corundum, perovskite, spinel, hibonite, melilite, and Ca-pyroxene, which are predicted to be the first phases to have condensed from the cooling solar nebula. Allowing insights into processes occurring in the early solar system, CAIs in carbonaceous and ordinary chondrites were studied in great detail, whereas only a few refractory inclusions were found and studied in stratospheric interplanetary dust particles (IDPs) and micrometeorites. This study gives a summary of all previous studies on refractory inclusions in stratospheric IDPs and micrometeorites and will present new data on two Antarctic micrometeorites. The main results are summarized as follows: (a) Eight stratospheric IDPs and six micrometeorites contain Ca,Al-rich inclusions or refractory minerals. The constituent minerals include spinel, perovskite, fassaite, hibonite, melilite, corundum, diopside and anorthite. (b) Four of the seven obtained rare-earth-element (REE) patterns from refractory objects in stratospheric IDPs and micrometeorites are related to Group III patterns known from refractory inclusions from carbonaceous chondrites. A Group II related pattern was found for spinel and perovskite in two micrometeorites. The seventh REE pattern for an orthopyroxene is unique and can be explained by fractionation of Gd, Lu, and Tb at highly reducing conditions. (c) The O-isotopic compositions of most refractory objects in stratospheric IDPs and micrometeorites are similar to those of constituents from carbonaceous chondrites and fall on the carbonaceous chondrites anhydrous minerals mixing line. In fact, in most cases, in terms of mineralogy, REE pattern and O-isotopic composition of refractory inclusions in stratospheric IDPs and micrometeorites are in good agreement with a suggested genetic relation of dust particles and carbonaceous chondrites. Only in the case of one Antarctic micrometeorite does the REE pattern obtained for an orthopyroxene point to a link of this particle to enstatite chondrites.</t>
  </si>
  <si>
    <t>UNIV BERN,INST PHYS,CH-3012 BERN,SWITZERLAND</t>
  </si>
  <si>
    <t>University of Bern</t>
  </si>
  <si>
    <t>Greshake, A (corresponding author), UNIV MUNSTER,INST PLANETOL,WILHELM KLEMM STR 10,D-48149 MUNSTER,GERMANY.</t>
  </si>
  <si>
    <t>Hoppe, Peter/B-3032-2015</t>
  </si>
  <si>
    <t>Hoppe, Peter/0000-0003-3681-050X</t>
  </si>
  <si>
    <t>10.1111/j.1945-5100.1996.tb02109.x</t>
  </si>
  <si>
    <t>VY468</t>
  </si>
  <si>
    <t>WOS:A1996VY46800006</t>
  </si>
  <si>
    <t>Arai, T; Takeda, H; Warren, PH</t>
  </si>
  <si>
    <t>Four lunar mare meteorites: Crystallization trends of pyroxenes and spinels</t>
  </si>
  <si>
    <t>TRACE-ELEMENTS; PETROLOGY; PETROGENESIS; MINERALOGY; CHEMISTRY; DIFFUSION; BASALTS</t>
  </si>
  <si>
    <t>We studied crystallization trends of pyroxene and spinel in four Antarctic meteorites known to be derived from mare regions of the Moon: Y-793169 and A-881757 (YA meteorites) are unbrecciated igneous basalts, EET 87521 is a fragmental breccia, and Y-793274 is a regolith breccia. All have relatively low bulk-rock TiO2 content, and the YA meteorites are uncommonly ancient. Our electron probe microanalysis (EPMA) data indicate that the YA meteorites and the dominant mare components of Y-793274 and EET 87521 conform to a general trend for Ti-poor (low-Ti and very low-Ti) mare basalts. Their pyroxenes show a strong correlation between Fe/(Fe + Mg) (Fe#) and Ti/(Ti + Cr) (Ti#), both ratios typically increasing from core to rim. These trends presumably reflect local crystallization differentiation of interstitial melt. Previous studies (M. J. Drake and coworkers) have suggested that the detailed configurations of such Fe# vs. Ti# trends may reflect the bulk TiO2 contents of the parent magmas (basalts). As a more systematic approach to this problem, we plot bulk-rock TiO2 as a function of the Fe# = 0.50 intercept of each rock's pyroxene Fe# vs. Ti# trend. We call this intercept the Fe#-normalized Ti#. Based on our data for EET 87521, the YA meteorites, and Apollo 12 basalts 12031 and 12064, plus literature data for several other Ti-poor mare basalts, we find a strong correlation between Fe#-normalized Ti# and the bulk TiO2 content of the parent basalt. This correlation confirms that fragmental breccia EET 87521 is nearly pure very low-Ti (VLT) basalt and that the YA meteorites, for which bulk-rock TiO2 results scatter due to unusually coarse grain size (A-881757) or scarcity of available sample (Y-793169), are pieces of an uncommonly Ti-poor, but not quite VLT, variety of low-Ti mare basalt. Extrapolating from this correlation, the dominant mare component of regolith breccia Y-793274 is probably of VLT affinity. Besides the normal mare pyroxene trend of strong correlation between Fe# and Ti#, Y-793274 includes two additional pyroxene compositional trends, both showing a wide range of Ti# despite relatively constant (and low, by mare standards) Fe#. The most magnesian of these trends consists of a single clast with a mode of orthopyroxene + MgO-rich ilmenite. These two trends are of uncertain origin. Possibly one or both represents the highland component of this regolith breccia, although, unlike most highland pyroxenes, these appear relatively unaltered by impact brecciation and metamorphism. Compositions of spinels in the coarse-grained A-881757 show an extraordinary distribution: chromite and ulvospinel components vary among grains but are nearly constant within grains. Despite its old age and unusually coarse grain sizes, mineralogical evidence (ie., heterogeneity within both pyroxene and spinel; typical pyroxene exsolution scale very coarse by mare standards but exceeded by the pyroxenes of EET 87521 and Y-793274) indicates that A-881757 was cooled only slightly more slowly than typical mare basalts and may have formed near the center of an uncommonly thick lava flow. Both of the VLT basaltic lunar meteorite breccias, EET 87521 and Y-793274, are composed dominantly of pyroxenes with exsolution coarser than normal for mare basalts. Possibly VLT basalt flows tend to be systematically thicker, and thus more slowly cooled, than more Ti-rich flows.</t>
  </si>
  <si>
    <t>Arai, T (corresponding author), UNIV TOKYO,GRAD SCH SCI,INST MINERAL,TOKYO 113,JAPAN.</t>
  </si>
  <si>
    <t>10.1111/j.1945-5100.1996.tb02121.x</t>
  </si>
  <si>
    <t>WOS:A1996VY46800018</t>
  </si>
  <si>
    <t>Fuoco, R; Colombini, MP; Ceccarini, A; Abete, C</t>
  </si>
  <si>
    <t>Polychlorobiphenyls in Antarctica</t>
  </si>
  <si>
    <t>7th Italian/Hungarian Symposium on Spectrochemical Analysis</t>
  </si>
  <si>
    <t>NOV 27-DEC 01, 1995</t>
  </si>
  <si>
    <t>ROME, ITALY</t>
  </si>
  <si>
    <t>SAMPLES</t>
  </si>
  <si>
    <t>The presence and the distribution of polychlorobiphenyls (PCBs) in Antarctic environmental components and the effect of the seasonal formation/melting process of pack ice on the pollution level of seawater were investigated. Seawater, marine, and lake sediment and soil samples were collected in a large area of the Ross Sea and Victoria Land during the 1988-1989, 1989-1990, 1990-1991, and 1991-1992 Italian expeditions. The results obtained highlighted a low and quite homogeneous PCB contamination of the studied area. Surface seawater samples from Gerlache inlet and Wood Bay showed a typical PCB concentration of 130 pg/liter, and an increase after pack ice melting of about 30-40%. Marine sediment, lake sediment, and soil samples showed normalized mean PCB contexts of 150, 240, and 130 (pg/g)/(m(2)/cm(3)), respectively. (C) 1996 Academic Press, Inc.</t>
  </si>
  <si>
    <t>CNR,IST CHIM ANAL &amp; STRUMENTALE,I-56126 PISA,ITALY</t>
  </si>
  <si>
    <t>Fuoco, R (corresponding author), CNR,DIPARTIMENTO CHIM &amp; CHIM IND,VIA RISORGIMENTO 35,I-56126 PISA,ITALY.</t>
  </si>
  <si>
    <t>Ceccarini, Alessio/F-8556-2013</t>
  </si>
  <si>
    <t>colombini, maria perla/0000-0002-1666-8596</t>
  </si>
  <si>
    <t>10.1006/mchj.1996.0115</t>
  </si>
  <si>
    <t>VT400</t>
  </si>
  <si>
    <t>WOS:A1996VT40000008</t>
  </si>
  <si>
    <t>Lanza, F; Bocci, F; Papoff, P</t>
  </si>
  <si>
    <t>An attempt to interpret the spread of element concentration in Antarctic surface snow: The same element in a given test field, several elements in different sampling fields</t>
  </si>
  <si>
    <t>LEAD; ICE; SYSTEM</t>
  </si>
  <si>
    <t>Sampling surface snow on a large test field always leads to a spread of analyte concentration data which partly follows a Gaussian distribution and partly a rectangular one as can be observed from the analysis of literature data. The spread depends on the nonuniformity of the air-snow interface in the field and on the extent of reproducibility of all the procedures used from sampling to analysis. Consequently a sample relevant to a restricted surface might be poorly representative of the surrounding area. Contamination of the sample during the gathering and storing steps is assumed to be the main source of nonrandom results (outliers). Using various statistical tools rye were able to evaluate which part of the spread was due to the snow surface nonuniformity in the case of many samples collected in the same test field. In the case of samples gathered in different geographical areas, the possibility of finding correlations among points is greatly enhanced when three or more analytes are considered for each sample. When the same correlation is found for some analytes and a variable tentatively tested, information can be gained about the source of chemical content of snow samples. The use of UV pretreatment of snow samples has been proven to cut down the interference of organics on the electrochemical process in DPASV, allowing one to obtain accurate and reproducible data. (C) 1996 Academic Press, Inc.</t>
  </si>
  <si>
    <t>UNIV PISA, DIPARTIMENTO CHIM &amp; CHIM IND, I-56126 PISA, ITALY</t>
  </si>
  <si>
    <t>University of Pisa</t>
  </si>
  <si>
    <t>10.1006/mchj.1996.0120</t>
  </si>
  <si>
    <t>WOS:A1996VT40000013</t>
  </si>
  <si>
    <t>Moller, C; Dreyfuss, MM</t>
  </si>
  <si>
    <t>Microfungi from Antarctic lichens, mosses and vascular plants</t>
  </si>
  <si>
    <t>MYCOLOGIA</t>
  </si>
  <si>
    <t>Antarctic fungi; biogeography; psychrophilic organisms</t>
  </si>
  <si>
    <t>FUNGI; YEAST</t>
  </si>
  <si>
    <t>Microfungi were isolated from 54 lichen, moss and plant samples collected at two sites (Polish research station 'Arctowski' and Argentinean station 'Jubany') on King George Island, Antarctica. Fifty-eight taxa, mainly fungi imperfecti, and 63 different types of sterile mycelia were isolated. Seventeen of the identified taxa and 15 sterile types were relatively abundant and were recorded from three samples or more. The distribution of these taxa in the different sample types was analyzed by correspondence analysis. Geographic sampling site tended to be a more relevant indicator of taxonomic composition of moss- and lichen-derived fungal assemblages than the exact nature of the sample. In contrast, some plant-derived species were similar in all plants irrespective of sampling site. In general, the distribution of fungi in samples from 'Jubany' was more distinctive than in 'Arctowski' samples, possibly due to the stronger influence of humans and animals in the vicinity of the latter station. With respect to temperature requirements for radial growth, 44% of all isolates were mesophilic, 46% psychrotolerant and 10% psychrophilic. The ratios among these groups in plants, mosses and lichens were not identical. Taxa isolated from plants were more often psychrotolerant than mesophilic or psychrophilic. In contrast, a trend indicating a higher proportion of psychrophiles from lichens and a higher proportion of mesophiles from mosses was observed.</t>
  </si>
  <si>
    <t>Moller, C (corresponding author), SANDOZ PHARMA LTD,LEAD FINDING UNIT,CH-4002 BASEL,SWITZERLAND.</t>
  </si>
  <si>
    <t>NEW YORK BOTANICAL GARDEN</t>
  </si>
  <si>
    <t>BRONX</t>
  </si>
  <si>
    <t>PUBLICATIONS DEPT, BRONX, NY 10458</t>
  </si>
  <si>
    <t>0027-5514</t>
  </si>
  <si>
    <t>Mycologia</t>
  </si>
  <si>
    <t>10.2307/3761054</t>
  </si>
  <si>
    <t>Mycology</t>
  </si>
  <si>
    <t>WF411</t>
  </si>
  <si>
    <t>WOS:A1996WF41100005</t>
  </si>
  <si>
    <t>Aerial dispersal of lichen soredia in the maritime Antarctic</t>
  </si>
  <si>
    <t>NEW PHYTOLOGIST</t>
  </si>
  <si>
    <t>Lichen; soredia; dispersal; Antarctic; aerobiology</t>
  </si>
  <si>
    <t>PHYSODES L NYL; HYPOGYMNIA-PHYSODES; INDIVIDUAL SORALIA; POPULATION; STRATEGIES; BRYOPHYTES</t>
  </si>
  <si>
    <t>An aerobiological monitoring programme was carried out for over a pear on Signy Island, South Orkney Islands, Antarctica. Collections were made using arrays of rotorod samplers at three sites. Lichen soredia were found to be the most abundant air borne propagules, more so than ascospores, the sexual propagules of lichen fungi. The dominance of soredia over ascospores appeared to decrease with increasing maturity of fellfield sites. No correlations were found with temperature, relative humidity or wind speed. Collections at 1 m above ground level were shown not to be significantly different to those at 0.15 m at two Of the sites. Size range distribution also differed at two of the sites. Soredial clumps in excess of 100 mu m in diameter were collected at 1 m above ground level and at some distance from potential source plants, though most fell in the range 30-60 mu m. Peaks in numbers of air borne soredia were found after winter snow melt, demonstrating that soredial production continues at subzero temperatures.</t>
  </si>
  <si>
    <t>0028-646X</t>
  </si>
  <si>
    <t>NEW PHYTOL</t>
  </si>
  <si>
    <t>New Phytol.</t>
  </si>
  <si>
    <t>10.1111/j.1469-8137.1996.tb04370.x</t>
  </si>
  <si>
    <t>VW665</t>
  </si>
  <si>
    <t>WOS:A1996VW66500016</t>
  </si>
  <si>
    <t>Quantification of invertebrate predation and herbivory in food chains of low complexity</t>
  </si>
  <si>
    <t>grazing; habitat shift; food web; heterotrophic flagellates; sub-Antarctic lakes</t>
  </si>
  <si>
    <t>PRIMARY PRODUCTIVITY; EUTROPHIC LAKE; ALGAL BIOMASS; WATER; ECOSYSTEMS; ZOOPLANKTON; PHYTOPLANKTON; COMMUNITIES; RATES; NUTRIENTS</t>
  </si>
  <si>
    <t>Zooplankton grazing impact on algae, heterotrophic flagellates and bacteria, as well as invertebrate predation on herbivorous zooplankton, were investigated in two sub-Antarctic lakes with extremely simple food chains. The two species of herbivorous zooplankton present in the lakes (the copepods Boeckella michaelseni and Pseudoboeckella poppei) exerted substantial grazing pressure on algae. However, the dominant algal species exhibited properties that enabled them to avoid (large size or extruding spines, e.g. Staurastrum sp., Tribonema sp.) or compensate (recruitment from the sediment, Mallomonas sp.) grazing. There are only two potential invertebrate predators on the herbivorous copepods in the two lakes: the copepod Parabroteas sarsi and the diving beetle Lancetes claussi. Vertebrate predators are entirely abscent from sub-Antarctic lakes. Based on our experiments, we estimated that the predators would remove at most about 0.4% of the herbivorous copepods per day, whereas planktivorous fish, if present in the lakes, would have removed 5-17% of the zooplankton each day. Consequently, the invertebrate predators in these high-latitude lakes had only a marginal predation impact compared to the predation pressure on zooplankton in the presence of vertebrate predators in temperate lakes. The study of these simple systems with only two quantitatively functionally important trophic links, suggests that high grazing pressure forces the algal community towards forms with grazer resistant adaptations such as large size, recruitment from another habitat, and grazer avoidance spines. We propose that due to such adaptations, predictions from food web theory are only partly corroborated, i.e. algal biomass actually increases with increasing productivity, although the grazer community is released from predation. In more species-rich and complex systems, e.g. temperate lakes with three functionally important links, such adaptations are likely to be even more important, and , consequently, the observable effects of trophic interactions from top predators on lower trophic levels even more obscured.</t>
  </si>
  <si>
    <t>10.1007/BF00333732</t>
  </si>
  <si>
    <t>VW512</t>
  </si>
  <si>
    <t>WOS:A1996VW51200019</t>
  </si>
  <si>
    <t>Tseitlin, VB; Voronina, NM</t>
  </si>
  <si>
    <t>Krill fishery and the organic matter flux from the surface layer in the Antarctic</t>
  </si>
  <si>
    <t>OCEAN</t>
  </si>
  <si>
    <t>Two components of vertical fluxes of organic matter in the regions rich in krill are considered: natural (F-Pi), represented by fluxes of faeces (F-f) and dead organisms (F-d), and antropogenous (F-a) composed of the krill damaged by fishing gears. The average flux of C-org from the layer 0-100 m in the areas rich in krill is nearly the same as in the rest part of the Antarctic, but In the places of extremely high concentrations of krill it may be several times more than the average value. In such regions the flux of dead krill is much more intensive than that of faeces, and thus, it serves as the main source of food for the bottom fauna. The krill fishery does not significantly influence the annual flux value (F-a/F-Pi = 0.1), but it can play an important role in the formation of local concentrations of the bottom fauna.</t>
  </si>
  <si>
    <t>Tseitlin, VB (corresponding author), PP SHIRSHOV OCEANOL INST,MOSCOW,RUSSIA.</t>
  </si>
  <si>
    <t>WG160</t>
  </si>
  <si>
    <t>WOS:A1996WG16000013</t>
  </si>
  <si>
    <t>Eppley, ZA</t>
  </si>
  <si>
    <t>Charadriiform birds in Antarctica: Behavioral, morphological, and physiological adjustments conserving reproductive success</t>
  </si>
  <si>
    <t>BREEDING BIOLOGY; TEMPERATURE REGULATION; GROWTH-RATE; THERMAL CONDUCTANCE; FRATERCULA-ARCTICA; PARENTAL BEHAVIOR; ADELIE PENGUINS; XANTUS-MURRELET; WESTERN GULLS; SOUTH POLAR</t>
  </si>
  <si>
    <t>Birds colonizing different climates must alter some aspect of their breeding biology to maintain successful reproduction. Comparative analyses were used to elucidate the changes in parental behavior and in the rate of development of the young associated with successful breeding of charadriiform birds in Antarctica. The species studied, the kelp gull Larus dominicanus, the South Polar skua Catharacta maccormicki, and the greater sheathbill Chionis alba, represent three of the four independent colonizations of Antarctica by charadriiform birds. Antarctic species brooded their young two to five times longer than did their temperate relatives. The Antarctic young had greater tolerance to hypothermia, which suggests that, historically, parental care failed to protect the young from selection by low temperatures. Antarctic hatchlings were neither larger nor metabolically more mature than their relatives. Despite presumed selection on the young by low temperatures and the presence of individual variation in development, the young did not attain homeothermy significantly earlier than did their temperate relatives. Growth rates over the entire nestling period were also similar for Antarctic and temperate species. The Antarctic young did grow faster to a moderate size more favorable for thermoregulation and showed coordinately faster development of resting metabolic rate. South Polar skuas, from the oldest Antarctic lineage, further diverged in having accelerated development of thermogenesis, which substantially reduced their reliance on parental brooding. Evolutionary changes in physiological development of the young have resulted in improved abilities to tolerate hypothermia and in lower costs, relative to peak metabolic rates, to maintain homeothermy.</t>
  </si>
  <si>
    <t>UNIV CALIF IRVINE,DEPT ECOL &amp; EVOLUTIONARY BIOL,IRVINE,CA 92717</t>
  </si>
  <si>
    <t>10.1086/physzool.69.6.30164272</t>
  </si>
  <si>
    <t>VU670</t>
  </si>
  <si>
    <t>WOS:A1996VU67000012</t>
  </si>
  <si>
    <t>Hall, DL; Duldig, ML; Humble, JE</t>
  </si>
  <si>
    <t>Analyses of sidereal and solar anisotropies in cosmic rays</t>
  </si>
  <si>
    <t>HELIOSPHERIC MAGNETIC-FIELD; NORTH-SOUTH ANISOTROPY; DIURNAL ANISOTROPY; ECLIPTIC-PLANE; PARTICLE DRIFT; CURRENT SHEET; LATITUDINAL GRADIENT; ULYSSES OBSERVATIONS; RADIAL GRADIENT; HALE CYCLE</t>
  </si>
  <si>
    <t>The Sun's interplanetary magnetic field and the solar wind modulate the distribution of galactic cosmic-ray particles in the heliosphere. The particles diffuse inward, convect outward and have drifts in the motion of their gyro-centres. Irregularities in the IMF also scatter particles from their gyro-orbits. These processes are the components of solar modulation and produce streaming (and higher-order anisotropies) of particles in the heliosphere. The anisotropies can be investigated at the Earth by examining the count rates of cosmic-ray detectors. The anisotropic streams appear as diurnal variations in solar and sidereal time in the count rates. Higher-order anisotropies produce generally much smaller semi-diurnal and higher-order variations. Theoretical models of solar modulation predict effects that depend on the polarity of the Sun's magnetic dipole. The solar diurnal and north-south anisotropies can be used to test these predictions. This paper is a short review of analyses of 60 years of cosmic-ray data collected at the Earth for the solar and sidereal diurnal variations present. Past analyses have yielded interesting and controversial results regarding the rigidity spectra and components of these anisotropies. Some of the controversy remains today. Analyses of these anisotropies have also yielded quantitative information about parameters important to solar modulation, such as latitudinal and radial density gradients. The relatively new techniques used for these determinations are explained here. Calculations of these modulation parameters from Earth-based cosmic-ray detectors are reviewed and compared to spaceprobe measurements and theoretical predictions of their values. Recently, investigations of the sidereal and solar diurnal anisotropies have been combined to calculate mean-free-paths of cosmic rays in the heliosphere. The latest conclusions from these analyses are that the parallel mean-free-paths of cosmic rays may depend on the polarity of the Sun's magnetic field. The results of these investigations are included in this paper to indicate the present state of knowledge concerning this facet of cosmic-ray research.</t>
  </si>
  <si>
    <t>UNIV TASMANIA,DEPT PHYS,AUSTRALIAN ANTARCTIC DIV,COSM RAY SECT,HOBART,TAS 7001,AUSTRALIA</t>
  </si>
  <si>
    <t>Duldig, Marcus/0000-0001-7463-8267; Humble, John/0000-0002-4698-1671</t>
  </si>
  <si>
    <t>WB193</t>
  </si>
  <si>
    <t>WOS:A1996WB19300001</t>
  </si>
  <si>
    <t>Ling, HU</t>
  </si>
  <si>
    <t>Snow algae of the Windmill Islands region, Antarctica</t>
  </si>
  <si>
    <t>Workshop on Biogeography of Freshwater Algae, at the 5th International Phycological Congress</t>
  </si>
  <si>
    <t>JUN, 1994</t>
  </si>
  <si>
    <t>snow algae; taxonomy; ultrastructure; new species</t>
  </si>
  <si>
    <t>CONTINENTAL ANTARCTICA; CHLOROPHYTA; ULTRASTRUCTURE; VOLVOCALES</t>
  </si>
  <si>
    <t>A list of the 24 species of snow algae identified from the region, a resume of what is currently known about the major species, and avenues for further research are provided. New species discovered include 2 Desmoterra spp., one Chlorosarcina sp., 2 Chloromonas spp. and a Palmellopsis sp. Several of these are from genera whose members have previously been found only in the soil flora. Not only was it necessary to elucidate the life cycle of these species, but it was also essential to examine them ultrastructurally to determine their taxonomic positions.</t>
  </si>
  <si>
    <t>Ling, HU (corresponding author), ANTARCTIC DIV,CHANNEL HIGHWAY,KINGSTON,TAS 7050,AUSTRALIA.</t>
  </si>
  <si>
    <t>OCT 25</t>
  </si>
  <si>
    <t>10.1007/BF00010823</t>
  </si>
  <si>
    <t>WB145</t>
  </si>
  <si>
    <t>WOS:A1996WB14500010</t>
  </si>
  <si>
    <t>Kristiansen, J; Vigna, MS</t>
  </si>
  <si>
    <t>Bipolarity in the distribution of silica-scaled chrysophytes</t>
  </si>
  <si>
    <t>silica-scaled chrysophytes; biogeography; bipolar distributions; Tierra del Fuego</t>
  </si>
  <si>
    <t>SP-NOV CHRYSOPHYCEAE; INLAND WATERS; SYNURACEAE</t>
  </si>
  <si>
    <t>An investigation of the chrysophyte flora of Terra del Fuego (Argentina), 54-55 degrees S., has shown a high degree of similarity with the flora of climatically comparable regions on the northern hemisphere. All the Fuegian species (except two endemic to South America) also occur on the northern hemisphere - some are more or less cosmopolitan, others have pronounced bipolar distributions. Species in common with other Antarctic regions such as Tasmania are all cosmopolitan, and none of the interesting species originally described from Tasmania occur in Tierra del Fuego. Thus the Fuegian flora appears to be mainly climatically determined and a special Antarctic chrysophyte flora does not exist.</t>
  </si>
  <si>
    <t>UNIV BUENOS AIRES,FAC CIENCIAS EXACTAS &amp; NAT,DEPT CIENCIAS BIOL,RA-1426 BUENOS AIRES,DF,ARGENTINA</t>
  </si>
  <si>
    <t>Kristiansen, J (corresponding author), UNIV COPENHAGEN,INST BOT,DEPT PHYCOL,OSTER FARIMAGSGADE 2D,DK-1353 COPENHAGEN K,DENMARK.</t>
  </si>
  <si>
    <t>10.1007/BF00010825</t>
  </si>
  <si>
    <t>WOS:A1996WB14500012</t>
  </si>
  <si>
    <t>Weykam, G; Gomez, I; Wiencke, C; Iken, K; Kloser, H</t>
  </si>
  <si>
    <t>Photosynthetic characteristics and C:N ratios of macroalgae from King George Island (Antarctica)</t>
  </si>
  <si>
    <t>Antarctica; C:N ratio; depth; life strategies; macroalgae; photosynthesis; thallus structure</t>
  </si>
  <si>
    <t>HIMANTOTHALLUS-GRANDIFOLIUS DESMARESTIALES; INDEPENDENT CARBON FIXATION; LONG-TERM CULTURE; TEMPERATURE REQUIREMENTS; MARINE MACROALGAE; ASCOSEIRA-MIRABILIS; SEASONAL-VARIATION; SIGNY-ISLAND; LIFE-HISTORY; GROWTH</t>
  </si>
  <si>
    <t>During an expedition to King George Island, the photosynthetic characteristics of 36 macroalgal species common to the South Shetland Islands (Antarctica) have been investigated. Plant material was sampled during Antarctic spring by scuba diving in the area of Maxwell Bay. Photosynthesis versus irradiance curves were obtained by determination of oxygen consumption or production of the species. Rates of maximum photosynthesis (P-max) were similar to P-max rates measured in earlier field and laboratory studies of Antarctic species. The present investigation shows that the photosynthetic characteristics of Antarctic macroalgae are clearly related to thallus structure, with highest rates of P-max, photosynthetic efficiency (alpha) and dark respiration and highest Chl a contents being observed in filamentous and foliose species. The light requirements of most studied species are generally low as indicated by the high alpha (0.2-4.4 mu mol O-2 g(-1) h(-1) (mu mol s(-1) m(-2))(-1)) as well as low values for intial saturation of photo synthesis (Ik values) (14-49 mu mol m(-2) s(-1)) and low compensation points (Ic values) (4.5-14.7 mu mol m(-2) s(-1)), important prerequisites for survival in Antarctic waters especially with regard to the long periods of dim light. In some deep water species cw was particularly high compared to species from the upper sublittoral. Some intertidal species, however, were characterised by both high alpha and high P-max values. The C:N ratios were significantly lower in the filamentous and foliose compared to the terete and leathery species. Tn general, low values of between five and ten were determined reflecting the high inorganic N supply found in Antarctic waters.</t>
  </si>
  <si>
    <t>10.1016/0022-0981(96)02576-2</t>
  </si>
  <si>
    <t>VQ305</t>
  </si>
  <si>
    <t>WOS:A1996VQ30500001</t>
  </si>
  <si>
    <t>Helbling, EW; Chalker, BE; Dunlap, WC; HolmHansen, O; Villafane, VE</t>
  </si>
  <si>
    <t>Photoacclimation of Antarctic marine diatoms to solar ultraviolet radiation</t>
  </si>
  <si>
    <t>UVR; diatoms; photosynthesis; MAAs; photoacclimation</t>
  </si>
  <si>
    <t>NATURAL-WATERS; AMINO-ACIDS; ICE-EDGE; UV-B; PHYTOPLANKTON; PHOTOSYNTHESIS; PHAEOCYSTIS; ORGANISMS; IMPACT; RATES</t>
  </si>
  <si>
    <t>The present study was carried out at Palmer Station (64.7 degrees S, 64.1 degrees W), Antarctica, during the austral spring-summer of the years 1993 and 1994. Two centric diatom species (Thalassiosira sp. and Corethron criophilum Castracane) and two pennate species (Pseudonitzschia sp. and Fragilariopsis cylindrus (Grunow) Krieger) were isolated from natural phytoplankton assemblages and exposed to solar radiation to study long term (more than 1 week) photoacclimation to ultraviolet radiation (UVR). At the beginning of the experiments, three of the cultures bad relatively low concentrations of W-absorbing compounds (i.e., mycosporine-like amino acids) and photosynthetic rates were significantly inhibited by UVR. At the end of the experiments (8-12 days), however, the two centric diatom species had high contents of mycosporine-like amino acids (MAAs) and did not show any significant differences in photosynthetic rates when exposed to either UVR+PAR or just to PAR. The synthesis of MAAs was slightly less when samples were exposed only to PAR than when exposed to UVR in addition to PAR. The rates of synthesis of MAAs, relative to phytoplankton carbon, for the two centric diatoms were 0.001 and 0.008 mu g MAAs .(mu g C)(-1). day(-1) for shinorine and porphyra-334, respectively. The concentrations of MAAs in Pseudonitzschia sp., and Fragilariopsis cylindrus at the end of the experiments were much lower (less than one tenth) than that in the centric diatoms and the cultures were still inhibited by UVR. In the pennate diatoms MAAs increased in concentration as a response only to UVR and not to PAR. The loss rates of MAAs in Thalassiosira sp. after transferring the culture from high (1200 mu E . m(-2). s(-1)) to low irradiance (250 mu E . m(-2). s(-1)) were 0.0002 and 0.0023 mu g MAAs .(mu g C)(-1). day(-1) for shinorine and porphyra-334, respectively. These results provide further evidence that MAA compounds are synthesized in response to high light conditions and that they do decrease the photoinhibitory effects of UVR.</t>
  </si>
  <si>
    <t>UNIV CALIF SAN DIEGO, SCRIPPS INST OCEANOG, POLAR RES PROGRAM, LA JOLLA, CA 92093 USA; AUSTRALIAN INST MARINE SCI, TOWNSVILLE, QLD 4810, AUSTRALIA</t>
  </si>
  <si>
    <t>University of California System; University of California San Diego; Scripps Institution of Oceanography; Australian Institute of Marine Science</t>
  </si>
  <si>
    <t>Villafane, Virginia/0000-0002-9552-6069</t>
  </si>
  <si>
    <t>1879-1697</t>
  </si>
  <si>
    <t>10.1016/0022-0981(96)02591-9</t>
  </si>
  <si>
    <t>WOS:A1996VQ30500005</t>
  </si>
  <si>
    <t>Biological particles over Antarctica</t>
  </si>
  <si>
    <t>OCT 24</t>
  </si>
  <si>
    <t>10.1038/383680a0</t>
  </si>
  <si>
    <t>VN918</t>
  </si>
  <si>
    <t>WOS:A1996VN91800038</t>
  </si>
  <si>
    <t>Ellis, J; Fields, BD; Schramm, DN</t>
  </si>
  <si>
    <t>Geological isotope anomalies as signatures of nearby supernovae</t>
  </si>
  <si>
    <t>Earth; nuclear reactions, nucleosynthesis, abundances; supernovae, general</t>
  </si>
  <si>
    <t>ENHANCED BE-10 DEPOSITION; EARLY SOLAR-SYSTEM; ANTARCTIC ICE; GEMINGA; NUCLEOSYNTHESIS; EXTINCTION; PERIOD; BUBBLE; 1987A</t>
  </si>
  <si>
    <t>Nearby supernova explosions may cause geological isotope anomalies via the direct deposition of debris or by cosmic-ray spallation in the Earth's atmosphere. We estimate the mass of material deposited terrestrially by these two mechanisms, showing the dependence on the supernova distance. A number of radioactive isotopes are identified as possible diagnostic tools, such as Be-10, Al-26, Cl-36, Mn-53, Fe-60, and Ni-59, as well as the longer-lived I-129, Sm-146, and Pu-244. We discuss whether the 35 and 60 kyr old Be-10 anomalies observed in the Vostok Antarctic ice cores could be due to supernova explosions. Combining our estimates for matter deposition with results of recent nucleosynthesis yields, we calculate the expected signal from nearby supernovae using ice cores back to O(300) kyr ago, and we discuss using deep-ocean sediments back to several hundred Myr. In particular, we examine the prospects for identifying isotope anomalies due to the Geminga supernova explosion, and signatures of the possibility that supernovae might have caused one or more biological mass extinctions.</t>
  </si>
  <si>
    <t>UNIV NOTRE DAME,DEPT PHYS,NOTRE DAME,IN 46556; UNIV CHICAGO,CHICAGO,IL 60637; INST ASTROPHYS PARIS,F-75014 PARIS,FRANCE; FERMILAB NATL ACCELERATOR LAB,NASA,FERMILAB ASTROPHYS CTR,BATAVIA,IL 60510</t>
  </si>
  <si>
    <t>University of Notre Dame; University of Chicago; Sorbonne Universite; United States Department of Energy (DOE); University of Chicago; Fermi National Accelerator Laboratory; National Aeronautics &amp; Space Administration (NASA)</t>
  </si>
  <si>
    <t>Ellis, J (corresponding author), CERN,DIV THEORET PHYS,CH-1211 GENEVA,SWITZERLAND.</t>
  </si>
  <si>
    <t>Ellis, John/J-2222-2012</t>
  </si>
  <si>
    <t>Fields, Brian/0000-0002-4188-7141</t>
  </si>
  <si>
    <t>OCT 20</t>
  </si>
  <si>
    <t>10.1086/177945</t>
  </si>
  <si>
    <t>VM998</t>
  </si>
  <si>
    <t>WOS:A1996VM99800048</t>
  </si>
  <si>
    <t>Davison, B; Hewitt, CN; ODowd, CD; Lowe, JA; Smith, MH; Schwikowski, M; Baltensperger, U; Harrison, RM</t>
  </si>
  <si>
    <t>Dimethyl sulfide, methane sulfonic acid and physicochemical aerosol properties in Atlantic air from the United Kingdom to Halley Bay</t>
  </si>
  <si>
    <t>CLOUD CONDENSATION NUCLEI; MARINE BOUNDARY-LAYER; SIZE DISTRIBUTION; BIOGENIC SULFUR; TROPOSPHERIC AEROSOLS; MACE HEAD; CLIMATE; ANTARCTICA; EPIPHANIOMETER; MECHANISM</t>
  </si>
  <si>
    <t>The concentrations of dimethyl sulfide in air were obtained during a cruise between the United Kingdom and the Antarctic in the period October 1992 to January 1993 using a method of sampling and analysis optimized to avoid interferences from oxidants. In equatorial regions (30 degrees N to 30 degrees S) the atmospheric DMS concentration ranged from 3 to 46 ng (S) m(-3), with an average of 18 ng (S) m(-3). In the polar waters and regions south of the Falkland Islands, concentrations from 3 to 714 ng (S) m(-3) were observed, with a mean concentration of 73 ng (S) m(-3). The concentrations of a range of DMS oxidation products were also obtained. No clear relationships between reactant and product concentrations were seen. Information on particle number concentration, Fuchs surface area and the thermal volatility characteristics of the ambient aerosol was obtained, but again no clear relationships with sulfur concentrations were observed. Accumulation mode particle concentrations averaged 25 cm(-3) in the clean marine and polar air masses south of 58 degrees S while background condensation nuclei (CN) concentrations were of the order of 400-600 cm(-3). Simplistic calculations suggest that a particle source strength of about 20-60 particles cm(-3) d(-1) is required to sustain this background CN concentration. It is not clear whether boundary layer nucleation of new CN or entrainment from the free troposphere provided the source of CN. Periods of elevated CN concentrations (&gt;4000 cm(-3)) were regularly observed in the boundary layer over the Weddell Sea and were attributed to ''bursts'' of new particle formation. However, shortly after these nucleation events the CN concentration rapidly decayed to the background level through coagulation losses, suggesting little impact on die background CN or cloud condensation nuclei (CCN) concentration.</t>
  </si>
  <si>
    <t>UNIV LANCASTER, INST ENVIRONM &amp; BIOL SCI, LANCASTER LA1 4YQ, ENGLAND; UNIV MANCHESTER, INST SCI &amp; TECHNOL, DEPT PURE &amp; APPL PHYS, MANCHESTER M60 1QD, LANCS, ENGLAND; PAUL SCHERRER INST, CH-5232 VILLIGEN PSI, SWITZERLAND; UNIV BIRMINGHAM, INST PUBL &amp; ENVIRONM HLTH, BIRMINGHAM B15 2TT, W MIDLANDS, ENGLAND</t>
  </si>
  <si>
    <t>Lancaster University; University of Manchester; Swiss Federal Institutes of Technology Domain; Paul Scherrer Institute; University of Birmingham</t>
  </si>
  <si>
    <t>O'Dowd, Colin D/K-8904-2012; Harrison, Roy Michael/A-2256-2008; Hewitt, Charles Nicholas/B-1219-2009; Hewitt, Charles Nicholas/ABF-9429-2020</t>
  </si>
  <si>
    <t>O'Dowd, Colin D/0000-0002-3068-2212; Hewitt, Charles Nicholas/0000-0001-7973-2666; Hewitt, Charles Nicholas/0000-0001-7973-2666; Schwikowski, Margit/0000-0002-0856-5183</t>
  </si>
  <si>
    <t>D17</t>
  </si>
  <si>
    <t>10.1029/96JD01166</t>
  </si>
  <si>
    <t>VN184</t>
  </si>
  <si>
    <t>WOS:A1996VN18400011</t>
  </si>
  <si>
    <t>Portmann, RW; Solomon, S; Garcia, RR; Thomason, LW; Poole, LR; McCormick, MP</t>
  </si>
  <si>
    <t>Role of aerosol variations in anthropogenic ozone depletion in the polar regions</t>
  </si>
  <si>
    <t>SULFURIC-ACID AEROSOL; ANTARCTIC OZONE; CLOUD FORMATION; NITRIC-ACID; HETEROGENEOUS CHEMISTRY; BALLOON OBSERVATIONS; ARCTIC STRATOSPHERE; MIDDLE ATMOSPHERE; VORTEX; WINTER</t>
  </si>
  <si>
    <t>A climatology of aerosol surface area inferred from satellite measurements is used as input in a two-dimensional model to study the long-term evolution of polar ozone depletion, especially the Antarctic ozone hole. It is found that volcanic aerosol inputs very likely modulate the severity of the ozone hole. In particular, the rapid deepening of the ozone hole in the early 1980s, as seen, for example, in the Halley Bay total ozone measurements, was probably caused by accelerated heterogeneous chemistry associated with an increase in aerosol surface area due to volcanic injection combined with the anthropogenic perturbation of stratospheric chlorine. This is further substantiated by the large Antarctic ozone decline observed and modeled after the eruption of Mount Pinatubo. A number of factors that influence the ozone hole are also investigated, including the effect of liquid versus frozen aerosol, the effects of denitrification and dehydration, the role of HOx in HCl and ClONO2 recovery, and the effect of chlorine partitioning at the start of winter. Denitrification tends to slightly increase modeled ozone loss, primarily between about 17 and 25 km late in the season, while dehydration tends to decrease the amount of ozone depletion. However, temperature and aerosol amount have the strongest control on the model ozone loss for a given chlorine loading. These findings suggest that future Arctic ozone depletion could be severe in unusually cold winters or years with large volcanic aerosol surface area.</t>
  </si>
  <si>
    <t>NATL CTR ATMOSPHER RES, BOULDER, CO 80307 USA; NASA, LANGLEY RES CTR, AEROSOL RES BRANCH, HAMPTON, VA 23665 USA; UNIV COLORADO, CIRES, BOULDER, CO 80309 USA</t>
  </si>
  <si>
    <t>National Center Atmospheric Research (NCAR) - USA; National Aeronautics &amp; Space Administration (NASA); NASA Langley Research Center; University of Colorado System; University of Colorado Boulder</t>
  </si>
  <si>
    <t>Portmann, RW (corresponding author), NOAA, AERON LAB, 325 S BROADWAY, BOULDER, CO 80303 USA.</t>
  </si>
  <si>
    <t>Portmann, Robert W/C-4903-2009</t>
  </si>
  <si>
    <t>Portmann, Robert W/0000-0002-0279-6087; Thomason, Larry/0000-0002-1902-0840</t>
  </si>
  <si>
    <t>10.1029/96JD02608</t>
  </si>
  <si>
    <t>WOS:A1996VN18400021</t>
  </si>
  <si>
    <t>Meredith, MP; VanScoy, KA; Watson, AJ; Locarnini, RA</t>
  </si>
  <si>
    <t>On the use of carbon tetrachloride as a transient tracer of Weddell Sea deep and bottom waters</t>
  </si>
  <si>
    <t>ATLANTIC OCEAN; CHLOROFLUOROMETHANES; CIRCULATION; EXCHANGE</t>
  </si>
  <si>
    <t>Antarctic bottom waters have long been known to be a mixture of Circumpolar Deep Water and Shelf Water. Recent observations show that in the Antarctic bottom waters of the Scotia Sea and northern Weddell Sea, the ratios of carbon tetrachloride (CCl4) to chlorofluorocarbons (CFC-11, 12) are inconsistent with the ratios observed in the surface layer of the Weddell Sea. This is the result of a deficit of CCl4 in the bottom waters, and renders the compound unsuitable for use as a transient tracer from which apparent ages can be derived directly. The summer near-surface temperature minimum of Antarctic Surface Water exhibits a similar inconsistency, demonstrating that CCl4 can be removed from cold waters with high oxygen levels, probably through a biological process. It is inferred that Shelf Water features a similar CCl4 deficit which is transferred to the new Antarctic bottom waters upon formation, accounting for the observed deep CCl4 deficit.</t>
  </si>
  <si>
    <t>UNIV WISCONSIN,DEPT ATMOSPHER &amp; OCEAN SCI,MADISON,WI 53706</t>
  </si>
  <si>
    <t>Meredith, MP (corresponding author), UNIV E ANGLIA,SCH ENVIRONM SCI,NORWICH NR4 7TJ,NORFOLK,ENGLAND.</t>
  </si>
  <si>
    <t>Watson, Andrew/0000-0002-9654-8147; Meredith, Michael/0000-0002-7342-7756</t>
  </si>
  <si>
    <t>OCT 15</t>
  </si>
  <si>
    <t>10.1029/96GL02770</t>
  </si>
  <si>
    <t>VM610</t>
  </si>
  <si>
    <t>WOS:A1996VM61000020</t>
  </si>
  <si>
    <t>Jacobs, GA; Mitchell, JL</t>
  </si>
  <si>
    <t>Ocean circulation variations associated with the Antarctic circumpolar wave</t>
  </si>
  <si>
    <t>MISSION</t>
  </si>
  <si>
    <t>Altimeter data analysis indicates persistent sea surface height (SSH) anomalies propagating eastward about the Antarctic continent. The spatial and temporal characteristics match variations in the atmosphere and sea surface temperature (SST) that are associated with the Antarctic Circumpolar Wave (ACW). During the observation time period, the SSH appears quasiperiodic with a dominant 4 year period and 180 degrees longitude wavelength. Thus, the SSH signature of the ACW appears as two anomalies on opposite sides of the Antarctic continent propagating eastward at 10 cm/s. The SSH response to observed wind forcing agrees in terms of amplitude and phase with simple quasigeostrophic dynamics.</t>
  </si>
  <si>
    <t>Jacobs, GA (corresponding author), USN,RES LAB,CODE 7323,BAY ST LOUIS,MS 39529, USA.</t>
  </si>
  <si>
    <t>Jacobs, Gregg A/C-1456-2008</t>
  </si>
  <si>
    <t>10.1029/96GL02492</t>
  </si>
  <si>
    <t>WOS:A1996VM61000021</t>
  </si>
  <si>
    <t>Meredith, MP; Vassie, JM; Heywood, KJ; Spencer, R</t>
  </si>
  <si>
    <t>On the temporal variability of the transport through Drake Passage</t>
  </si>
  <si>
    <t>ANTARCTIC CIRCUMPOLAR CURRENT; WATER MASSES; ATLANTIC</t>
  </si>
  <si>
    <t>A recently obtained series of bottom pressure measurements from various positions in the Drake Passage (DP) has been used to estimate the transport variability of the Antarctic Circumpolar Current (ACC) under the assumption that the variability is predominantly barotropic and thus proportional to the north-minus-south pressure difference, The standard deviations in derived transport range from 5.3 Sv in 1993 to 8.9 Sv in 1990 (10-day filter; 1 Sv = 10(6) m(3) s(-1)). All values are less than the 10 Sv (IO-day filter) obtained during the International Southern Ocean Studies (ISOS) program at DP between the mid 1970s and early 1980s [Whitworth and Peterson, 1985]. Although some of this discrepancy is due to differences in procedure in dealing with gaps in the data, our data suggest that the ACC transport can be persistently less variable over several years than was previously thought. In particular, the ISOS data set contains two large-amplitude changes in pressure difference over timescales less than 2 weeks, while no similar events were observed in the more recent data. Although the more recent pressure gauges were deployed at different positions to those used in ISOS, their reliability as indicators of ACC transport changes has been established by examination of simultaneous pressure measurements within DP.</t>
  </si>
  <si>
    <t>BIDSTON OBSERV, PROUDMAN OCEANOG LAB, BIRKENHEAD L43 7RA, MERSEYSIDE, ENGLAND</t>
  </si>
  <si>
    <t>NERC National Oceanography Centre</t>
  </si>
  <si>
    <t>UNIV E ANGLIA, SCH ENVIRONM SCI, NORWICH NR4 7TJ, NORFOLK, ENGLAND.</t>
  </si>
  <si>
    <t>; Heywood, Karen/L-1757-2016</t>
  </si>
  <si>
    <t>Meredith, Michael/0000-0002-7342-7756; Heywood, Karen/0000-0001-9859-0026</t>
  </si>
  <si>
    <t>C10</t>
  </si>
  <si>
    <t>10.1029/96JC02003</t>
  </si>
  <si>
    <t>VM834</t>
  </si>
  <si>
    <t>WOS:A1996VM83400001</t>
  </si>
  <si>
    <t>Drijfhout, SS; MaierReimer, E; Mikolajewicz, U</t>
  </si>
  <si>
    <t>Tracing the conveyor belt in the Hamburg large-scale geostrophic ocean general circulation model</t>
  </si>
  <si>
    <t>ATLANTIC DEEP-WATER; WORLD OCEAN; SOUTH-ATLANTIC; THERMOCLINE WATER; HEAT-TRANSPORT; WIND STRESS; NORTH; DISTRIBUTIONS; RADIOCARBON; VARIABILITY</t>
  </si>
  <si>
    <t>The flow which constitutes the conveyor belt in the Hamburg large-scale geostrophic ocean general circulation model has been investigated with the help of a particle tracking method. In the region of North Atlantic Deep Water formation a thousand trajectories were calculated backward in time to the point where they upwell from the deep ocean. Both the three-dimensional velocity field and convective overturning have been used for this calculation. Together, the trajectories form a representative picture of the upper branch of the conveyor belt in the model. In the Atlantic Ocean the path and strength (17 Sv) of the conveyor belt in the model are found to be consistent with observations. All trajectories enter the South Atlantic via Drake Passage, as the model does not simulate any Agulhas leakage. Large changes in water masses occur in the South Atlantic midlatitudes and subtropical North Atlantic. Along its path in the Atlantic the water in the conveyor belt is transformed from Antarctic Intermediate Water to Central North Atlantic Water. On the average the timescale on which the water mass characteristics are approximately conserved Is only a few years compared to the timescale of 70 years for the conveyor belt to cross the Atlantic. The ventilation of thermocline waters in the South Atlantic midlatitudes is overestimated in the model due to too much convective deepening of the winter mixed layer. As a result the fraction of the conveyor belt water flowing in the surface layer is also overestimated, along with integrated effects of atmospheric forcing. The abnormally strong water mass transformation in the South Atlantic might be related to the absence of Agulhas leakage in the model.</t>
  </si>
  <si>
    <t>ROYAL NETHERLANDS METEOROL INST, NL-3730 AE DE BILT, NETHERLANDS</t>
  </si>
  <si>
    <t>Royal Netherlands Meteorological Institute</t>
  </si>
  <si>
    <t>MAX PLANCK INST METEOROL, BUNDESSTR 55, D-20146 HAMBURG, GERMANY.</t>
  </si>
  <si>
    <t>Drijfhout, Sybren/I-4230-2016</t>
  </si>
  <si>
    <t>Drijfhout, Sybren/0000-0001-5325-7350</t>
  </si>
  <si>
    <t>10.1029/96JC02162</t>
  </si>
  <si>
    <t>WOS:A1996VM83400005</t>
  </si>
  <si>
    <t>Rapp, RH; Zhang, CY; Yi, YC</t>
  </si>
  <si>
    <t>Analysis of dynamic ocean topography using TOPEX data and orthonormal functions</t>
  </si>
  <si>
    <t>SEA-SURFACE TOPOGRAPHY; TOPEX/POSEIDON ALTIMETRY; CIRCULATION; MODEL; ACCURACY</t>
  </si>
  <si>
    <t>The representation of dynamic ocean topography (zeta) through spherical harmonic (SH) and orthonormal (ON) expansions was studied using TOPEX altimeter data, three potential coefficient models used to define geoid undulations, and three estimates of zeta from oceanographic data and global circulation models (GCMs). The ON expansions are desirable when one wishes to study the spectral characteristics of a function in a defined domain such as the ocean. The potential coefficient models tested were JGM-2, JGM-3, and GRIM4_C4b. Each model was augmented with the OSU91A potential coefficients from degree 71 to 360. The zeta models were those of Levitus [1982] and values implied by the POCM_4B (Semtner/Chervin) model and a Los Alamos National Laboratory Model POP(96) (Malone, Smith, Dukowicz). The latter two models were defined over a 2-year time period. Values of zeta were computed from 2 years of TOPEX data using the three potential coefficient models. The ON expansions of zeta from the TOPEX data were then compared to the estimates from the oceanographic data. The differences, to ON degree 14, with the POCM_4B model and the TOPEX results were +/-14.0 cm (JGM-2), +/-12.3 cm (JGM-3), and +/-14.4 cm (GRIM4_C4b). A comparison with the other zeta estimates using TOPEX/JGM-3 gives differences of +/-14.3 cm (Levitus) and +/-13.3 cm (POP (96)). The comparisons were made only to degree 14 because (1) the correlation between the zeta coefficients from TOPEX data and POCM_4B fell off beyond degree 14 and (2) the geoid undulation accuracy, in the ocean region, was equal to the zeta signal near degree 14. These results suggest zeta estimates made above degree 14 may be contaminated by geoid undulation errors. Also suggested from the comparisons was that the TOPEX/JGM-3 estimates of zeta were more reliable than those from oceanographic data to degree 8 (2500-km resolution). The zeta estimates from the POCM_4B and POP(96) models, 2-year averages, agreed well north of 40 degrees S. Below this the differences could reach 40 cm in the Antarctic Circumpolar Current (60 degrees S, 215 degrees). The differences between the TOPEX/JGM-3 and POCM_4B zeta estimates exceeded 20 cm in a number of places (e.g., (20 degrees N, 140 degrees), (5 degrees S, 130 degrees), (60 degrees S, 220 degrees), (45 degrees N, 320 degrees)). The largest differences (-62 cm) occurred In the Banda Sea. The zeta representations were used to calculate upper ocean geostrophic velocities in the east/west and north/south directions. Excluding a 10 degrees band on either side of the equator, the difference (TOPEX versus POCM_4B) was +/-2.5 cm/s with the magnitude of the total velocity being 4.8 cm/s. The difference was consistent with the error estimates of the velocities implied by the cn ors in the JGM-3 coefficients to degree 14. The zeta estimates were also determined from four recent mean sea surface grids and the results compared to the POCM_4B model through the ON representation. The MSS grids used were the OSUMSS95, the UTCSRMSS95, the GFZ/D-PAF MSS95A, and the CNES/GRGS MSS95. The best agreement, to degree 14, was found with the OSUMSS95 (+/-11.1 cm) and the CSRMSS95 (+/-11.5 cm). The comparisons were poorer (+/-15 cm) when a mean sea surface was used where no mean inverted barometer correction had been applied to the gridded data. Although substantial progress has been made in the past 10 years in the determination of the Earth's gravitational potential, the accuracy limitations of geoid undulation determination still hinder the comparison and assimilation of altimeter data and oceanographic data. The need for a dedicated gravity satellite mission, to yield improved geoid undulation determinations, is clearly seen.</t>
  </si>
  <si>
    <t>OHIO STATE UNIV, DEPT GEODET SCI &amp; SURVEYING, 1958 NEIL AVE, COLUMBUS, OH 43210 USA.</t>
  </si>
  <si>
    <t>10.1029/96JC01987</t>
  </si>
  <si>
    <t>WOS:A1996VM83400007</t>
  </si>
  <si>
    <t>Ice shelf basal melting at the grounding line, measured from seismic observations</t>
  </si>
  <si>
    <t>THERMOHALINE CIRCULATION; OCEAN INTERACTION; WEDDELL SEA; ANTARCTICA; BENEATH; STREAM; MODEL; WATER; FLEXURE</t>
  </si>
  <si>
    <t>Analysis of seismic data provides a new technique to measure basal melting of an ice shelf close to the grounding line. Internal reflections have been observed within the ice on a seismic reflection profile at the grounding line of Ronne Ice Shelf. The changes in ice thickness above and below these reflections have been used in a steady state model to calculate the basal mass flux of the ice shelf soon after the ice begins to float. Strain rates within the ice, calculated during the modeling, agree with values from nearby survey data. The calculated melt rates range between 0 and 7 m yr(-1) with an estimated standard error of +/-2.4 m yr(-1), in reasonable agreement with earlier estimates based on surface glaciological observations. Limitations in the method include the difficulties in determining reflector geometry from a single seismic section and also the limitations imposed by the assumption of steady state. Additional seismic data would greatly reduce these limitations.</t>
  </si>
  <si>
    <t>10.1029/96JC02173</t>
  </si>
  <si>
    <t>WOS:A1996VM83400018</t>
  </si>
  <si>
    <t>Jones, DL; Preston, RA; Murphy, DW; Jauncey, DL; Reynolds, JE; Tzioumis, AK; King, EA; McCulloch, PM; Lovell, JEJ; Costa, ME; vanOmmen, TD</t>
  </si>
  <si>
    <t>Interstellar broadening of images in the gravitational lens PKS 1830-211</t>
  </si>
  <si>
    <t>galaxies, individual (PKS 1830-211); gravitational lensing; scattering</t>
  </si>
  <si>
    <t>EINSTEIN RING; RADIO-SOURCE; PKS-1830-211</t>
  </si>
  <si>
    <t>The remarkably strong radio gravitational lens PKS 1830-211 consists of a 1 '' diameter Einstein ring with two bright compact (milliarcsecond) components located on opposite sides of the ring, We have obtained 22 GHz Very Long Baseline Array (VLBA) data on this source in order to determine the intrinsic angular sizes of the compact components. Previous VLBI observations at lower frequencies indicate that the brightness temperatures of these components are significantly lower than 10(10) K (Jauncey et al.), less than is typical for compact synchrotron radio sources and less than is implied by the short timescales of flux density variations. A possible explanation is that interstellar scattering is broadening the apparent angular size of the source and thereby reducing the observed brightness temperature, Our VLBA data support this hypothesis, At 22 GHz, the measured brightness temperature is at least 10(11) K, and the deconvolved size of the core in the southwest compact component is proportional to v(-2) between 1.7 and 22 GHz. VLBI observations at still higher frequencies should be unaffected by interstellar scattering.</t>
  </si>
  <si>
    <t>CSIRO,AUSTRALIA TELESCOPE NATL FACIL,EPPING,NSW 2121,AUSTRALIA; UNIV TASMANIA,DEPT PHYS,HOBART,TAS 7001,AUSTRALIA; UNIV TASMANIA,ANTARCTIC CRC,HOBART,TAS,AUSTRALIA</t>
  </si>
  <si>
    <t>Commonwealth Scientific &amp; Industrial Research Organisation (CSIRO); Australia Telescope National Facility; University of Tasmania; University of Tasmania</t>
  </si>
  <si>
    <t>Jones, DL (corresponding author), CALTECH,JET PROP LAB,4800 OAK GROVE DR,PASADENA,CA 91109, USA.</t>
  </si>
  <si>
    <t>McCulloch, Peter/ABG-1643-2020; King, Edward A/A-1473-2012; van Ommen, Tas/B-5020-2012</t>
  </si>
  <si>
    <t>Tzioumis, Anastasios/0000-0002-0988-7969; van Ommen, Tas/0000-0002-2463-1718; Lovell, James/0000-0001-5273-9817</t>
  </si>
  <si>
    <t>OCT 10</t>
  </si>
  <si>
    <t>L23</t>
  </si>
  <si>
    <t>L25</t>
  </si>
  <si>
    <t>10.1086/310292</t>
  </si>
  <si>
    <t>VL724</t>
  </si>
  <si>
    <t>WOS:A1996VL72400006</t>
  </si>
  <si>
    <t>Nishiizumi, K; Finkel, RC; Klein, J; Kohl, CP</t>
  </si>
  <si>
    <t>Cosmogenic production of Be-7 and Be-10 in water targets</t>
  </si>
  <si>
    <t>ACCELERATOR MASS-SPECTROMETRY; TERRESTRIAL ROCKS; PRODUCTION-RATES; SIERRA-NEVADA; EXPOSURE; INSITU; CL-36; RADIONUCLIDES; SAMPLES; AL-26</t>
  </si>
  <si>
    <t>We have measured Be-10 (t(1/2)=1.5x10(6) years) and Be-7 (t(1/2)=53.28 days) concentrations in water targets exposed for 1 to 2 years at Echo Lake, Colorado (elevation=3246 m) and at La Jolla, California (140 m). Neutron monitor data were used to normalize the measured concentrations in order to calculate production rates equivalent to the cosmic ray flux averaged over four solar cycles (43 years). The Be-7 production rates thus obtained correspond to 6.03+/-0.07x10(-6) atom g(-1). O s(-1) at Echo Lake and 5.06+/-0.20x10(-7) atom g(-1). O s(-1) at La Jolla. The Be-10 production rates correspond to 3.14+/-0.18x10(-6) atom g(-1). Os-1 at Echo Lake and 2.68+/-0.47x10(-7) atom g(-1). Os-1 at La Jolla. When compared with Be-10 production rates determined in Be-10-saturated rocks from the Antarctic and with theoretical calculations based on meteorite and lunar sample data, we find that the million-year average production rate is about 14-17% greater than the present production rate averaged over the last four solar cycles. Comparison with production rates determined by measuring glacially polished rocks from the Sierra Nevada in California indicates that average production (based on a revised 13,000-year deglaciation age and a geographic latitude correction) is about 11% greater than the average over the last four solar cycles. The measured B-10/Be-7 production ratio in oxygen is 0.52+/-0.03 at Echo Lake and 0.55+/-0.07 at La Jolla.</t>
  </si>
  <si>
    <t>LAWRENCE LIVERMORE NATL LAB, DIV EARTH SCI, LIVERMORE, CA 94551 USA; UNIV PENN, DEPT PHYS, PHILADELPHIA, PA 19104 USA; SAN DIEGO STATE UNIV, DEPT CHEM, LA JOLLA, CA 92093 USA</t>
  </si>
  <si>
    <t>United States Department of Energy (DOE); Lawrence Livermore National Laboratory; University of Pennsylvania; California State University System; San Diego State University</t>
  </si>
  <si>
    <t>Nishiizumi, K (corresponding author), UNIV CALIF BERKELEY, SPACE SCI LAB, GRIZZLY PEAK BLVD, BERKELEY, CA 94720 USA.</t>
  </si>
  <si>
    <t>B10</t>
  </si>
  <si>
    <t>10.1029/96JB02270</t>
  </si>
  <si>
    <t>VM544</t>
  </si>
  <si>
    <t>WOS:A1996VM54400026</t>
  </si>
  <si>
    <t>Turner, SM; Nightingale, PD; Spokes, LJ; Liddicoat, MI; Liss, PS</t>
  </si>
  <si>
    <t>Increased dimethyl sulphide concentrations in sea water from in situ iron enrichment</t>
  </si>
  <si>
    <t>ICE-CORE RECORD; ANTARCTIC ICE; CLIMATE; SULFUR; CYCLE; AEROSOLS; SULFIDE; SULFATE</t>
  </si>
  <si>
    <t>THE concentrations of bioavailable iron in the surface waters of some ocean regions may indirectly modulate climate by controlling phytoplankton productivity and thus the amounts of carbon dioxide(1) and dimethyl sulphide (DMS) that are exchanged with the atmosphere. Oxidation of DMS is involved in the formation of atmospheric sulphate particles, which can exert a climate cooling effect(2) directly (by scattering and absorbing solar radiation), and indirectly (by affecting cloudiness and hence global albedo), But direct evidence supporting the hypothesis that DMS production in the ocean is affected by iron availability is lacking. Here we report changes in the concentrations of DMS in response to in situ iron-enrichment during two ecosystem-scale experiments designed to investigate the biological and chemical effects of iron fertilization of under-productive surface ocean waters(3,4). The first such experiment revealed a limited overall biological response(3) and no significant changes in DMS concentrations, although the concentrations of its biochemical precursor doubled(5). The second experiment, designed to better mimic the natural process of iron enrichment, elicited a much stronger biological response(4), and DMS concentrations increased by a factor of 3.5. This result provides direct support for an important link in the iron-DMS-climate hypothesis.</t>
  </si>
  <si>
    <t>PLYMOUTH MARINE LAB,PLYMOUTH PL1 3DH,DEVON,ENGLAND</t>
  </si>
  <si>
    <t>Plymouth Marine Laboratory</t>
  </si>
  <si>
    <t>Turner, SM (corresponding author), UNIV E ANGLIA,SCH ENVIRONM SCI,NORWICH NR4 7TJ,NORFOLK,ENGLAND.</t>
  </si>
  <si>
    <t>Nightingale, Philip D/I-4324-2012; LISS, Peter S./A-8219-2013</t>
  </si>
  <si>
    <t>Nightingale, Philip D/0000-0001-7177-5469;</t>
  </si>
  <si>
    <t>10.1038/383513a0</t>
  </si>
  <si>
    <t>VL755</t>
  </si>
  <si>
    <t>WOS:A1996VL75500046</t>
  </si>
  <si>
    <t>Kloser, H; Quartino, ML; Wiencke, C</t>
  </si>
  <si>
    <t>Distribution of macroalgae and macroalgal communities in gradients of physical conditions in Potter Cove, King George Island, Antarctica</t>
  </si>
  <si>
    <t>macroalgae; distribution; sublittoral; exposition; communities; Antarctic</t>
  </si>
  <si>
    <t>SOUTH SHETLAND ISLANDS; ASSEMBLAGES; PENINSULA; BIOMASS; FJORD</t>
  </si>
  <si>
    <t>The vegetation of a small fjord and its adjacent open shore was documented by subaquatic video. The distribution of individual species of macroalgae and the composition of assemblages were compared with gradients of light availability, hydrography, slope inclination, substratum, and exposition to turbulence and ice. The sublittoral fringe is usually abraded by winterly ice floes and devoid of large, perennial algae. Below this zone, the upper sublittoral is dominated by Desmarestia menziesii on steep rock faces, where water movements become irregular, or by Ascoseira mirabilis and Palmaria decipiens on weakly inclined slopes with steady rolling water movements. In the central sublittoral above 15 m, where turbulence is still active, Desmarestia anceps is outcompeting all other species on solid substratum, However, the species is not able to persist on loose material under these conditions. Instead, Himantothallus grandifolius may occur. Deeper, where turbulence usually is negligible, Desmarestia anceps also covers loose material. The change of dominance to Himantothallus grandifolius in the deep sublittoral cannot completely be explained at present. Himantothallus grandifolius also prevails in a mixed assemblage under the influence of grounding icebergs. Most of the smaller algae are opportunists with different degrees of tolerance for turbulence, but some apparently need more stable microhabitats and thus are dependent from continuing suppression of competitive large phaeophytes.</t>
  </si>
  <si>
    <t>INST ANTARTICO ARGENTINO,RA-1010 BUENOS AIRES,DF,ARGENTINA</t>
  </si>
  <si>
    <t>Kloser, H (corresponding author), ALFRED WEGENER INST POLAR &amp; MARINE RES,PB 120161,D-27515 BREMERHAVEN,GERMANY.</t>
  </si>
  <si>
    <t>OCT 7</t>
  </si>
  <si>
    <t>10.1007/BF00020959</t>
  </si>
  <si>
    <t>VR840</t>
  </si>
  <si>
    <t>WOS:A1996VR84000001</t>
  </si>
  <si>
    <t>CattaneoVietti, R; Bavestrello, G; Cerrano, C; Sara, M; Benatti, U; Giovine, M; Gaino, E</t>
  </si>
  <si>
    <t>Optical fibres in an Antarctic sponge</t>
  </si>
  <si>
    <t>UNIV PERUGIA,IST ZOOL,I-06123 PERUGIA,ITALY; UNIV GENOA,IST POLICATTEDRA CHIM BIOL,I-16132 GENOA,ITALY</t>
  </si>
  <si>
    <t>University of Perugia; University of Genoa</t>
  </si>
  <si>
    <t>CattaneoVietti, R (corresponding author), UNIV GENOA,IST ZOOL,VIA BALBI 5,I-16126 GENOA,ITALY.</t>
  </si>
  <si>
    <t>Bavestrello, Giorgio/JXN-5230-2024; Cerrano, Carlo/AAF-3557-2019</t>
  </si>
  <si>
    <t>Cerrano, Carlo/0000-0001-9580-5546; GIOVINE, Marco/0000-0001-8085-0619</t>
  </si>
  <si>
    <t>OCT 3</t>
  </si>
  <si>
    <t>10.1038/383397b0</t>
  </si>
  <si>
    <t>VL463</t>
  </si>
  <si>
    <t>WOS:A1996VL46300045</t>
  </si>
  <si>
    <t>Pugh, PJA</t>
  </si>
  <si>
    <t>Using artificial substrata to monitor how cryptofaunal Acari colonize littoral algae on sub-antarctic South Georgia</t>
  </si>
  <si>
    <t>ACAROLOGIA</t>
  </si>
  <si>
    <t>Acari; colonization; cryptofauna; littoral; modelling; sub-Antarctic</t>
  </si>
  <si>
    <t>EXPOSED ROCKY SHORE; BRITISH INTERTIDAL ACARI; MASSIVE ICE-SCOUR; VERTICAL-DISTRIBUTION; SUCCESSION; COMMUNITY; HABITAT; ZONE; SEA</t>
  </si>
  <si>
    <t>The colonization of littoral macroalgae by meiofaunal Acari on the sub-Antarctic island of South Georgia was studied using spun-Nylon pan scourers as artificial substrata. A total of twelve species of littoral Acari, including two Rhodacaridae, four Halacaridae, three Podacaridae and three Hyadesiidae, were collected from the scourers. Rhombognathus auster, R. plumifer (Halacaridae), Halozetes littoralis, H. marinus (Podacaridae) and Hyadesia subantarctica (Hyadesiidae) rapidly establish their dominance in spring and remain ascendant throughout the summer. Predation and competition have minimal impact on the mite populations compared with abiotic (climatic) influences. Low winter temperatures exert an indirect pressure by killing most of the algal substrata, while storms have a more direct effect by removing both mites and algae from the shore. Surviving mites over-winter in the shelter afforded by crevices and among the basal portions of enduring algae.</t>
  </si>
  <si>
    <t>61 RUE DE BUFFON, 75005 PARIS, FRANCE</t>
  </si>
  <si>
    <t>0044-586X</t>
  </si>
  <si>
    <t>Acarologia</t>
  </si>
  <si>
    <t>OCT</t>
  </si>
  <si>
    <t>VW021</t>
  </si>
  <si>
    <t>WOS:A1996VW02100005</t>
  </si>
  <si>
    <t>Zdzitowiecki, K</t>
  </si>
  <si>
    <t>Acanthocephala in fish in the Weddell Sea (Antarctic)</t>
  </si>
  <si>
    <t>In total, 400 bony fishes of 32 species (7 families) were examined. Acanthocephalans occurred in 55 host specimens of 15 species. Five species were recognised, including 3 echinorhynchid species maturing in fish, Metacanthocephalus campbelli (Leiper et Atkinson, 1914), M. dalmori Zdzitowiecki, 1983 and Echinorhynchus petrotschenkoi (Rodjuk, 1984), as well as cystacanths of 2 polymorphid species maturing in seals, Corynosoma bullosum (Linstow, 1892) and C. pseudohamanni Zdzitowiecki, 1984. All species were found in fish in the Weddell Sea for the first time. M. dalmori, E. petrotschenkoi and C. bullosum were not previously recorded in the high Antarctic. Out of 26 host/parasite relationships, 24 are new. The level of infection was very low. Only 114 acanthocephalan specimens were found, with the maximum intensity of 12 cystacanths in one Trematomus pennelli. C. bullosum was the most abundant species (53% of all specimens). Out of 11 fish species examined in numbers of 18-46 specimens, only 6 were infected. Trematomus scotti was the most strongly infected prevalence 54%, relative density 1.04.</t>
  </si>
  <si>
    <t>POLISH ACAD SCI, W STEFANSKI INST PARASITOL, L PASTEURA 3, SP 153, PL-00973 WARSAW, POLAND.</t>
  </si>
  <si>
    <t>SPRINGER INTERNATIONAL PUBLISHING AG</t>
  </si>
  <si>
    <t>CHAM</t>
  </si>
  <si>
    <t>GEWERBESTRASSE 11, CHAM, CH-6330, SWITZERLAND</t>
  </si>
  <si>
    <t>1896-1851</t>
  </si>
  <si>
    <t>WA153</t>
  </si>
  <si>
    <t>WOS:A1996WA15300005</t>
  </si>
  <si>
    <t>Schaefer, K; Haszprunar, G</t>
  </si>
  <si>
    <t>Anatomy of Laevipilina antarctica, a monoplacophoran limpet (Mollusca) from Antarctic waters</t>
  </si>
  <si>
    <t>ACTA ZOOLOGICA</t>
  </si>
  <si>
    <t>ORIGIN; ULTRASTRUCTURE; GASTROPODA; MICROSCOPY; PHYLOGENY</t>
  </si>
  <si>
    <t>The anatomy of the neopilinid limper Laevipilina antarctica is described on the basis of reconstructions of semithin serial section. In general the anatomy of this small (3.2 mm) species resembles those of Neopilina galatheae (37 mm) and Vema ewingi (27 mm); small differences occur in the alimentary tract. Corrections of the original descriptions of neopilinid anatomy concern the structure of the mantle margin, the presence and interpretation of cephalic appendages, and details of the nervous system. The excretory organs are clearly separated from each other and there is no connection with the pericardium. The neopilinid ctenidia are considered as ventilatory rather than respiratory organs. These corrections and clarifications of the neopilinid anatomy provide an improved database for discussion on monoplacophoran affinities. In contrast to popular statements about ''living fossils'', the extant Tryblidiida (Neopilinoidea) are regarded as a considerably modified and specialized early conchiferan branch. (C) 1997 The Royal Swedish Academy of Sciences.</t>
  </si>
  <si>
    <t>ZOOL STAATSSAMMLUNG MUNCHEN,D-81247 MUNICH,GERMANY; UNIV VIENNA,INST ZOOL,A-1090 VIENNA,AUSTRIA</t>
  </si>
  <si>
    <t>University of Vienna</t>
  </si>
  <si>
    <t>0001-7272</t>
  </si>
  <si>
    <t>ACTA ZOOL-STOCKHOLM</t>
  </si>
  <si>
    <t>Acta Zool.</t>
  </si>
  <si>
    <t>10.1111/j.1463-6395.1996.tb01275.x</t>
  </si>
  <si>
    <t>Anatomy &amp; Morphology; Zoology</t>
  </si>
  <si>
    <t>WR461</t>
  </si>
  <si>
    <t>WOS:A1996WR46100005</t>
  </si>
  <si>
    <t>Brack, A</t>
  </si>
  <si>
    <t>Chemistry and the origin of life</t>
  </si>
  <si>
    <t>ACTUALITE CHIMIQUE</t>
  </si>
  <si>
    <t>autocatalysis; chemistry; life; origin</t>
  </si>
  <si>
    <t>Import of extraterrestrial prebiotic organic molecules gains increasing credit with the discovery of chiral amino acids in the Murchison meteorite and with the analysis of a large collection of micrometeorites extracted from Antarctic ice. Plausible precursors of membranes and of catalytic peptides have been reconstructed in the laboratory. A precellular RNA world using RNA for both information transfer and chemical catalysis is well documented. However, chemists failed to reproduce the formation of substancial amounts of RNA ribose under prebiotic conditions. Some chemists are searching for ribose analogs. Others are now tempted to consider that primitive replicating systems must have used simpler autocatalytic informational molecules. The clues which may help chemists to understand the emergence of life on Earth about 4 billion years ago may still be present in the Martian sub-surface.</t>
  </si>
  <si>
    <t>CTR BIOPHYS MOL,CNRS,UPR 4301,F-45071 ORLEANS 2,FRANCE</t>
  </si>
  <si>
    <t>Centre National de la Recherche Scientifique (CNRS); CNRS - Institute of Chemistry (INC)</t>
  </si>
  <si>
    <t>SOC FRANCAISE CHIMIE</t>
  </si>
  <si>
    <t>250 RUE SAINT-JACQUES, 75005 PARIS, FRANCE</t>
  </si>
  <si>
    <t>0151-9093</t>
  </si>
  <si>
    <t>ACTUAL CHIMIQUE</t>
  </si>
  <si>
    <t>Actual Chim.</t>
  </si>
  <si>
    <t>OCT-NOV</t>
  </si>
  <si>
    <t>VZ652</t>
  </si>
  <si>
    <t>WOS:A1996VZ65200003</t>
  </si>
  <si>
    <t>Jelley, JV</t>
  </si>
  <si>
    <t>The feasibility of detecting neutrinos of cosmic origin by radio frequency Cherenkov radiation in Antarctic ice</t>
  </si>
  <si>
    <t>ASTROPARTICLE PHYSICS</t>
  </si>
  <si>
    <t>ACTIVE GALACTIC NUCLEI; HIGH-ENERGY NEUTRINOS; REFRACTION CORRECTION</t>
  </si>
  <si>
    <t>It has been suggested that high-energy neutrinos of cosmic origin, in the energy-range 1 TeV-1 PeV, interacting in the Antarctic ice, may be detected through the Cherenkov radio emission to which they indirectly give rise. The present article addresses two problems which do not seem to have been discussed previously in any detail. The first concerns various relevant features of the Antarctic ice. The second concerns radio interference, particularly as it applies to single, rare, and isolated pulses, each lasting only a few nanoseconds.</t>
  </si>
  <si>
    <t>0927-6505</t>
  </si>
  <si>
    <t>1873-2852</t>
  </si>
  <si>
    <t>ASTROPART PHYS</t>
  </si>
  <si>
    <t>Astropart Phys.</t>
  </si>
  <si>
    <t>10.1016/0927-6505(96)00026-6</t>
  </si>
  <si>
    <t>Astronomy &amp; Astrophysics; Physics, Particles &amp; Fields</t>
  </si>
  <si>
    <t>Astronomy &amp; Astrophysics; Physics</t>
  </si>
  <si>
    <t>VP235</t>
  </si>
  <si>
    <t>WOS:A1996VP23500006</t>
  </si>
  <si>
    <t>Nunn, GB; Cooper, J; Jouventin, P; Robertson, CJR; Robertson, GG</t>
  </si>
  <si>
    <t>Evolutionary relationships among extant albatrosses (Procellariiformes: Diomedeidae) established from complete cytochrome-B gene sequences</t>
  </si>
  <si>
    <t>AUK</t>
  </si>
  <si>
    <t>MITOCHONDRIAL-DNA EVOLUTION; MAXIMUM-LIKELIHOOD ESTIMATE; POLYMERASE CHAIN-REACTION; CONFIDENCE-LIMITS; MOLECULAR CLOCK; PHYLOGENY; GENOME; RATES; ORGANIZATION; CONSTRUCTION</t>
  </si>
  <si>
    <t>Complete mitochondrial cytochrome-b gene sequences (1,143 bp) were determined from the 14 extant species in the Diomedeidae (albatrosses and mollymawks) and in two outgroup species from the Procellariidae (petrels and shearwaters). Phylogenetic analysis using maximum parsimony and maximum likelihood methods identified a single best-supported hypothesis of evolutionary relationships within the Diomedeidae, namely that two lineages arose early in the evolution of the Diomedeidae. A further bifurcation in each of these lineages resulted in four monophyletic groups of albatrosses: (1) southern mollymawks, (2) sooty albatrosses, (3) North Pacific albatrosses, and (4) ''great'' albatrosses. Monophyly of the southern mollymawks (Diomedea bulleri, D. cauta, D. chlororhynchos, D. chrysostoma, and D. melanophris) and sooty albatrosses (Phoebetria fusca and P. palpebrata) indicates that Diomedea is paraphyletic. Resurrection of two genera, dropped historically in taxonomy of the Diomedeidae, results in a total of four genera. Calibrations based on the fossil record indicate that cytochrome-b evolutionary rates in albatrosses are slow compared with those of most mammals.</t>
  </si>
  <si>
    <t>UNIV CAPE TOWN, PERCY FITZPATRICK INST AFRICAN ORNITHOL, ZA-7700 RONDEBOSCH, SOUTH AFRICA; CNRS, CTR ETUD BIOL CHIZE, F-79360 VILLIERS EN BOIS, FRANCE; DEPT CONSERVAT, DIV SCI &amp; RES, CONSERVAT SCI CTR, WELLINGTON, NEW ZEALAND; AUSTRALIAN ANTARCTIC DIV, KINGSTON, TAS, AUSTRALIA</t>
  </si>
  <si>
    <t>University of Cape Town; Centre National de la Recherche Scientifique (CNRS); Australian Antarctic Division</t>
  </si>
  <si>
    <t>Nunn, GB (corresponding author), AMER MUSEUM NAT HIST, DEPT ORNITHOL, CENT PK W &amp; 79TH ST, NEW YORK, NY 10024 USA.</t>
  </si>
  <si>
    <t>AMER ORNITHOLOGISTS UNION</t>
  </si>
  <si>
    <t>ORNITHOLOGICAL SOC NORTH AMER PO BOX 1897, LAWRENCE, KS 66044-8897 USA</t>
  </si>
  <si>
    <t>0004-8038</t>
  </si>
  <si>
    <t>1938-4254</t>
  </si>
  <si>
    <t>VN963</t>
  </si>
  <si>
    <t>WOS:A1996VN96300005</t>
  </si>
  <si>
    <t>Wells, P; Okada, H</t>
  </si>
  <si>
    <t>Holocene and pleistocene glacial palaeoceanography off southeastern Australia, based on foraminifers and nannofossils in Vema cored hole V18-222</t>
  </si>
  <si>
    <t>biostratigraphy; foraminifers; nannoplankton; Quaternary; sea-surface temperatures; Subtropical Convergence; upwelling</t>
  </si>
  <si>
    <t>OFFSHORE WESTERN-AUSTRALIA; INDIAN-OCEAN; LATE QUATERNARY; BENTHIC FORAMINIFERA; SOUTH-AUSTRALIA; LEEUWIN CURRENT; WATER MASSES; SEA; ASSEMBLAGES; CIRCULATION</t>
  </si>
  <si>
    <t>Sea-surface temperature trends in planktonic foraminifers, isotopic and population abundance trends in benthic foraminifers, and abundance trends in calcareous nannofossils of V18-222 (38 degrees 34'S, 140 degrees 37'E, southeast Australia: 1904 m water depth) reveal an interglacial interval (oxygen isotope stage 1) distinctly different from underlying glacial intervals (isotope stages 10 and 12). During the glacial times mean sea-surface temperatures (FI-2 planktonic foraminiferal transfer function) ranged between 12 degrees C and 9 degrees C, indicating the close proximity of the Subtropical Convergence Zone. The cooler waters were unfavourable for the existence of the nannofossil Florisphaera profunda, while cooler water flora like Coccolithus pelagicus and Gephyrocapsa caribbeanica flourished. Absence of tropical and subtropical nannoflora suggest that the Leeuwin Current did not flow across the area at this time. High surface productivity, associated with strong upwelling during this time is indicated by Bulimina aculeata-dominated benthic foraminiferal populations, and by Uvigerina spp. depleted in delta(13)C. At depth it is likely that the core site was immersed in Circumpolar Deep Water. in contrast, during interglacial stage 1 and the end of stage 2 deglaciation, mean sea-surface temperatures at the site ranged between 14 degrees C and 18 degrees C, similar to modern temperatures. High summer sea-surface palaeotemperatures indicate that the Subtropical Convergence was positioned well south of the site during the last similar to 14 000 years. The persistent presence of a warm-water nannoflora indicates that the Leeuwin Current flowed over the area throughout warm extremes in climate through the last similar to 14 000 years. Anomalously low winter sea-surface palaeotemperatures during the same time, however, coupled with the persistent presence of Florisphaera profunda in low abundance, indicate a persistence of mild upwelling activity in the area, similar to that which exists today, since ca 14 ka. Stable deep-water conditions during the interglacial are indicated by benthic foraminiferal population trends with a fauna dominated by Bulimina striata and uniform, but relatively high, delta(13)C signals in Uvigerina spp., with the site immersed in a mixture of Antarctic Intermediate Water and Antarctic Circumpolar Water.</t>
  </si>
  <si>
    <t>UNIV TASMANIA, ANTARCTIC COOPERAT RES CTR, HOBART, TAS 7001, AUSTRALIA; YAMAGATA UNIV, FAC SCI, DEPT EARTH SCI, YAMAGATA 990, JAPAN</t>
  </si>
  <si>
    <t>University of Tasmania; Yamagata University</t>
  </si>
  <si>
    <t>1440-0952</t>
  </si>
  <si>
    <t>10.1080/08120099608728273</t>
  </si>
  <si>
    <t>VQ708</t>
  </si>
  <si>
    <t>WOS:A1996VQ70800003</t>
  </si>
  <si>
    <t>Carson, CJ; Fanning, CM; Wilson, CJL</t>
  </si>
  <si>
    <t>Timing of the Progress granite, Larsemann hills: Additional evidence for early Palaeozoic orogenesis within the east Antarctic shield and implications for Gondwana assembly</t>
  </si>
  <si>
    <t>Antarctica; Early Palaeozoic; Gondwana; Progress Granite; uranium-lead dating</t>
  </si>
  <si>
    <t>PRINCE-CHARLES-MOUNTAINS; HIGH-GRADE GNEISSES; PB ZIRCON AGES; PRYDZ BAY AREA; GEOLOGICAL RELATIONSHIPS; RAUER GROUP; METAPELITIC GRANULITES; BOLINGEN ISLANDS; T PATH; EVOLUTION</t>
  </si>
  <si>
    <t>The Progress Granite is one of numerous S-type granitoid plutons exposed in the Larsemann Hills region, southwest Prydz Bay, east Antarctica. The granite was emplaced into a migmatitised pelitic to felsic paragneiss sequence during a regional high-grade transpressional event (D-2) that pre-dates high-grade extension (D-3). SHRIMP (Ii) U-Pb dating for two occurrences of the Progress Granite from D-2 and D-3 structural domains gives Pb-206/U-238 ages of 516.2 +/- 6.8 Ma and 514.3 +/- 6.7 Ma, respectively. These ages are interpreted as crystallisation ages for the Progress Granite and confirm Early Palaeozoic orogenesis in the Larsemann Hills region. This orogen appears to have evolved during continental convergence and is probably responsible for widespread radiogenic isotopic resetting and the near-complete exhumation of the adjacent northern Prince Charles Mountains which evolved during a ca 1000 Ma event. The identification of a major Early Palaeozoic orogen in Prydz Bay allows tentative correlation of other domains of Early Palaeozoic tectonism both within the east Antarctic Shield and other, once contiguous, Gondwana fragments and illustrates the potential complexity inherent within intercratonic mobile belts. One such possibility, tentatively offered here, suggests a continuous belt of Early Palaeozoic tectonism from Prydz Bay eastward to the West Denman Glacier region and into the Leeuwin complex of Western Australia.</t>
  </si>
  <si>
    <t>UNIV MELBOURNE, SCH EARTH SCI, PARKVILLE, VIC 3052, AUSTRALIA; AUSTRALIAN NATL UNIV, RES SCH EARTH SCI, CANBERRA, ACT 0200, AUSTRALIA</t>
  </si>
  <si>
    <t>University of Melbourne; Australian National University</t>
  </si>
  <si>
    <t>Carson, Christopher J./M-8795-2014; Fanning, Christopher Mark/I-6449-2016</t>
  </si>
  <si>
    <t>Carson, Christopher J./0000-0002-2575-6125; Fanning, Christopher Mark/0000-0003-3331-3145</t>
  </si>
  <si>
    <t>10.1080/08120099608728275</t>
  </si>
  <si>
    <t>WOS:A1996VQ70800005</t>
  </si>
  <si>
    <t>Klingenberg, CP; Ekau, W</t>
  </si>
  <si>
    <t>A combined morphometric and phylogenetic analysis of an ecomorphological trend: Pelagization in Antarctic fishes (Perciformes: Nototheniidae)</t>
  </si>
  <si>
    <t>BIOLOGICAL JOURNAL OF THE LINNEAN SOCIETY</t>
  </si>
  <si>
    <t>adaptation; allometric growth; common principal components constraints; niche differentiation; ontogeny; partial least squares; size correction</t>
  </si>
  <si>
    <t>CHARR SALVELINUS-ALPINUS; MCMURDO SOUND; EVOLUTIONARY BIOLOGY; BODY FORM; PAGOTHENIA-BORCHGREVINKI; PASSERINE BIRDS; LABRID FISHES; MORPHOLOGY; PERFORMANCE; ECOLOGY</t>
  </si>
  <si>
    <t>The Antarctic fish family Nototheniidae (Perciformes) presumably originated from a benthic ancestor, and several lineages have evolved to live or at least feed in the water column, a trend called pelagization. Here, we use information on phylogeny, allometric growth, and diet composition for an integrated analysis of morphological and ecological diversification in this group, mainly focusing on the subfamilies Trematominae and Pleuragramminae. A phylogenetic analysis of data published in earlier systematic studies produced eight equally parsimonious trees, all indicating that several previously recognized taxa are paraphyletic. These phylogenetic trees all suggest multiple origins of pelagic life styles. Multivariate morphometric analyses including nine species showed that juveniles and adults grow according to a common pattern of ontogenetic allometry. The morphometric differences among species are mostly the result of lateral transpositions of the growth trajectories, indicating that embryonic and larval development is more important as a determinant of morphological variation than allometric growth as juveniles and adults. We studied patterns of interspecific variation with principal components and the covariation between morphometric variables and food composition with a partial least-squares analysis. Both analyses revealed a gradient from benthic to pelagic foragers. Measurements of structures involved in swimming have a prominent role in these analyses, suggesting adaptive evolution of these traits. Tracing morphometric traits on the phylogenetic trees revealed a considerable amount of evolutionary plasticity, showing that species related phylogenetically need not be morphologically similar, but can diverge considerably, perhaps as a response to natural selection and adaptation to different habitats and foraging modes. In accordance, a test of phylogenetically independent contrasts showed that bursts of increased morphological change accompanied habitat shifts. (C) 1996 The Linnean Society of London</t>
  </si>
  <si>
    <t>CTR TROP MARINE ECOL, D-28359 BREMEN, GERMANY</t>
  </si>
  <si>
    <t>Klingenberg, CP (corresponding author), UNIV ALBERTA, DEPT SCI BIOL, EDMONTON, AB T6G 2E9, CANADA.</t>
  </si>
  <si>
    <t>Rohlf, F J/A-8710-2008; Klingenberg, Christian Peter/B-3470-2010</t>
  </si>
  <si>
    <t>Klingenberg, Christian Peter/0000-0002-8117-6141</t>
  </si>
  <si>
    <t>0024-4066</t>
  </si>
  <si>
    <t>BIOL J LINN SOC</t>
  </si>
  <si>
    <t>Biol. J. Linnean Soc.</t>
  </si>
  <si>
    <t>Evolutionary Biology</t>
  </si>
  <si>
    <t>VP324</t>
  </si>
  <si>
    <t>WOS:A1996VP32400003</t>
  </si>
  <si>
    <t>Foissner, W</t>
  </si>
  <si>
    <t>Terrestrial ciliates (Protozoa, Ciliophora) from two islands (Gough, Marion) in the southern oceans, with description of two new species, Arcuospathidium cooperi and Oxytricha ottowi</t>
  </si>
  <si>
    <t>BIOLOGY AND FERTILITY OF SOILS</t>
  </si>
  <si>
    <t>sub-Antarctic; Gough Island; Marion Island; Prince Edward Island; soil ciliates; Hemimastix amphikineta</t>
  </si>
  <si>
    <t>NOV-SPEC; SOIL; HEMIMASTIGOPHORA; MORPHOGENESIS; FOREST</t>
  </si>
  <si>
    <t>Twenty-seven soil and moss samples from Gough Island (40 degrees 21'S, 09 degrees 53'E) and Marion Island (46 degrees 52'S, 37 degrees 51'E), two small volcanic elevations in the South Atlantic and southern Indian Oceans, were investigated for ciliated protozoa using the non-flooded Petri dish method. Collections were made from a variety of biotopes covering most principal soil and vegetation types. Sixty species were found, 39 on each of the two islands studied; all are first records for thee regions. The mean number of species per sample was markedly higher on Cough (14) than on Marion Island (5.7), reflecting increased climatic severity and decreased soil fertility, respectively. Grassland with a well developed soil cover supported more species than sites with sparse vegetation or heavily eutrophic penguin-influenced habitats. Colpodids dominated the frequency spectrum due to their r-selected survival strategy. The most common species were Colpoda steinii, a euryoecious bacteria feeder, and Pseudoplatyophrya nana, an obligate fungal sucker, also belonging to the Colpodea. Species were very patchily distributed, probably due to the environmental severity allowing few pioneers to establish stable populations. Hemimastix amphikineta, a peculiar heterotrophic flagellated organism, was found on Cough Island, an observation that supports the restricted Gondwanian distribution previously proposed for this species. Two new species were found. Arcuospathidium cooperi n. sp., a gymnostome ciliate, was discovered on Marion Island and belongs to a small group of spathidiids lacking extrusomes. Oxytricha ottowi n, sp., a hypotrichous ciliate, was discovered on Cough Island and is unique in having eight macronuclear nodules.</t>
  </si>
  <si>
    <t>Foissner, W (corresponding author), SALZBURG UNIV,INST ZOOL,HELLBRUNNERSTR 34,A-5020 SALZBURG,AUSTRIA.</t>
  </si>
  <si>
    <t>0178-2762</t>
  </si>
  <si>
    <t>BIOL FERT SOILS</t>
  </si>
  <si>
    <t>Biol. Fertil. Soils</t>
  </si>
  <si>
    <t>VT494</t>
  </si>
  <si>
    <t>WOS:A1996VT49400009</t>
  </si>
  <si>
    <t>Argentini, S; Mastrantonio, G; Viola, A; Pettre, P; Dargaud, G</t>
  </si>
  <si>
    <t>Sodar performance and preliminary results after one year of measurements at Adelie Land coast, East Antarctica</t>
  </si>
  <si>
    <t>BOUNDARY-LAYER METEOROLOGY</t>
  </si>
  <si>
    <t>KATABATIC WIND REGIME; SYSTEM; FLOW</t>
  </si>
  <si>
    <t>Dumont d'Urville, on the Antarctic coast, is an area well known for the presence of strong katabatic winds blowing from the Antarctic plateau toward the sea almost all year. Since January 1993, a three-axis Doppler sodar has been operating in this area to investigate the variability of the boundary layer structure and dynamics. In this paper, the capabilities, behavior and advantages of using this ground-based remote-sensing system in Antarctica are evaluated after one year of measurements. This instrument may play an important role in boundary layer studies in remote regions where other profiling techniques (e.g., kitoons, slow ascent balloons) are difficult and expensive. All year long, except in summer when the signal-to-noise ratio was dramatically reduced by the noise of a large group of Adelie penguins, reliable measurements were available up to 900 m. The reliability of the vertical wind velocity has been checked and the influence of the local topography on the flow pattern has been evaluated. Some preliminary results regarding the statistical analysis of the horizontal and vertical velocities and an overview of the main physical processes are also shown. The statistical analysis of the wind speed shows that the wind blows from the 30 degrees angular sectors centered at 90 degrees, 150 degrees, 180 degrees, and 0 degrees. The winds from 90 degrees and 150 degrees constitute the main local circulation and have, most of the time, the characteristics of a katabatic flow, whereas the winds blowing from 180 degrees, arising from the surface temperature difference between the sea and the land, are land breezes. Strong winds coming from the ocean (0 degrees), attributable to the inland penetration of depressions, have been observed in May, October, and November. Finally, some examples of the observed thermal structures, as depicted in the facsimile recording, are shown.</t>
  </si>
  <si>
    <t>CTR NATL RECH METEOROL, TOULOUSE, FRANCE</t>
  </si>
  <si>
    <t>Argentini, S (corresponding author), CNR, IST FIS ATMOSFERA, FRASCATI, RM, ITALY.</t>
  </si>
  <si>
    <t>viola, angelo p/C-7184-2015</t>
  </si>
  <si>
    <t>ARGENTINI, STEFANIA/0000-0002-7939-0309; viola, angelo pietro/0000-0002-6545-7496</t>
  </si>
  <si>
    <t>0006-8314</t>
  </si>
  <si>
    <t>1573-1472</t>
  </si>
  <si>
    <t>BOUND-LAY METEOROL</t>
  </si>
  <si>
    <t>Bound.-Layer Meteor.</t>
  </si>
  <si>
    <t>10.1007/BF00119401</t>
  </si>
  <si>
    <t>WB605</t>
  </si>
  <si>
    <t>WOS:A1996WB60500008</t>
  </si>
  <si>
    <t>Rao, YJB; Chetty, TRK; Janardhan, AS; Gopalan, K</t>
  </si>
  <si>
    <t>Sm-Nd and Rb-Sr ages and P-T history of the Archean Sittampundi and Bhavani layered meta-anorthosite complexes in Cauvery shear zone, South India: Evidence for neoproterozoic reworking of archean crust</t>
  </si>
  <si>
    <t>PLAGIOCLASE-QUARTZ GEOBAROMETERS; ORTHO-PYROXENE; EAST ANTARCTICA; TRANSITION ZONE; WEST GREENLAND; ISOCHRON DATA; PRYDZ BAY; GARNET; GRANULITES; EVOLUTION</t>
  </si>
  <si>
    <t>Sittampundi and Bhavani Archean layered meta-anorthosite complexes occur as tectonic lenses within the Cauvery shear zone (CSZ), a crustal scale shear dividing the Precambrian granulite crust of south India into late Archean (&gt; 2.5 Ga) and Proterozoic (c. 0.55 Ga) blocks. They and their host supracrustal-gneiss rocks record at least two stages of tectonometamorphic history. The first is seen as regional scale refolded isoclinal folds and granulite metamorphism (D-1-M(1)) while the second stage is associated with dominantly E-W dextral transcurrent shearing and metamorphic recrystallisation (D-2-M(CSZ)). Whole rock Sm-Nd isochrons for several comagmatic rocks of the layered complexes yield concordant ages: Sittampundi - 2935+/-60 Ma, epsilon(Nd) +/- 1.85+/-0.16 and Bhavani - 2899+/-28 Ma, epsilon(Nd) + 2.18+/-0.14 (2 sigma errors). Our Sm-Nd results suggest that: (1) the magmatic protoliths of the Sittampundi and Bhavani layered complexes were extracted from similar uniform and LREE depleted mantle sources; (2) M(1) metamorphism occurred soon after emplacement at c.3.0 Ga ago. P-T estimates on garnet granulites from the Sittampundi complex characterise the M(CSZ) as a high-P event with metamorphic peak conditions of c. 11.8 kbar and 830 degrees C (minimum). The M(CSZ) is associated with significant isothermal decompression of the order of 4.5-3.5 kbar followed by static high-temperature rehydration and retrogression around 600 degrees C. The timing of M(CSZ) is inferred to be Neoproterozoic at c. 730 Ma based on a whole rock-garnet-plagioclase-hornblende Sm-Nd isochron age for a garnet granulite from the Sittampundi complex and its agreement with the 800-600 Ma published age data on post-kinematic plutonic rocks within the CSZ. These results demonstrate that the Cauvery shear zone is a zone of Neoproterozoic reworking of Archean crust broadly similar to the interface between the Napier and Rayner complexes of the East Antarctic shield in a model Proterozoic Gondwana supercontinent.(1)</t>
  </si>
  <si>
    <t>UNIV MYSORE,DEPT GEOL,MYSORE 570006,KARNATAKA,INDIA</t>
  </si>
  <si>
    <t>University of Mysore</t>
  </si>
  <si>
    <t>Rao, YJB (corresponding author), NATL GEOPHYS RES INST,HYDERABAD 500007,ANDHRA PRADESH,INDIA.</t>
  </si>
  <si>
    <t>10.1007/s004100050219</t>
  </si>
  <si>
    <t>VP038</t>
  </si>
  <si>
    <t>WOS:A1996VP03800010</t>
  </si>
  <si>
    <t>Hardy, J; Hanneman, A; Behrenfeld, M; Horner, R</t>
  </si>
  <si>
    <t>Environmental biogeography of near-surface phytoplankton in the southeast Pacific Ocean</t>
  </si>
  <si>
    <t>DEEP-SEA RESEARCH PART I-OCEANOGRAPHIC RESEARCH PAPERS</t>
  </si>
  <si>
    <t>NORTH PACIFIC; CHLOROPHYLL; ABUNDANCE; ATLANTIC; GROWTH; MAXIMA; RATES</t>
  </si>
  <si>
    <t>Biogeographic interpretation of large-scale phytoplankton distribution patterns in relation to surface hydrography is essential to understanding pelagic food web dynamics and biogeochemical processes influencing global climate. We examined the abundance and biomass of phytoplankton in relation to physical and chemical parameters in the southeast Pacific Ocean. Samples were collected along longitude 110 degrees W, between 10 degrees N and 60 degrees S during late austral summer. Patterns of taxa abundance and hydrographic variables were interpreted by principal components analysis. Five distinct phytohydrographic regions were identified: (i) a north equatorial region of moderate productivity dominated by small flagellates, low nitrate and low-to-moderate pCO(2); (ii) a south equatorial region characterized by high primary productivity dominated by diatoms, high nutrient levels, and relatively high pCO(2); (iii) a central gyre region characterized by low productivity dominated by small flagellates, low nitrate, and high pCO(2); (iv) a sub-Antarctic region with moderate productivity dominated by coccolithophores, moderate nitrate concentrations, and low pCO(2); and (v) an Antarctic region with high productivity dominated by diatoms, very high nitrate, and low pCO(2). Productivity and average phytoplankton cell size were positively correlated with nitrate concentration. Total phytoplankton abundance was negatively correlated with pCO(2), photosynthetically active radiation, and ultraviolet-B radiation. The interaction between phytoplankton carbon assimilation, atmospheric CO2, and the inhibitory effect of ultraviolet radiation could have implications for the global climate. These data suggest that the effects would be greatest at southern mid-latitudes (40-50 degrees S) where present phytoplankton production and predicted future increases in UV-B are both relatively high. Copyright (C) 1996 Elsevier Science Ltd</t>
  </si>
  <si>
    <t>US EPA,ASCI CORP,PACIFIC ECOSYST LAB,NEWPORT,OR 97365; UNIV WASHINGTON,SCH OCEANOG,SEATTLE,WA 98195</t>
  </si>
  <si>
    <t>United States Environmental Protection Agency; University of Washington; University of Washington Seattle</t>
  </si>
  <si>
    <t>Hardy, J (corresponding author), WESTERN WASHINGTON UNIV,HUXLEY COLL ENVIRONM STUDIES,CTR ENVIRONM SCI,BELLINGHAM,WA 98225, USA.</t>
  </si>
  <si>
    <t>0967-0637</t>
  </si>
  <si>
    <t>DEEP-SEA RES PT I</t>
  </si>
  <si>
    <t>Deep-Sea Res. Part I-Oceanogr. Res. Pap.</t>
  </si>
  <si>
    <t>10.1016/S0967-0637(96)00054-4</t>
  </si>
  <si>
    <t>WD667</t>
  </si>
  <si>
    <t>WOS:A1996WD66700005</t>
  </si>
  <si>
    <t>Stille, P; Steinmann, M; Riggs, SR</t>
  </si>
  <si>
    <t>Nd isotope evidence for the evolution of the paleocurrents in the Atlantic and Tethys Oceans during the past 180 Ma</t>
  </si>
  <si>
    <t>Atlantic Ocean; Tethys; paleocurrents; Nd-144/Nd-143</t>
  </si>
  <si>
    <t>FERROMANGANESE DEPOSITS; MN-DEPOSITS; SM-ND; SEAWATER; SR; NEODYMIUM; MIOCENE; NEOGENE</t>
  </si>
  <si>
    <t>The Nd isotopic composition of Atlantic and Tethys seawater, as deduced from marine phosphorites, varied considerably during the past 180 Ma. The early Tethys and Central Atlantic seawater from 180 to 160 Ma ago (Early-Middle Jurassic) had a Nd isotopic signature identical to that of the Pacific (epsilon(Nd)approximate to-6) suggesting that Pacific seawater entered the newly forming Tethys basin. However, with time continental runoff draining into the young basin became more important and led to a decrease in the Nd isotopic composition and, finally, a decoupling from the Pacific Ocean. During the late Early Cretaceous (120-90 Ma ago) Atlantic and Tethys seawater reached continental crust-like Nd isotopic composition values (epsilon(Nd)approximate to-10) which could reflect high weathering rates induced by the warm and humid climate at that time. In the time span between 80 and 50 Ma (Late Cretaceous-Early Tertiary) the Nd isotopic composition of both Tethys and Atlantic seawater strongly increased towards Pacific seawater values. In the case of the Atlantic Ocean, this change has been correlated with the opening of the South Atlantic, which enabled the more radiogenic Pacific seawater to travel westwards around the southern edge of Africa into the South and finally the North Atlantic. In the case of Tethys seawater we have to assume that, during this period, large masses of Pacific seawater entered the Tethys again directly through the Indian-Tethys seaway. The renewed importance of this seaway might be related to the Late Cretaceous-Early Tertiary first-order, global sea level highstand. The most abrupt change towards lower, more crust-like values occurred in the early Miocene (25-17 Ma ago) in the South and North Atlantic, as well as in the Tethys. During this period, the Nd-143/Nd-144 isotope ratios dropped from approximate to 0.5124 (epsilon(Nd)approximate to-4.2) down to approximate to 0.5122 (epsilon(Nd)approximate to-8). This change indicates a diminishing influx of Pacific seawater into the Atlantic and Tethys Oceans and can be correlated with the breakdown of the circum-equatorial circulation patterns of the world oceans, due to plate tectonics. From 20 to 17 Ma ago (Miocene) the Nd isotopic composition of the Atlantic Ocean increased again and reached values as high as 0.5123 (epsilon(Nd)approximate to-6.6), whereas Tethys seawater remained at low values. This decoupling can be correlated with the incipient complete isolation of the Tethys; the Nd isotopic composition was henceforth controlled by the continental runoff from surrounding land masses. The major increase in the Nd isotopic composition observed in the Atlantic can be related to the opening of the Drake Passage and establishment of the circum-Antarctic current system. This allowed Pacific seawater to enter directly the South Atlantic around Antarctica. A renewed drop in the Nd isotopic composition of Atlantic seawater during the late Miocene can be related to the onset of North Atlantic Bottom Water formation and its subsequent upwelling.</t>
  </si>
  <si>
    <t>E CAROLINA UNIV,DEPT GEOL,GREENVILLE,NC 27858</t>
  </si>
  <si>
    <t>University of North Carolina; East Carolina University</t>
  </si>
  <si>
    <t>Stille, P (corresponding author), CTR GEOCHIM SURFACE,CNRS,F-67084 STRASBOURG,FRANCE.</t>
  </si>
  <si>
    <t>10.1016/0012-821X(96)00157-4</t>
  </si>
  <si>
    <t>VQ227</t>
  </si>
  <si>
    <t>WOS:A1996VQ22700002</t>
  </si>
  <si>
    <t>Schneider, DA; Mello, GA</t>
  </si>
  <si>
    <t>A high-resolution marine sedimentary record of geomagnetic intensity during the Brunhes Chron</t>
  </si>
  <si>
    <t>Brunhes Epoch; paleomagnetism; depositional remanent magnetization; ODP Site 768; ODP Site 769</t>
  </si>
  <si>
    <t>WESTERN EQUATORIAL PACIFIC; SULU SEA; PALEOMAGNETIC FIELD; ANTARCTIC ICE; PALEOINTENSITY; TIMESCALE; CALIBRATION; EVENT</t>
  </si>
  <si>
    <t>This investigation of paleointensity employs data from four cores taken from two sites in the Sulu Sea during Leg 124 of the Ocean Drilling Program. These sediments accumulated at a rate of about 10 cm/ky; yet they provide strong, stable magnetizations-a combination rarely found in the deep-sea environment. This study examines the interval of the last glacial cycle(since similar to 130 Ka) in most detail, using paleomagnetic measurements from discrete samples to explore a variety of normalization parameters. Paleomagnetic remanence and susceptibility measurements taken aboard ship at ODP Site 769 extend the paleointensity record to the Brunhes-Matuyama boundary. After normalization by susceptibility, the shipboard intensity data compare well with the more detailed measurements from discrete samples (in the intervals for which such data are available) and so complete a Brunhes-age (0-0.78 Ma) history of paleointensity for the Sulu Sea. That record shows a number of short duration decreases in paleointensity that appear to be useful stratigraphic markers. These results also indicate that the average geomagnetic dipole moment during the Brunhes Chron may have been considerably lower than the present value.</t>
  </si>
  <si>
    <t>LAMONT DOHERTY EARTH OBSERV,PALISADES,NY 10964</t>
  </si>
  <si>
    <t>Schneider, DA (corresponding author), SCI AMER INC,415 MADISON AVE,NEW YORK,NY 10017, USA.</t>
  </si>
  <si>
    <t>10.1016/0012-821X(96)00164-1</t>
  </si>
  <si>
    <t>WOS:A1996VQ22700023</t>
  </si>
  <si>
    <t>DeMarino, S; Minale, L; Zollo, F; Iorizzi, M; LeBert, V; Roussakis, C</t>
  </si>
  <si>
    <t>Starfish saponins .54. Cytotoxic asterosaponins from an Antarctic starfish of the family Echinasteridae</t>
  </si>
  <si>
    <t>GAZZETTA CHIMICA ITALIANA</t>
  </si>
  <si>
    <t>BIOLOGICALLY-ACTIVE GLYCOSIDES; OLIGOGLYCOSIDE SULFATES; STEROIDAL OLIGOGLYCOSIDES; ASTERINA-PECTINIFERA; POLYHYDROXYSTEROIDS; CONSTITUENTS; ASTEROIDEA; SEPOSITUS</t>
  </si>
  <si>
    <t>An investigation of the polar extracts from a starfish, collected in the Antarctic Sea, and identified as belonging to the Echinasteridae family, has led to the isolation of seven sulphated &lt;&gt;. Five are new compounds. Three of them, named antarcticoside A, 1, B, 2, and C, 3, contain a novel hexasaccharide chain with two branches: i.e., beta-D-fucopyranosyl-(1--&gt;2)-[beta-glucopyranosyl-(1--&gt;4)]-beta-glucopyranosyl-(1--&gt;4)-[beta-quinovopyranosyl-(1--&gt;2)]-beta-quinovopyranosyl-(1--&gt;3)-beta-quinovopyranosyl, linked to C-6 of sulphated steroidal aglycones, which differ from one another in the side chains. The novel asterosaponins 4-5, are the 24-methyl analogues of brasiliensoside, 6, and pectinioside A, 7, pentaglycosides described from Echinaster brasiliensis and Asterina pectinifera, respectively. The spectral data of the two remaining asterosaponins agree with those of brasiliensoside, 6 and with those of pectinioside A, 7, respectively. The isolated asterosaponins have been found to be cytotoxic against human bronchopulmunary non-small-cell-lung carcinoma cells at IC50 &lt; 3.3 mu g/ml.</t>
  </si>
  <si>
    <t>UNIV NAPLES,DIPARTIMENTO CHIM SOSTANCE NAT,I-80131 NAPLES,ITALY; UNIV MOLISE,DIPARTIMENTO SCI &amp; TECNOL AGROALIMENTARI AMBIENTI,I-86100 CAMPOBASSO,ITALY; FAC PHARM,INST SUBSTANCES &amp; ORGAN MER,F-44035 NANTES 01,FRANCE</t>
  </si>
  <si>
    <t>University of Naples Federico II; University of Molise; Nantes Universite</t>
  </si>
  <si>
    <t>Iorizzi, Maria/0000-0002-8653-6628;</t>
  </si>
  <si>
    <t>SOC CHIMICA ITALIANA</t>
  </si>
  <si>
    <t>ROME</t>
  </si>
  <si>
    <t>VIALE LIEGI 48, I-00198 ROME, ITALY</t>
  </si>
  <si>
    <t>0016-5603</t>
  </si>
  <si>
    <t>GAZZ CHIM ITAL</t>
  </si>
  <si>
    <t>Gazz. Chim. Ital.</t>
  </si>
  <si>
    <t>VM229</t>
  </si>
  <si>
    <t>WOS:A1996VM22900007</t>
  </si>
  <si>
    <t>Sushchevskaya, NM; Tsekhonya, TI; Dubinin, EP; Mirlin, EG; Kononkova, NN</t>
  </si>
  <si>
    <t>Formation of crust in mid-ocean ridges of the Indian Ocean</t>
  </si>
  <si>
    <t>GEOKHIMIYA</t>
  </si>
  <si>
    <t>TRIPLE JUNCTION; QUENCHED GLASSES; ATLANTIC RIDGE; EVOLUTION; BASALTS; MANTLE; GEOCHEMISTRY; MAGMAS; CONSTRAINTS; ORIGIN</t>
  </si>
  <si>
    <t>A petrochemical study of quenched glasses reflecting changes in the composition of melts erupted in spreading ridges in the Indian Ocean showed that the conditions of oceanic crust formation within their limits are similar to those in the Central and Southern Atlantic. An assessment of conditions of tholeiitic melt fractionation performed with the use of the COMAGMAT program revealed that, despite the differences in the tectonic structure of the three spreading zones in the Indian Ocean, the melts formed during the process of polybaric accumulative melting within a depth range of 20-8 kbar undergo a 40-55% crystallization when the pressure decreases from 8 to 2-3 kbar. Among the petrochemical provinces singled out, those associated with Na-type tholeiitic melts are confined to the northern end of the Southwest Ridge near the Rodriguez Triple Junction, as well as to the area of the Australian-Antarctic Discordance, and are related to cooler mantle zones. Tectonically, these zones are distinguished by their more rugged relief, relatively deeper rift valleys, and by more complicated evolution dynamics. A specific type of tholeiitic melts, enriched in Si and depleted in Ti and Na and found only in the Indian Ocean, is petrochemically closer to low-titanium Gondwana flood basalts. Such melts are associated, basically, to early stages of ocean evolution. They might have been formed at higher grades of melting reaching as much as 25-30% during the ascent of a melting mantle diapir and a pressure drop from 18 to 4 kbar.</t>
  </si>
  <si>
    <t>MOSCOW MV LOMONOSOV STATE UNIV, MOSCOW 119899, RUSSIA; VI VERNADSKII STATE GEOL MUSEUM, MOSCOW 103009, RUSSIA</t>
  </si>
  <si>
    <t>Sushchevskaya, NM (corresponding author), VI VERNADSKII INST GEOCHEM &amp; ANALYT CHEM, UL KOSYGINA 19, MOSCOW 117975, RUSSIA.</t>
  </si>
  <si>
    <t>Tsekhonya, Tatiana I/A-5313-2016; Мирлин, Евгений/ABB-7746-2020</t>
  </si>
  <si>
    <t>ROSSIISKAYA AKAD NAUK</t>
  </si>
  <si>
    <t>SAVELEVSKII PER, 13 OCTOZHENKA, 119034 MOSCOW, RUSSIA</t>
  </si>
  <si>
    <t>0016-7525</t>
  </si>
  <si>
    <t>GEOKHIMIYA+</t>
  </si>
  <si>
    <t>Geokhimiya</t>
  </si>
  <si>
    <t>VY050</t>
  </si>
  <si>
    <t>WOS:A1996VY05000005</t>
  </si>
  <si>
    <t>Bowman, JP; Cavanagh, J; Austin, JJ; Sanderson, K</t>
  </si>
  <si>
    <t>Novel Psychrobacter species from Antarctic ornithogenic soils</t>
  </si>
  <si>
    <t>SP-NOV; MORAXELLA; ACINETOBACTER; BACTERIA; DNA; TEMPERATURE; NEISSERIA; IMMOBILIS; PATTERNS</t>
  </si>
  <si>
    <t>Ornithogenic soil is derived from the deposition of the fecal matter of various species of birds and is a major source of nutrient input in the Antarctic marine ecosystem. A significant proportion of the microbiota of ornithogenic soil collected from Bn Adelie penguin colony in eastern Antarctica (Vestfold Hills ice-free zone) consisted of gram-negative, coccoid bacteria identified on the basis of their phospholipid ester-linked fatty acid and lipid class profiles as Psychrobacter strains, Phenotypic, genotypic, and 16S ribosomal DNA phylogenetic analyses revealed that the Antarctic psychrobacters belonged to three distinct groups, Comparisons with Psychrobacter immobilis and Moraxella phenylpyruvica reference cultures isolated from fish, seawater, poultry, and human clinical specimens revealed the relationships of these groups within the genus Psychrobacter. Two of the groups represent the following two novel species: Psychrobacter urativorans sp, nov. (type strain, strain ACAM 534) and Psychrobacter frigidicola sp, nov, (type strain, strain ACAM 304), The third group of-strains included members of the previously described species P. immobilis (Juni and Heym 1986), In addition, M, phenylpyruvica (Bovre and Henriksen 1967) is renamed Psychrobacter phenylpyruvicus comb. nov, (type strain, strain. ACAM 535) on the basis of 16S ribosomal DNA phylogenetic data, In general, the genus Psychrobacter could be differentiated from the related genera Moraxella and Acinetobacter by the fact that the members of the genus Psychrobacter are psychrotolerant or psychrophilic and halotolerant, which reflects the ubiquitous distribution of the genus in both marine and terrestrial environments. On the basis of the results of this and previous studies, the genus Psychrobacter is the predominant genus in ornithogenic soils in Antarctica and is diverse.</t>
  </si>
  <si>
    <t>Bowman, John P./ABF-5108-2020; Bowman, John P/C-2414-2014; Austin, Jeremy/F-8729-2010</t>
  </si>
  <si>
    <t>Bowman, John P./0000-0002-4528-9333; Bowman, John P/0000-0002-4528-9333; Austin, Jeremy/0000-0003-4244-2942</t>
  </si>
  <si>
    <t>10.1099/00207713-46-4-841</t>
  </si>
  <si>
    <t>VL867</t>
  </si>
  <si>
    <t>WOS:A1996VL86700001</t>
  </si>
  <si>
    <t>Boissard, C; Bonsang, B; Kanakidou, M; Lambert, G</t>
  </si>
  <si>
    <t>TROPOZ II: Global distributions and budgets of methane and light hydrocarbons</t>
  </si>
  <si>
    <t>NMHC budget; tropospheric distributions; methane budget; TROPOZ II experiment</t>
  </si>
  <si>
    <t>NONMETHANE HYDROCARBONS; C2-C5 HYDROCARBONS; ATMOSPHERIC CONCENTRATIONS; BACKGROUND TROPOSPHERE; ANTARCTIC TROPOSPHERE; SEASONAL-VARIATION; CARBON-MONOXIDE; EMISSIONS; ETHANE; ACETYLENE</t>
  </si>
  <si>
    <t>One hundred atmospheric samples were collected aboard the French Caravelle research aircraft, during the TROPOZ II experiment (January 1991). Tropospheric meridional distributions versus height were then derived from 70 degrees N to 60 degrees S and between 0.25 lan and 11 km for methane, acetylene, ethane and propane. Areas of significant emissions were identified over northern latitudes with, for acetylene, maximum mixing ratios in the north (1.896 ppbv) more than 70 times higher than in background southern latitudes (0.025 ppbv). The influence of emissions from biomass burning was also obvious in the tropical boundary layer. Significant dynamic phenomena led to high mixing ratio zones above 8 or 10 lan even for the most reactive hydrocarbons. For the first time, simultaneous assessment of global tropospheric contents of several light hydrocarbons was carried out. Using TROPOZ II data (January 1991) and STRATOZ III data (June 1984) collected by Rudolph (1988) during similar aircraft flights in 1988, the following tropospheric loads (in Tg-compound) were estimated, in January 1991 and June 1984, respectively: 1.1 and 0.4 for acetylene, 5.0 and 3.9 for ethane, 3.6 and 1.4 for propane and 3545 for methane in January only. According to our results, 40 to 65% of acetylene and alkanes are oxidized in the tropics. In addition, by computing the annual tropospheric sink of acetylene and alkanes, an evaluation of their annual global fluxes was performed. The figures are, in Tg-compound y(-1) with an uncertainty of 80% to an order of magnitude, based on January and June data, respectively: 10 and 6.6 for acetylene, 16.3 and 17.6 for ethane and 52.3 and 26.5 for propane.</t>
  </si>
  <si>
    <t>CENS,CEA,CNRS,ORME MERISIERS,LMCE,CTR FAIBLES RADIOACT,F-91191 GIF SUR YVETTE,FRANCE</t>
  </si>
  <si>
    <t>Universite Paris Saclay; Centre National de la Recherche Scientifique (CNRS); CEA</t>
  </si>
  <si>
    <t>Kanakidou, Maria/D-7882-2012</t>
  </si>
  <si>
    <t>Kanakidou, Maria/0000-0002-1724-9692</t>
  </si>
  <si>
    <t>10.1007/BF00053788</t>
  </si>
  <si>
    <t>VW640</t>
  </si>
  <si>
    <t>WOS:A1996VW64000001</t>
  </si>
  <si>
    <t>Verstraete, FJM; vanAarde, RJ; Nieuwoudt, BA; Mauer, E; Kass, PH</t>
  </si>
  <si>
    <t>The dental pathology of feral cats on Marion Island .1. Congenital, developmental and traumatic abnormalities</t>
  </si>
  <si>
    <t>JOURNAL OF COMPARATIVE PATHOLOGY</t>
  </si>
  <si>
    <t>RESORPTIVE LESIONS; FELIS-CATUS; POPULATION</t>
  </si>
  <si>
    <t>Skulls (n = 301) of adult feral cats from Marion Island, a sub-antarctic island, were examined macroscopically. Congenital anomalies, which were rare included a few supernumerary premolars, located mesially to those normally present. Supernumerary roots, mainly of the maxillary third premolar, were found in just over 10% of cases. The maxillary second premolar was absent in 16.8% of skulls; dichotomous and double-formed roots of this tooth were present in 20.1% and 1.9% of cases, respectively. Enamel hypoplasia, which is most unusual in this species, was noted in 24.6% of cases, and persistent deciduous teeth in 2.0%. Dental abrasion, which was noted in 19.3% of cats, affected only 2.3% of teeth, most commonly the lower fourth and upper third premolars. Dental fractures, mainly complicated crown fractures and root fractures, were noted in 54.8% of cats and 7.0% of teeth. Fractures were found most commonly in the canine and carnassial teeth, as also were periapical lesions, which were often severe. Mandibular fractures in various stages of healing were found in 11 cats (3.7%); such fractures most frequently affected the body of the mandible and resulted in malunion. It was concluded that the high prevalence of dental fractures and associated periapical lesions probably exerted a significant adverse effect on health and survival in this population of feral cats. (C) 1996 W.B. Saunders Company Limited</t>
  </si>
  <si>
    <t>UNIV CALIF DAVIS,SCH VET MED,SECT BIOMETR &amp; PREVENT MED,DEPT POPULAT HLTH &amp; REPROD,DAVIS,CA 95616; UNIV PRETORIA,FAC BIOL &amp; AGR SCI,MAMMAL RES INST,ZA-0002 PRETORIA,SOUTH AFRICA; UNIV PRETORIA,DEPT INFORMAT TECHNOL,ZA-0002 PRETORIA,SOUTH AFRICA</t>
  </si>
  <si>
    <t>University of California System; University of California Davis; University of Pretoria; University of Pretoria</t>
  </si>
  <si>
    <t>Verstraete, FJM (corresponding author), UNIV CALIF DAVIS,SCH VET MED,DEPT SURG &amp; RADIOL SCI,DAVIS,CA 95616, USA.</t>
  </si>
  <si>
    <t>Kass, Philip H/AFO-1125-2022; Verstraete, Frank/I-3120-2019</t>
  </si>
  <si>
    <t>Verstraete, Frank/0000-0002-7677-3654</t>
  </si>
  <si>
    <t>0021-9975</t>
  </si>
  <si>
    <t>J COMP PATHOL</t>
  </si>
  <si>
    <t>J. Comp. Pathol.</t>
  </si>
  <si>
    <t>10.1016/S0021-9975(96)80084-3</t>
  </si>
  <si>
    <t>Pathology; Veterinary Sciences</t>
  </si>
  <si>
    <t>VL852</t>
  </si>
  <si>
    <t>WOS:A1996VL85200006</t>
  </si>
  <si>
    <t>Muller, HM; Fleck, A; Bleckmann, H</t>
  </si>
  <si>
    <t>The responses of central octavolateralis cells to moving sources</t>
  </si>
  <si>
    <t>JOURNAL OF COMPARATIVE PHYSIOLOGY A-SENSORY NEURAL AND BEHAVIORAL PHYSIOLOGY</t>
  </si>
  <si>
    <t>lateral line; teleost fish; catfish; mechanoreception</t>
  </si>
  <si>
    <t>LATERAL-LINE SYSTEM; FISH ANOPTICHTHYS-JORDANI; TOPMINNOW APLOCHEILUS-LINEATUS; SAROTHERODON-NILOTICUS L; WEAKLY ELECTRIC FISH; APTERONOTUS-ALBIFRONS; MOTTLED SCULPIN; PLANKTONIC PREY; ANTARCTIC FISH; COTTUS-BAIRDI</t>
  </si>
  <si>
    <t>Mechanosensory lateral line units recorded from the medulla (medial octavolateralis nucleus) and midbrain (torus semicircularis) of the bottom dwelling catfish Ancistrus sp. responded to water movements caused by an object that passed the fish laterally. In terms of peak spike rate or total number of spikes elicited responses increased with object speed and sometimes showed saturation (Figs. 7, 14). At sequentially greater distances the responses of most medullary lateral line units decayed with object distance (Fig. 11). Units tuned to a certain object speed or distance were not found. The signed directionality indes of most lateral line units was between -50 and +50, i.e. these units were not or only slightly sensitive to the direction of object motion (Figs. 10, 17). However, some units were highly directionally sensitive in that the main features of the response histograms and,or peak spike rates clearly depended on the direction of object movement (e.g. Fig. 9C, D and Fig. 16). Midbrain lateral line units of Ancistrus may receive input from more than one sensory modality. All bimodal lateral line units were OR units, i.e., the units were reliably driven by a unimodal stimulus of either modality. Units which receive bimodal input may show an extended speed range (e.g. Fig. 18).</t>
  </si>
  <si>
    <t>UNIV BONN,POPPELSDORFER SCHLOSS,INST ZOOL,D-53115 BONN,GERMANY; UNIV BIELEFELD,FAK BIOL,LEHRSTUHL NEUROPHYSIOL,D-33501 BIELEFELD,GERMANY</t>
  </si>
  <si>
    <t>University of Bonn; University of Bielefeld</t>
  </si>
  <si>
    <t>Müller, Horst M./ISB-2411-2023; Mueller, Horst M./AAA-2184-2021</t>
  </si>
  <si>
    <t>Müller, Horst M./0000-0001-7790-3556; Mueller, Horst M./0000-0001-7790-3556</t>
  </si>
  <si>
    <t>0340-7594</t>
  </si>
  <si>
    <t>J COMP PHYSIOL A</t>
  </si>
  <si>
    <t>J. Comp. Physiol. A-Sens. Neural Behav. Physiol.</t>
  </si>
  <si>
    <t>Behavioral Sciences; Neurosciences; Physiology; Zoology</t>
  </si>
  <si>
    <t>Behavioral Sciences; Neurosciences &amp; Neurology; Physiology; Zoology</t>
  </si>
  <si>
    <t>VM305</t>
  </si>
  <si>
    <t>WOS:A1996VM30500003</t>
  </si>
  <si>
    <t>Effect of temperature on the optimal substrate for beta-oxidation</t>
  </si>
  <si>
    <t>beta-oxidation; thermal acclimation; trout; goldfish</t>
  </si>
  <si>
    <t>ANTARCTIC FISH-TISSUES; CARNITINE PALMITOYLTRANSFERASE; FATTY-ACIDS; BINDING-PROTEINS; SKELETAL-MUSCLE; STRIPED BASS; ACCLIMATION; METABOLISM; ANIMALS</t>
  </si>
  <si>
    <t>The enzyme carnitine palmitoyl tranferase (CPT) is able to use a range of fatty acids as substrates, with some variation in catalytic rate among tissue. The substrate giving maximal activity of the enzyme under optimal conditions (C16 : 1) is similar in trout, salmon, goldfish, eel and tilapia. There is no evidence that thermal acclimation affects substrate preference for beta-oxidation. (C) 1996 The Fisheries Society of the British Isles</t>
  </si>
  <si>
    <t>Egginton, S (corresponding author), UNIV BIRMINGHAM, DEPT PHYSIOL, BIRMINGHAM B15 2TT, W MIDLANDS, ENGLAND.</t>
  </si>
  <si>
    <t>10.1111/j.1095-8649.1996.tb00074.x</t>
  </si>
  <si>
    <t>VR402</t>
  </si>
  <si>
    <t>WOS:A1996VR40200021</t>
  </si>
  <si>
    <t>Li, QY; Quilty, PG; Moss, G; McGowran, B</t>
  </si>
  <si>
    <t>Southern Australian endemic and semi-endemic foraminifera: A preliminary report</t>
  </si>
  <si>
    <t>JOURNAL OF MICROPALAEONTOLOGY</t>
  </si>
  <si>
    <t>BENTHIC FORAMINIFERA; CONTINENTAL-MARGIN; TERTIARY; PACIFIC; EOCENE</t>
  </si>
  <si>
    <t>The Cenozoic in southern Australia contains many foraminifera endemic to the region in neritic (intermediate- to shallow-water) facies. They were mostly epifaunal and inhabited waters to some 300 m deep. This endemism is first obvious in the later Eocene when Maslinella, Crespinina and Wadella, among others, evolved. More than half of the Eocene endemic species disappeared in the Eocene or Oligocene. There followed in the Oligocene the evolution of such species as Parrellina imperatrix and Astrononion centroplax. The Miocene was a time of slightly reduced endemism and is characterized by migration into the region of many larger (sub)tropical taxa such as Lepidocyclina and Cycloclypeus. The long-ranging genus Notorotalia emerged about 50 Ma ago and is still common in modern southern mid-latitude waters. The youngest common extant species which made their first appearance in the Pliocene-Quaternary include Dircorbis dimidiatus and Parredicta porifera, both with a test up to 1.5 mm in diameter. A similar pattern has been recorded in New Zealand. Four phases of endemism can be recognized: later Eocene, Oligocene, Miocene and Pliocene-Quaternary. It appears that the four phases were all stimulated in response to major marine transgressions, respectively the Wilson Bluff (=Khirthar), Aldingan, Clifton-Longfordian and Hallet Cove-Glanville transgressions. Probably they signal four important stages in the transformation of water masses along the southern continental margin.</t>
  </si>
  <si>
    <t>Li, QY (corresponding author), UNIV ADELAIDE,DEPT GEOL &amp; GEOPHYS,ADELAIDE,SA 5005,AUSTRALIA.</t>
  </si>
  <si>
    <t>UNIT 7, BRASSMILL ENTERPRISE CENTRE, BATH, AVON, ENGLAND BA1 3JN</t>
  </si>
  <si>
    <t>0262-821X</t>
  </si>
  <si>
    <t>J MICROPALAEONTOL</t>
  </si>
  <si>
    <t>J. Micropalaentol.</t>
  </si>
  <si>
    <t>10.1144/jm.15.2.169</t>
  </si>
  <si>
    <t>VV608</t>
  </si>
  <si>
    <t>WOS:A1996VV60800008</t>
  </si>
  <si>
    <t>Ostrovsky, AN; Taylor, PD</t>
  </si>
  <si>
    <t>Systematics of some Antarctic Idmidronea and Exidmonea (Bryozoa: Cyclostomata)</t>
  </si>
  <si>
    <t>Bryozoa; Cyclostomata; Idmidronea; Exidmonea; taxonomy; new species; Antarctica</t>
  </si>
  <si>
    <t>GROWTH</t>
  </si>
  <si>
    <t>Descriptions are given of seven Antarctic species of cyclostome bryozoans belonging to the genera Idmidronea and Exidmonea, of which I. fraudulenta, I. pellucida and E. arcuata are new. The gonozooids of I. pseudocrisina Borg are described for the first time, and all species are newly illustrated using SEM. The large sample size available has permitted particular attention to be given to intraspecific variability, especially of the ooeciostome which is shown to be more variable than has been previously acknowledged.</t>
  </si>
  <si>
    <t>NAT HIST MUSEUM, DEPT PALAEONTOL, LONDON SW7 5BD, ENGLAND</t>
  </si>
  <si>
    <t>Ostrovsky, AN (corresponding author), ST PETERSBURG STATE UNIV, FAC BIOL &amp; SOIL SCI, DEPT INVERTEBRATE ZOOL, UNIV SKAYA NAB 7-9, ST PETERSBURG 199034, RUSSIA.</t>
  </si>
  <si>
    <t>Ostrovsky, Andrew/D-6439-2012</t>
  </si>
  <si>
    <t>Ostrovsky, Andrew/0000-0002-3646-9439; Taylor, Paul/0000-0002-3127-080X</t>
  </si>
  <si>
    <t>10.1080/00222939600770881</t>
  </si>
  <si>
    <t>VM947</t>
  </si>
  <si>
    <t>WOS:A1996VM94700008</t>
  </si>
  <si>
    <t>Warren, BA; LaCasce, JH; Robbins, PE</t>
  </si>
  <si>
    <t>On the obscurantist physics of ''form drag'' in theorizing about the circumpolar current</t>
  </si>
  <si>
    <t>BETA-PLANE CHANNEL; SOUTHERN-OCEAN; WIND STRESS; WORLD OCEAN; TRANSPORT; MODEL; FLOW; HEAT; TOPOGRAPHY; ATMOSPHERE</t>
  </si>
  <si>
    <t>The authors point out that, since the ''form-drag'' force balance commonly advanced for the Antarctic Circumpolar Current is really just a statement that northward Ekman transport in the circumpolar Drake Passage zone is compensated by deep southward geostrophic flow, the balance is actually irrelevant to the magnitude of the current itself. It is thus misleading to ascribe a role to form drag in its physics. Sverdrup dynamics seems to offer a more promising analysis of the real Circumpolar Current-as proposed long ago.</t>
  </si>
  <si>
    <t>MIT, WHOI, WOODS HOLE OCEANOG INST, JOINT PROGRAM OCEANOG, WOODS HOLE, MA USA</t>
  </si>
  <si>
    <t>Woods Hole Oceanographic Institution; Massachusetts Institute of Technology (MIT)</t>
  </si>
  <si>
    <t>WOODS HOLE OCEANOG INST, DEPT PHYS OCEANOG, WOODS HOLE, MA 02543 USA.</t>
  </si>
  <si>
    <t>LaCasce, Joseph Henry/0000-0001-7655-5596</t>
  </si>
  <si>
    <t>10.1175/1520-0485(1996)026&lt;2297:OTOPOD&gt;2.0.CO;2</t>
  </si>
  <si>
    <t>VP255</t>
  </si>
  <si>
    <t>WOS:A1996VP25500022</t>
  </si>
  <si>
    <t>Wasik, A; Mikolajczyk, E; Ligowski, R</t>
  </si>
  <si>
    <t>Agglutinated loricae of some Baltic and Antarctic Tintinnina species (Ciliophora)</t>
  </si>
  <si>
    <t>ICE; WEDDELL; SEA</t>
  </si>
  <si>
    <t>The abundance and species composition of diatoms adhering to the loricae of four agglutinated Tintinnina species, Laackmanniella naviculaefera, Codonellopsis gaussi Cd. balechi and Tintinnopsis lobiancoi, were determined. Diatoms from the Fragilariopsis group, F. cylindrus and F. pseudonana, dominated on tintinnid loricae from the Antarctic waters, whilst Thalassiosira spp. were predominant on loricae from the Baltic Sea. Although tintinnids utilized diatoms in the environment, it is not a rule that they use only these which are dominant. Our results suggest that certain diatoms are actively selected and agglutinated by particular tintinnid species.</t>
  </si>
  <si>
    <t>UNIV LODZ, PL-90131 LODZ, POLAND</t>
  </si>
  <si>
    <t>University of Lodz</t>
  </si>
  <si>
    <t>Wasik, A (corresponding author), M NENCKI INST EXPT BIOL, DEPT CELL BIOL, 3 PASTEUR STR, PL-02093 WARSAW, POLAND.</t>
  </si>
  <si>
    <t>10.1093/plankt/18.10.1931</t>
  </si>
  <si>
    <t>VU409</t>
  </si>
  <si>
    <t>WOS:A1996VU40900011</t>
  </si>
  <si>
    <t>Yoshida, M; Bindu, RS; Kagami, H; Rajesham, T; Santosh, M; Shirahata, H</t>
  </si>
  <si>
    <t>Geochronologic constraints of granulite terranes of south India and their implications for the Precambrian assembly of Gondwana</t>
  </si>
  <si>
    <t>JOURNAL OF SOUTHEAST ASIAN EARTH SCIENCES</t>
  </si>
  <si>
    <t>SM-ND; ISOTOPIC SYSTEMATICS; U-PB; CRUSTAL EVOLUTION; EAST ANTARCTICA; TRANSITION ZONE; ENDERBY LAND; BELT; SR; CHARNOCKITES</t>
  </si>
  <si>
    <t>Recent geochronologic data allow us to propose a new characterization of Precambrian granulite terranes in Peninsular India. The Archean granulite terranes, including the Godavari Granulite Belt (GGB) along the Godavari Valley and the Nilgiri-Madras Granulite Belt (NMGB) along the southern fringe of the Dharwar Craton and north of the Palghat-Cauvery Shear Zone, are characterized by metamorphic events at ca. 2.8-3.0 Ga and intense granitic activity at ca. 2.5 Ga associated with middle- to high-grade metamorphism. The Proterozoic granulite terranes include the Eastern Ghats Granulite Belt (EGGB) along the Bengal Bay Coast of India, the Periyar-Madurai Granulite Belt (PMGB) south of the Palghat-Cauvery Shear Zone and north of the Achankovil Lineament, and the Trivandrum Granulite Belt (TGB) south of the Achankovil Lineament. The Proterozoic granulite belts are characterized by model Nd ages (T-DM) of mostly ca. 2.0-3.0 Ga with local 1.3-1.8 Ga. Intense deformation and regional high-grade metamorphism predates emplacement of A-type granitic plutons at ca. 550-740 Ma and the last granulite metamorphism took place at ca. 550 Ma. Both GGB and NMGB have similar geochronologic characteristics to the Napier Complex of East Antarctica in that they suffered ca. 2.8-3.0 Ga and ca. 2.5 Ga tectonothermal events. EGGB, PMGB and TGB have similar ranges in Nd TDM ages as the Rayner and the Lutzow-Holm complexes in East Antarctica. They are also similar to the Sri Lankan Precambrian, when the three Precambrian units in Sri Lanka are not differentiated and mixed altogether. In this assembled East Gondwana, late Archean granulite terranes form a continuous belt from NMGB to GGB through the Napier Complex, forming a horseshoe-shaped belt surrounding the Dharwar Craton. The Paleoproterozoic-Mesoproterozoic terranes form a broad belt continuing from EGGB to PMGB through the Rayner and the Lutzow-Holm complexes. This belt forms a major part of the Mesoproterozoic Circum East Antarctic Mobile Belt surrounding East Antarctica, which is important for the assembly of East Gondwana. Within the Proterozoic terrains, signatures in the distribution of TDM ages facilitate the differentiation of the Paleoproterozoic and Mesoproterozoic terranes which have distinct distributional characteristics. Copyright (C) 1996 Elsevier Science Ltd</t>
  </si>
  <si>
    <t>OKAYAMA UNIV, INST EARTHS INTERIOR RES, MISASA, TOTTORI, JAPAN; GEOL SURVEY INDIA, HYDERABAD, ANDHRA PRADESH, INDIA; CTR EARTH SCI STUDIES, TRIVANDRUM, KERALA, INDIA; MURORAN INST TECHNOL, MURORAN, HOKKAIDO 050, JAPAN</t>
  </si>
  <si>
    <t>Okayama University; Geological Survey India; Ministry of Earth Sciences (MoES) - India; National Centre for Earth Science Studies (NCESS); Muroran Institute of Technology</t>
  </si>
  <si>
    <t>Yoshida, M (corresponding author), OSAKA CITY UNIV, DEPT GEOSCI, OSAKA 558, JAPAN.</t>
  </si>
  <si>
    <t>Santosh, M/B-2563-2012; Bindu, Rajan Shamrao/AAD-4424-2022</t>
  </si>
  <si>
    <t>Santosh, M/0000-0002-1073-8477;</t>
  </si>
  <si>
    <t>0743-9547</t>
  </si>
  <si>
    <t>J SOUTHE ASIAN EARTH</t>
  </si>
  <si>
    <t>J. Southeast Asian Earth Sci.</t>
  </si>
  <si>
    <t>10.1016/S0743-9547(96)00053-0</t>
  </si>
  <si>
    <t>WE031</t>
  </si>
  <si>
    <t>WOS:A1996WE03100004</t>
  </si>
  <si>
    <t>Ackerman, SA</t>
  </si>
  <si>
    <t>Global satellite observations of negative brightness temperature differences between 11 and 6.7 mu m</t>
  </si>
  <si>
    <t>CIRRUS CLOUD TEMPERATURE; CLIMATOLOGY; RADIANCES; SNOW; HIRS</t>
  </si>
  <si>
    <t>Global analyses of satellite spectral observations indicate the existence of negative brightness temperature differences between II and 6.7 mu m (BT11 -BT6.7) when cold scenes are viewed. Differences are typically greater than -5 K for the Tropics and midlatitudes but can be smaller than -15 K over high-altitude polar regions during winter. In July, more than 60% of the observations over the Antarctic Plateau had BT11 - BT6.7 &lt; -5 K. In January, over Greenland, the frequency of occurrence is approximately 20%. Three factors are investigated that may contribute to these observed negative brightness temperature differences: 1) calibration errors, 2) nonuniform scenes within the held of view, and 3) physical properties of the observed phenomena. Calibration errors and nonuniform scenes may generate values of BT11 - BT6.7 that are less than zero; however, these differences are on the order of -2 K and, therefore, cannot fully explain the observations. A doubling and adding radiative transfer model is used to investigate the physical explanations of the negative differences. Simulations of satellite spectral observations for thick clouds produce negative differences that are comparable to those observed in the Tropics and midlatitudes. The magnitude of the differences is a function of cloud microphysics, cloud-top pressure, view angle, and the cloud optical thickness. The model simulations are also capable of producing large negative differences over high-altitude polar regions. Distinguishing clear and cloudy regions from satellite infrared radiances is a challenging problem in polar winter conditions. Brightness temperature differences between 11 and 6.7 mu m provide a technique to separate cold, optically thick clouds from clear-sky conditions when strong radiation inversions exist at the surface. The presence of a cloud inhibits the development of this inversion and shields its detection using satellite radiance measurements. While physically reasonable, and in agreement with radiative transfer calculations, this technique has not been verified with ground nor with aircraft observations. Further evidence that the large negative values of BT11 - BT6.7 are associated with surface inversions is presented by comparing the satellite observations with surface temperature measurements from an Antarctica automated weather station.</t>
  </si>
  <si>
    <t>Ackerman, SA (corresponding author), UNIV WISCONSIN,CTR SPACE SCI &amp; ENGN,COOPERAT INST METEOROL SATELLITE STUDIES,1225 W DAYTON ST,MADISON,WI 53706, USA.</t>
  </si>
  <si>
    <t>Ackerman, Steven/G-1640-2011</t>
  </si>
  <si>
    <t>Ackerman, Steven/0000-0002-4476-0269</t>
  </si>
  <si>
    <t>OCT 1</t>
  </si>
  <si>
    <t>10.1175/1520-0469(1996)053&lt;2803:GSOONB&gt;2.0.CO;2</t>
  </si>
  <si>
    <t>VN865</t>
  </si>
  <si>
    <t>WOS:A1996VN86500004</t>
  </si>
  <si>
    <t>Slip, DJ; Woods, R</t>
  </si>
  <si>
    <t>Intramuscular and intravenous immobilization of juvenile southern elephant seals</t>
  </si>
  <si>
    <t>JOURNAL OF WILDLIFE MANAGEMENT</t>
  </si>
  <si>
    <t>apnea; chemical immobilization; diazepam; elephant seal; Heard Island; ketamine; Macquarie Island; Mirounga leonina; pinnipeds; Southern Ocean</t>
  </si>
  <si>
    <t>MIROUNGA-LEONINA; CHEMICAL RESTRAINT; KETAMINE; WILD; COMBINATIONS; PHYSIOLOGY; ANESTHESIA; PINNIPEDS; XYLAZINE; MIXTURE</t>
  </si>
  <si>
    <t>We compared intravenous and intramuscular administrations of ketamine and diazepam to immobilize juvenile (8 to 24-month-old) southern elephant seals (Mirounga leonina), to determine the most appropriate method for immobilizing seals to a level required for stomach flushing or attaching electronic activity recorders. With intravenous injections, time to induction was shorter (P &lt; 0.001) and less variable (P &lt; 0.001), the duration of immobilization was shorter (P &lt; 0.001) and less variable (P &lt; 0.003), and dose of ketamine was lower (P &lt; 0.001) and less variable (P &lt; 0.001). Eight of 32 seals (25%) injected intravenously had apneas ranging from 8 to 20 minutes (mean = 16 +/- 4.5 min), and 6 of 27 seals (22%) injected intramuscularly were apneic for more than 5 minutes. Seals that became apneic after intravenous injection began breathing before theoretical aerobic dive limit was reached.</t>
  </si>
  <si>
    <t>UNIV TASMANIA,DEPT ZOOL,HOBART,TAS 7001,AUSTRALIA; UNIV TASMANIA,SCH PHARM,HOBART,TAS 7001,AUSTRALIA</t>
  </si>
  <si>
    <t>Slip, DJ (corresponding author), ANTARCTIC DIV,CHANNEL HIGHWAY,KINGSTON,TAS 7050,AUSTRALIA.</t>
  </si>
  <si>
    <t>Slip, David/0000-0002-9010-7236</t>
  </si>
  <si>
    <t>WILDLIFE SOC</t>
  </si>
  <si>
    <t>5410 GROSVENOR LANE, BETHESDA, MD 20814-2197</t>
  </si>
  <si>
    <t>0022-541X</t>
  </si>
  <si>
    <t>J WILDLIFE MANAGE</t>
  </si>
  <si>
    <t>J. Wildl. Manage.</t>
  </si>
  <si>
    <t>10.2307/3802380</t>
  </si>
  <si>
    <t>Ecology; Zoology</t>
  </si>
  <si>
    <t>Environmental Sciences &amp; Ecology; Zoology</t>
  </si>
  <si>
    <t>VV821</t>
  </si>
  <si>
    <t>WOS:A1996VV82100013</t>
  </si>
  <si>
    <t>Cherel, Y; Ridoux, V; Rodhouse, PG</t>
  </si>
  <si>
    <t>Fish and squid in the diet of king penguin chicks, Aptenodytes patagonicus, during winter at sub-antarctic Crozet Islands</t>
  </si>
  <si>
    <t>CEPHALOPOD PREY; NEW-ZEALAND; ARCHIPELAGO; ASSEMBLAGES; BEHAVIOR; GENTOO; SECTOR; OCEAN</t>
  </si>
  <si>
    <t>The diet of king penguins, Aptenodytes patagonicus, rearing chicks was studied during three consecutive austral winters (1990, 1991 and 1992) at Crozet Islands. The mean stomach content mass of the 47 samples was 503 g. Percentages of wet and reconstituted masses showed that both fishes (66 and 36%, respectively) and squid (34 and 64%) are important components of the winter diet. Juveniles of the demersal onychoteuthid squid Moroteuthis ingens form the bulk of the cephalopod diet, and this was the main prey by reconstituted mass (57%). Myctophid fish (lantern-fishes) accounted for most of the fish diet, constituting together 32% by mass. The three main species of myctophids eaten in summer by king penguins were either very rare in winter (Electrona car lshergi) or accounted for a smaller proportion of the diet (Krefftichthys anderssoni=1.5% by mass and Protomyctophum tenisoni=4.6%). Five other myctophids, which are rarely consumed in summer, contributed 24% of the diet by mass in winter (Gymnoscopelus piabilis=18.1%, Lampichthys procerus=2.4%, G. nicholsi=1.3%, and Metelectrona ventralis and Electrona subaspera=1.0%). The greater diversity of prey in winter suggests a more opportunistic feeding behaviour at a time probably marked by a change in prey availability, Both the known ecology of the fish and squid prey and the barely digested state of some items suggest that in winter breeding adults forage in the outer shelf, upper slope and oceanic areas in the close vicinity of the Crozet Islands to feed their chicks. Finally, using king penguins as biological samplers, the present work provides novel data on the previously unstudied mesopelagic/epibenthic marine community in waters surrounding the Crozet Islands. Seventeen myctophid fish have been identified to species level. These include several poorly known species in the southern Indian Ocean. The occurrence of small, nearly intact, cephalopods in the diet of king penguins suggests that spawning grounds of four squid species may be located near the Crozet Archipelago.</t>
  </si>
  <si>
    <t>OCEANOPOLIS,LAB ETUD MAMMIFERES MARINS,F-29275 BREST,FRANCE; BRITISH ANTARCTIC SURVEY,NAT ENVIRONM RES COUNCIL,CAMBRIDGE CB3 0ET,ENGLAND</t>
  </si>
  <si>
    <t>Cherel, Y (corresponding author), CTR ETUD BIOL CHIZE,CNRS,F-79360 VILLIERS EN BOIS,FRANCE.</t>
  </si>
  <si>
    <t>Rodhouse, Paul/0000-0001-5399-967X; Ridoux, Vincent/0000-0002-9779-9319</t>
  </si>
  <si>
    <t>10.1007/BF00351323</t>
  </si>
  <si>
    <t>VR103</t>
  </si>
  <si>
    <t>WOS:A1996VR10300001</t>
  </si>
  <si>
    <t>Patarnello, T; Bargelloni, L; Varotto, V; Battaglia, B</t>
  </si>
  <si>
    <t>Krill evolution and the Antarctic ocean currents: Evidence of vicariant speciation as inferred by molecular data</t>
  </si>
  <si>
    <t>EUPHAUSIA-SUPERBA; POPULATION-STRUCTURE; GENETIC-VARIATION; SOUTHERN-OCEAN; DNA</t>
  </si>
  <si>
    <t>The phylogenetic relationships of the Antarctic krill Euphausia superba, the key species in the Antarctic food web, and other Antarctic and sub-Antarctic euphausiids have been investigated using the 16S ribosomal mitochondrial gene. The phylogenetic reconstructions indicated that the Antarctic species form a monophyletic clade separated by the non-Antarctic species. The results revealed a large genetic divergence between the Antarctic (E. superba and E. crystallorophias) and sub-Antarctic species (E. vallentini). The time of separation between these species, estimated from the molecular data, is around 20 million years ago, which is comparable with the geological time of the formation of a circum-Antarctic water circulation and the Antarctic Polar Frontal Zone. The euphausiid molecular phylogeny therefore represents evidence for vicariant speciation.</t>
  </si>
  <si>
    <t>Patarnello, T (corresponding author), UNIV PADUA,DEPT BIOL,VIA TRIESTE 75,I-35121 PADUA,ITALY.</t>
  </si>
  <si>
    <t>PATARNELLO, Tomaso/0000-0003-1794-5791</t>
  </si>
  <si>
    <t>10.1007/BF00351327</t>
  </si>
  <si>
    <t>WOS:A1996VR10300005</t>
  </si>
  <si>
    <t>Turner, SM; Malin, G; Nightingale, PD; Liss, PS</t>
  </si>
  <si>
    <t>Seasonal variation of dimethyl sulphide in the North Sea and an assessment of fluxes to the atmosphere</t>
  </si>
  <si>
    <t>BIOGEOCHEMICAL SULFUR CYCLE; GAS-EXCHANGE; BIOGENIC SULFUR; ANTARCTIC OCEANS; BOUNDARY-LAYER; ATLANTIC-OCEAN; PACIFIC-OCEAN; WIND-SPEED; SULFIDE; WATER</t>
  </si>
  <si>
    <t>The distribution of DMS concentrations in surface waters of the southern North Sea is described for nine months (February-October) in 1989. Minimum concentrations in winter were 0.13 nM and the maximum, monthly mean concentration was 25 nM, in May, coincident with large blooms of Phaeocystis pouchetii, off the continental coast. Comparison with other North Sea data suggests that the interannual seasonal pattern of DMS concentrations is similar. Transfer velocities, for sea-to-air transfer of DMS are derived, comparing a number of methods, and some of the uncertainties in the flux calculation are discussed. Optimised flux data for the North Sea show a distinct annual cycle with monthly averages ranging from 0.2 to 16.4 mu mol m(-2) day(-1) for February and June, respectively. Comparison with other data suggests that North Sea fluxes are very similar to other ocean areas in a similar latitude band and on an annual and seasonal basis. The potential impact of North Sea DMS fluxes on the European atmospheric sulphur budget is discussed.</t>
  </si>
  <si>
    <t>Malin, Gill/C-6985-2009; Nightingale, Philip D/I-4324-2012; LISS, Peter S./A-8219-2013</t>
  </si>
  <si>
    <t>Nightingale, Philip D/0000-0001-7177-5469; Malin, Gill/0000-0002-3639-9215</t>
  </si>
  <si>
    <t>10.1016/0304-4203(96)00028-X</t>
  </si>
  <si>
    <t>VM736</t>
  </si>
  <si>
    <t>WOS:A1996VM73600004</t>
  </si>
  <si>
    <t>Leakey, RJG; Archer, SD; Grey, J</t>
  </si>
  <si>
    <t>Microbial dynamics in coastal waters of East Antarctica: Bacterial production and nanoflagellate bacterivory</t>
  </si>
  <si>
    <t>flagellates; bacteria; grazing; production; Antarctic</t>
  </si>
  <si>
    <t>FLUORESCENTLY LABELED BACTERIA; PELAGIC FOOD WEBS; GRAZING RATES; BOTTOM-UP; TOP-DOWN; AQUATIC ENVIRONMENTS; PLANKTONIC BACTERIA; SEASONAL-VARIATION; SIZED PARTICLES; SOUTHERN-OCEAN</t>
  </si>
  <si>
    <t>Bacterial production and heterotrophic nanoflagellate (HNAN) bacterivory were determined concurrently with measurements of abundance and biomass at weekly intervals between 30 December 1993 and 11 February 1994 at a shallow, coastal location in Prydz Bay, eastern Antarctica. Bacterial production was measured by [H-3]thymidine incorporation and HNAN bacterivory by the uptake of fluorescently labelled bacteria. Bacterial abundance, biomass and production ranged from 2 to 8 x 10(8) l(-1), 13 to 64 mu g C l(-1) and 8 to 14 mu g C l(-1) d(-1), respectively, with maximum values recorded in mid January. The HNAN community comprised choanoflagellate, non-collared and colonial taxa, with non-collared forms dominating abundance and biomass in late January and early February. Total HNAN abundance and biomass ranged from 1.6 to 4.2 x 10(6) l(-1) and 8 to 16 mu g C l(-1) , respectively. HNAN cellular ingestion and clearance rates differed between taxa with maximum rates of 8.28 particles cell(-1) h(-1) and 9.32 nl cell(-1) h(-1) recorded for large non-collared forms. During the study period the HNAN community grazed 0.9 to 4.7 mu g bacterial C l(-1) d(-1), equivalent to 3 and 12% of bacterial biomass, and 10 and 36% of daily bacterial production; however, these values are likely to be minimal estimates and grazing impact may have been higher on occasion. Choanoflagellates were responsible for much of the grazing impact at the beginning of the study period, while non-collared HNAN were the dominant grazers in late January and early February. The HNAN community therefore appears to graze substantial bacterial production in Antarctic coastal waters during the austral summer, although alternative sources of bacterial mortality are likely to be of importance.</t>
  </si>
  <si>
    <t>AUSTRALIAN ANTARCTIC DIV, KINGSTON, TAS 7050, AUSTRALIA</t>
  </si>
  <si>
    <t>Leakey, RJG (corresponding author), BRITISH ANTARCTIC SURVEY, HIGH CROSS, MADINGLEY RD, CAMBRIDGE CB3 0ET, ENGLAND.</t>
  </si>
  <si>
    <t>Archer, Stephen D/D-2011-2010; Grey, Jonathan/B-3346-2012; Archer, Stephen/H-5490-2012</t>
  </si>
  <si>
    <t>Archer, Stephen/0000-0001-6054-2424; Grey, Jonathan/0000-0001-9069-2271</t>
  </si>
  <si>
    <t>10.3354/meps142003</t>
  </si>
  <si>
    <t>VT888</t>
  </si>
  <si>
    <t>WOS:A1996VT88800002</t>
  </si>
  <si>
    <t>Pages, F; White, MG; Rodhouse, PG</t>
  </si>
  <si>
    <t>Abundance of gelatinous carnivores in the nekton community of the Antarctic Polar Frontal Zone in summer 1994</t>
  </si>
  <si>
    <t>gelatinous nekton; Southern Ocean; wet biomass; carbon content; assemblages</t>
  </si>
  <si>
    <t>AUSTRAL SUMMER; NONGELATINOUS ZOOPLANKTON; ELEMENTAL COMPOSITION; ATOLLA-WYVILLEI; SOUTH GEORGIA; SCOTIA SEA; SIPHONOPHORES; CARBON; MEDUSAE; KRILL</t>
  </si>
  <si>
    <t>The species composition, abundance, vertical distribution, biovolume and carbon content of gelatinous nekton in the Antarctic Polar Frontal Zone are described from a series of RMT25 hauls collected from a series of 200 m depth layers between 0 and 1000 m. In total, 13 species of medusa, 6 species of siphonophore, 3 species of ctenophore and 1 species of salp and nemertean were identified. On average gelatinous organisms contributed 69.3% to the biovolume and 30.3% to the carbon content of the samples, although the ranges were high (0 to 98.9% and 0 to 62.6% respectively). The most important contributor to the biovolume and carbon content was the scyphomedusan Periphylla periphylla. Some specific associations and restricted vertical distributions were related to trophic interactions among ostracods, amphipods and cnidarians. Observations made near South Georgia showed that medusae and ctenophores were preyed upon by albatrosses and notothenioid fish respectively. The results support the premise that gelatinous organisms are a major and, at times, are the main component of the oceanic macroplankton/nekton community in the Southern Ocean.</t>
  </si>
  <si>
    <t>ALFRED WEGENER INST POLAR &amp; MARINE RES, D-27568 BREMERHAVEN, GERMANY; BRITISH ANTARCTIC SURVEY, NERC, CAMBRIDGE CB3 0ET, ENGLAND</t>
  </si>
  <si>
    <t>Helmholtz Association; Alfred Wegener Institute, Helmholtz Centre for Polar &amp; Marine Research; UK Research &amp; Innovation (UKRI); Natural Environment Research Council (NERC); NERC British Antarctic Survey</t>
  </si>
  <si>
    <t>Rodhouse, Paul/0000-0001-5399-967X</t>
  </si>
  <si>
    <t>10.3354/meps141139</t>
  </si>
  <si>
    <t>VN380</t>
  </si>
  <si>
    <t>WOS:A1996VN38000014</t>
  </si>
  <si>
    <t>Lodolo, E; Schreider, AA; Coren, F</t>
  </si>
  <si>
    <t>Sea-floor spreading in the easternmost Indian Ocean reveals cyclicity in ocean crust accretion (0-36 Ma)</t>
  </si>
  <si>
    <t>Australian &amp; Antarctic ridge; magnetic anomalies; spreading cyclicity</t>
  </si>
  <si>
    <t>PLATE MOTIONS; ANTARCTICA; AUSTRALIA; DEFORMATION; ALTIMETRY</t>
  </si>
  <si>
    <t>A new map of chrons (C1-C20) from the easternmost Australian-Antarctic ridge segment to the western Ross Sea is presented, and rates of ocean crust accretion are calculated. The spreading process in this sector of the Southern Ocean is not uniform. A very clear magnetic anomaly profile across the Australian-Antarctic plate boundary has allowed a detailed definition of the magnetic anomalies and a fine scale assessment of the spreading rate. Substantial asymmetry of spreading between the northern and southern flanks of the ridge axis has been revealed in the 2.15-4.29 Ma time interval. The linear regression of the instantaneous spreading velocity distribution calculated south the ridge axis along a flow-line shows a general trend with decreasing rates vs. time from 36 Ma to the present, with decrement of 0.022 cm/yr(2). The polynomial regression shows two-maxima of 20 Ma (4.8 cm/yr) and 31 Ma (6.1 cm/yr); the minimum coincides with 21.5 Ma (1.5 cm/yr). These results are in agreement with those obtained computing instantaneous velocities for the conjugate northern flank of the Australian-Antarctic ridge segment.</t>
  </si>
  <si>
    <t>OSSERV GEOFIS SPERIMENTALE TRIESTE,I-34016 TRIESTE,ITALY; RUSSIAN ACAD SCI,PP SHIRSHOV OCEANOL INST,MOSCOW 117218,RUSSIA</t>
  </si>
  <si>
    <t>LODOLO, Emanuele/0000-0002-4706-2095; COREN, Franco/0000-0002-7160-1001</t>
  </si>
  <si>
    <t>10.1016/0025-3227(96)00043-6</t>
  </si>
  <si>
    <t>VP095</t>
  </si>
  <si>
    <t>WOS:A1996VP09500006</t>
  </si>
  <si>
    <t>Boveng, PL; Walker, BG; Bengtson, JL</t>
  </si>
  <si>
    <t>Variability in Antarctic fur seal dive data: Implications for TDR studies</t>
  </si>
  <si>
    <t>Arctocephalus gazella; Antarctic fur seal; time-depth recorders; diving; sample size; experimental design</t>
  </si>
  <si>
    <t>DIVING BEHAVIOR; STATISTICAL POWER; SAMPLE-SIZE; DEPTH; TIME</t>
  </si>
  <si>
    <t>We analyzed 19 dive records obtained from female antarctic fur seals (Arctocephalus gazella) during three austral summer breeding seasons on Seal Island, Antarctica, to assess the extent of individual variation and the potential for using time-depth recorder (TDR) statistics to detect annual changes in six measures of foraging behavior. We report the mean values and typical variability among individuals for dive duration, dive depth, proportion of time submerged, transit time, vertical distance dived, and diving intensity. Dive duration was the least variable and vertical distance dived was the most variable among individual seals. The results were used to estimate the sample sizes required to detect-with acceptable precision and power-differences in the six measures between sites, years, or species. Statistics that vary most among individuals require the largest sample sizes to reliably detect a given percentage difference between annual means. Interestingly, we also observed the most significant interannual differences in those same statistics. These results emphasize that specifying the magnitude of the (interannual, intersite or interspecific) difference that is biologically significant to the study population is an important, though sometimes difficult, component of TDR survey design.</t>
  </si>
  <si>
    <t>Boveng, PL (corresponding author), NOAA,ALASKA FISHERIES SCI CTR,NATL MARINE MAMMAL LAB,7600 SAND POINT WAY NE,BLDG 4,SEATTLE,WA 98115, USA.</t>
  </si>
  <si>
    <t>VL334</t>
  </si>
  <si>
    <t>WOS:A1996VL33400004</t>
  </si>
  <si>
    <t>Cuneo, NR</t>
  </si>
  <si>
    <t>Permian phytogeography in Gondwana</t>
  </si>
  <si>
    <t>ANTARCTICA; ARGENTINA</t>
  </si>
  <si>
    <t>Phytogeographic patterns based on multivariate techniques (Multidimensional Scaling) are proposed for the Permian vegetation of Gondwana. This approach requires a data set with broad geographic coverage based on generic composition and with good time control. In general, strong phytogeographic differentiation can be observed throughout the Permian. In order to identify short term phytogeographic patterns, the Permian period was informally divided into five time slices. In the Permian Stage I(earliest Permian) the vegetation was strongly influenced by glacial conditions; a very impoverished vegetation is seen except in Patagonia and parts of South America. Four units were identified: Patagonia, Nothosouthamerica, Australia and Indo-Africa. By far, Patagonia was the most diverse and had the most favourable climatic conditions, perhaps as a result of palaeogeographic separation from western Gondwana. Nothosouthamerica, which included plant assemblages from NW Argentina and Brazil (perhaps as two subunits), is a mid-latitude area with glacial influence in the Brazilian sector. Indo-Africa had a much lower diversity occupying high latitudes, whereas Australia had the lowest diversity of all the vegetational regions in Stage I. The early Permian Stage II shows a more diversified and expanded plant cover. Vegetation of eastern and western Gondwana was differentiated; Patagonia and South America (including a Brazilian and NW Argentinean unit) had the richest plant assemblages, whereas Africa, Indo-Australia and Antarctica (as separate units) are less diverse probably due to late glacial influence. By the late early Permian (Stage III), Gondwana shows much more ameliorated climatic conditions basically due to drifting into more temperate latitudes, as well as increased moisture resulting in expansion of peat-forming areas. This is immediately reflected in the vegetation as shown by diversified plant assemblages, even in Antarctica. Nonetheless, a differentiation is again observed between eastern Gondwana (Patagonian and South American Units) and the western sector (Indo-Australian and Antarctic Units), whereas Africa would probably represent an ecotone. Beginning in the late Permian (Stage IV) there was a decrease in the number of plant assemblages and diversity, indicating a deterioration in climate resulting from generally drier conditions. Latitudinal differentiation can be observed, with Antarctica as a polar unit, Afro-Australia at high latitudes, whereas the South American-Indian and Patagonian Units are located in middle latitudes. Finally, in Permian Stage V (latest Permian) a South American Unit can be differentiated clearly from the rest (Africa and Indo-Australia); Antarctica is interpreted again as a discrete unit. In the Stage V time slice eastern Gondwana returns to more humid climatic conditions allowing the formation of extended peat-swamps, whereas the western sector is affected by seasonal and strong droughtness. This kind of phytogeographic approach has proven useful for detecting some palaeogeographic problems, such as those involving the Patagonian subcontinent. In this regard, palaeogeographic reconstructions and palaeoclimatic models should be tested against these phytogeographic patterns.</t>
  </si>
  <si>
    <t>Cuneo, NR (corresponding author), CONSEJO NACL INVEST CIENT &amp; TECN,MUSEO PALEONTOL EGIDIO FERUGILIO,AV 9 JULIO 655,RA-9100 TRELEW,CHUBUT,ARGENTINA.</t>
  </si>
  <si>
    <t>10.1016/S0031-0182(96)00025-9</t>
  </si>
  <si>
    <t>VZ399</t>
  </si>
  <si>
    <t>WOS:A1996VZ39900005</t>
  </si>
  <si>
    <t>Visser, JNJ</t>
  </si>
  <si>
    <t>Controls on Early Permian shelf deglaciation in the Karoo Basin of South Africa</t>
  </si>
  <si>
    <t>CARBONIFEROUS DWYKA FORMATION; ANTARCTIC ICE-SHEET; GLACIATION; SEDIMENTATION; GONDWANA; RECORD; MODEL</t>
  </si>
  <si>
    <t>The Late Carboniferous to Early Permian glacigene Dwyka Group has at its top three types of transitions from diamictite to postglacial mudrock in the southern Karoo. The type I transition sequence consists of clast-poor carbonate-rich diamictite having a sharp contact with the overlying mudrocks. This diamicton accumulated slowly by rain-out and sediment gravity flow processes. During sedimentation the polar ice front was stabilised by a possible ice shelf. Collapse of the ice shelf caused rapid ice margin retreat. The type 2 transition sequence consists of clast-poor diamictite with sandstone bodies overlain by mudrock with ice-rafted debris or thin interbedded debris-flow diamictites. Deposition of the diamictite facies occurred during oscillations of a subpolar ice front with short stable periods of surface melting of the ice resulting in the formation of small subaqueous outwash fans. The type 3 transition sequence consists of bouldery diamictite interbedded with massive or sandstone-bearing diamictite overlain by mudrock with ice-rafted debris or thin interbedded debris-flow diamictites. The sequence represents highly unstable ice front conditions and fluctuating sea-levels with periods of rapid deposition probably by collapsing ice streams. Climatic conditions may have alternated between polar and subpolar. The type 1 transition sequence is predominant in the western part and the type 3 sequence in the eastern part of the Karoo Basin. Long-term controls on deglaciation was climatic warming as Gondwana drifted over the pole as well as changes in land-sea configuration. Superimposed on these were local controls such as relative sea-level changes, presence of deformable substrate and meltwater production.</t>
  </si>
  <si>
    <t>Visser, JNJ (corresponding author), UNIV ORANGE FREE STATE, DEPT GEOL, POB 339, ZA-9300 BLOEMFONTEIN, SOUTH AFRICA.</t>
  </si>
  <si>
    <t>10.1016/S0031-0182(96)00027-2</t>
  </si>
  <si>
    <t>WOS:A1996VZ39900007</t>
  </si>
  <si>
    <t>Clark, PU; Alley, RB; Keigwin, LD; Licciardi, JM; Johnsen, SJ; Wang, HX</t>
  </si>
  <si>
    <t>Origin of the first global meltwater pulse following the last glacial maximum</t>
  </si>
  <si>
    <t>LAURENTIDE ICE-SHEET; ATLANTIC THERMOHALINE CIRCULATION; OXYGEN-ISOTOPE RECORDS; NORTH-ATLANTIC; YOUNGER DRYAS; HEINRICH EVENTS; DEEP CIRCULATION; GREENLAND ICE; LABRADOR SEA; DETRITAL CARBONATE</t>
  </si>
  <si>
    <t>Well-dated sea level records show that the glacioeustatic rise following the last glacial maximum was characterized by two or possibly three brief intervals of rapid sea level rise separating periods with much lower rates. These very high rates of sea level rise indicate periods of exceptionally rapid deglaciation of remaining ice sheets. The Laurentide Ice Sheet is commonly targeted as the source of the first, and largest, of the meltwater pulses (mwp-IA between similar to 14,200 (12,200 C-14 years B.P.) and 13,700 years ago (11,700 C-14 years B.P.)). In all oceanic records of deglaciation of the former northern hemisphere ice sheets that we review, only those from the Gulf of Mexico and the Bermuda Rise show evidence of low delta(18)O values at the time of mwp-IA, identifying the southern Laurentide Ice Sheet as a potential source for mwp-IA. We question this source for mwp-IA, however, because (1) ice sheet models suggest that this sector of the ice sheet contributed only a fraction (&lt;10%) of the sea level needed for mwp-IA, (2) melting this sector of the ice sheet at the necessary rate to explain mwp-IA is physically implausible, and (3) ocean models predict a much stronger thermohaline response to the inferred freshwater pulse out of the Mississippi River into the North Atlantic than is recorded. This leaves the Antarctic Ice Sheet as the only other ice sheet capable of delivering enough sea level to explain mwp-IA, but there are currently no well-dated high-resolution records to document this hypothesis. These conclusions suggest that reconstructions of the Laurentide Ice Sheet in the ICE-4G model, which are constrained to match the sea level record, may be too low for time periods younger than 15,000 years ago. Furthermore, delta(18)O records from the Gulf of Mexico show variable fluxes of meltwater from the southern margin of the Laurentide Ice Sheet which can be traced to the opening and closing of eastward draining glacial-lake outlets associated with surging ice sheet behavior. These variable fluxes through eastern outlets were apparently sufficient to affect formation of North Atlantic Deep Water, thus underscoring the sensitivity of this process to changes in freshwater forcing.</t>
  </si>
  <si>
    <t>PENN STATE UNIV, CTR EARTH SYST SCI, UNIVERSITY PK, PA 16802 USA; PENN STATE UNIV, DEPT GEOSCI, UNIVERSITY PK, PA 16802 USA; UNIV COPENHAGEN, NIELS BOHR INST, DEPT GEOPHYS, DK-2200 COPENHAGEN N, DENMARK; WOODS HOLE OCEANOG INST, WOODS HOLE, MA 02543 USA; LAWRENCE LIVERMORE NATL LAB, DIV ATMOSPHER SCI, LIVERMORE, CA 94550 USA; UNIV ICELAND, INST SCI, DEPT GEOPHYS, IS-107 REYKJAVIK, ICELAND</t>
  </si>
  <si>
    <t>Pennsylvania Commonwealth System of Higher Education (PCSHE); Pennsylvania State University; Pennsylvania State University - University Park; Pennsylvania Commonwealth System of Higher Education (PCSHE); Pennsylvania State University; Pennsylvania State University - University Park; University of Copenhagen; Niels Bohr Institute; Woods Hole Oceanographic Institution; United States Department of Energy (DOE); Lawrence Livermore National Laboratory; University of Iceland</t>
  </si>
  <si>
    <t>OREGON STATE UNIV, DEPT GEOSCI, CORVALLIS, OR 97331 USA.</t>
  </si>
  <si>
    <t>10.1029/96PA01419</t>
  </si>
  <si>
    <t>VU301</t>
  </si>
  <si>
    <t>WOS:A1996VU30100006</t>
  </si>
  <si>
    <t>vanFraneker, JA</t>
  </si>
  <si>
    <t>Pelagic distribution and numbers of the Antarctic petrel Thalassoica antarctica in the Weddell Sea during spring</t>
  </si>
  <si>
    <t>COUNTING SEABIRDS; MARINE MAMMALS; ICE; BIRDS; OCEAN</t>
  </si>
  <si>
    <t>Estimates of the population size of the Antarctic petrel Thalassoica antarctica are hampered by its breeding locations in remote nunatak areas of the Antarctic continent. Studies at sea can provide additional information on numbers. Seabird censuses during spring 1992 showed few Antarctic petrels in the western part of the Weddell Sea, but high numbers east of the South Sandwich Islands. The vast majority of the birds occurred in a band of 300 km north to 150 km south of the outer ice edge. Numbers at sea fluctuated in agreement with synchronized colony attendance patterns in the pre-breeding phase and peaked shortly before egg-laying when colonies are completely deserted. In this period, densities of Antarctic petrels in the marginal ice zone suggest that at least 2.7 +/- 0.5 million individuals occur in the Weddell Sea. It is likely that similar numbers occur immediately east of the study area. The distribution of the petrels matches the location, but not the size, of known breeding colonies in Dronning Maud Land and Coats Land, which suggests that important colonies in this area remain to be discovered. The observations imply that Antarctic petrels in the Weddell Sea commute over ice a surprisingly large distance of at least 2,000 km for a single pre-breeding visit to the colonies.</t>
  </si>
  <si>
    <t>vanFraneker, JA (corresponding author), DLO,IBN,INST FORESTRY &amp; NAT RES,POB 167,NL-1790 AD DEN BURG,NETHERLANDS.</t>
  </si>
  <si>
    <t>10.1007/s003000050090</t>
  </si>
  <si>
    <t>VM326</t>
  </si>
  <si>
    <t>WOS:A1996VM32600004</t>
  </si>
  <si>
    <t>Razouls, S; Koubbi, P; Mayzaud, P</t>
  </si>
  <si>
    <t>Spatio-temporal distribution of mesozooplankton in a sub-Antarctic coastal basin of the Kerguelen Archipelago (southern Indian Ocean)</t>
  </si>
  <si>
    <t>PRINCE-EDWARD-ISLANDS; ZOOPLANKTON; GEORGIA</t>
  </si>
  <si>
    <t>Seventeen surveys were performed fortnightly from January to December 1990 and covered a grid of 16 stations in the large Morbihan Bay at Kerguelen Island. Temperature and salinity were measured at four or five standard depths. Chlorophyll, carbon and nitrogen contents of surface water particulate matter were determined along with mesozooplanktonic biomass and abundance of copepods. The dominant species (90%) of mesozooplankton was Drepanopus pectinatus, and two other taxa, Oithona spp. and Calanus simillimus, accounted for 8.6 and 0.4% respectively. A Multiple Correspondence Analysis was used to determine the influence of abiotic (temperature and salinity) and biotic factors (potential food supply) on the spatio-temporal distribution of copepods and, more specifically, on that of the growth stages of D. pectinatus. No specific hydrological features were found. The distribution of copepods was fairly homogeneous in the whole bay while the quantitative changes were influenced by the seasonal rhythm. Only a slight trend of increasing values for the biotic or abiotic parameters and the neritic D. pectinatus was observed from the central to the inner back area of the bay.</t>
  </si>
  <si>
    <t>UNIV LITTORAL, LAB ONTOGENIE &amp; RECRUTEMENT POISSONS, STN MARINE, URA 1363, F-62930 WIMEREUX, FRANCE; UNIV PARIS 06, LAB OCEANOG BIOCHIM &amp; ECOL, EP CNRS 017, F-06230 VILLEFRANCHE SUR MER, FRANCE</t>
  </si>
  <si>
    <t>Universite du Littoral-Cote-d'Opale; Sorbonne Universite</t>
  </si>
  <si>
    <t>Razouls, S (corresponding author), UNIV PARIS 06, LAB ARAGO, URA 117, F-66650 BANYULS SUR MER, FRANCE.</t>
  </si>
  <si>
    <t>Koubbi, Philippe/D-5873-2015</t>
  </si>
  <si>
    <t>WOS:A1996VM32600006</t>
  </si>
  <si>
    <t>Stapleford, LS; Smith, REH</t>
  </si>
  <si>
    <t>The interactive effects of temperature and silicon limitation on the psychrophilic ice diatom Pseudonitszchia seriata</t>
  </si>
  <si>
    <t>SEA-ICE; ANTARCTIC PHYTOPLANKTON; NUTRIENT LIMITATION; ENVIRONMENTAL-FACTORS; LIMITING NUTRIENT; ALGAL GROWTH; HUDSON-BAY; MARINE; PHOTOSYNTHESIS; RESOLUTE</t>
  </si>
  <si>
    <t>Pseudonitzschia seriata, isolated from sea ice in the Canadian Arctic, was grown in silicon-limited batch and semi-continuous culture to determine the effects of temperature on its nutrient utilization. Resource-saturated growth rate (mu(max)) increased significantly with temperature from -1.5 to 6 degrees C with a Q(10) of 1.63. The efficiency of the algae in using exogenous silicic acid for growth had no significant monotonic relationship with temperature but was significantly (P &lt; 0.05) greater in cultures at &gt; 0 degrees C than in those at lower temperatures. Silicic acid uptake kinetics did not differ between high and low temperatures. Silicon cell quotas were significantly higher at temperatures less than or equal to degrees C, indicating greater silicon demand at low temperatures. P. seriata should not suffer silicon limitation in its natural ice habitat based on the observed kinetics, but its behaviour provides some support for the suggestion that temperatures less than or equal to 0 degrees C are associated with diminished efficiency of nutrient utilization by cold ocean microalgae.</t>
  </si>
  <si>
    <t>WOS:A1996VM32600007</t>
  </si>
  <si>
    <t>Schulz, K</t>
  </si>
  <si>
    <t>Mospicalanus schielae, a new genus and species of calanoid copepod (Crustacea: Spinocalanidae) from deep Antarctic water</t>
  </si>
  <si>
    <t>A new genus and species, Mospicalanus schielae, collected at bathypelagic depth in the Antarctic Ocean, is described from female specimens and a stage V male. The new species is placed in the Spinocalanidae on account of the absence of fifth legs and leg 1 characteristics. It appears to be closely related to Mimocalanus Farran, 1908, sharing apomorphic characters such as the lack of a rostrum, reductions of setal armament on the mouthparts, and absence of an outer spine on the first exopod segment of leg 1. Mospicalanus schielae can be distinguished from other spinocalanid genera by the setation of the antennary exopod, the maxillule, and the paecoxal endite of maxilla. Diagnostic characters of Spinocalanidae and Bathypontiidae are also discussed in order to clarify affiliation of genera tentatively assigned to the latter family. An updated key is given for the spinocalanid genera.</t>
  </si>
  <si>
    <t>BIOL ANSTALT HELGOLAND,TAXONOM ARBEITSGRP,D-22607 HAMBURG,GERMANY</t>
  </si>
  <si>
    <t>WOS:A1996VM32600008</t>
  </si>
  <si>
    <t>PedrosAlio, C; CalderonPaz, JI; Guixa, N; Navarrete, A; Vaque, D</t>
  </si>
  <si>
    <t>Microbial plankton across Drake Passage</t>
  </si>
  <si>
    <t>ANTARCTIC CIRCUMPOLAR CURRENT; LATE AUSTRAL WINTER; SOUTHERN-OCEAN; BACTERIAL PRODUCTION; DIVIDING CELLS; BIOMASS; BACTERIOPLANKTON; PHYTOPLANKTON; FREQUENCY; ZONATION</t>
  </si>
  <si>
    <t>We determined biomass and activity of microbial plankton across the Polar Front (PF) in Drake Passage during January 1994. Temperature was around 0 degrees C south and between 3 and 5 degrees C north of the PF. Both biomass and activities of microorganisms were significantly lower in the Antarctic waters south of the PF than in the sub-Antarctic waters north of it. Thus, values of chlorophyll alpha, integrated between 0 and 200 m, reached 150 mg m(-2) north, but only 25 mg m(-2) south of the PF. Likewise, bacteria varied between 10(14) and 4 x 10(13) cells m(-2). However, the abundance of heterotrophic nanoflagellates was extremely low throughout Drake Passage (around 3 x 10(10) cells m(-2)). Bacterial doubling times were long (mean of 25 days). Bacterivory was estimated from the abundance of predators and prey and from temperature. The grazing impact on bacterioplankton biomass was insignificant (less that 0.05% per day) and low on bacterial heterotrophic production (15% per day). Neither biomass nor the activities of microorganisms were found to increase at the PF. The microbial food web was uncoupled and the bacteria did not seem to be controlled by predation.</t>
  </si>
  <si>
    <t>CSIC, INST CIENCIAS MAR, PASSEIG JOAN BORBO SN, E-08039 BARCELONA, SPAIN.</t>
  </si>
  <si>
    <t>Pedros-Alio, Carlos/H-1222-2011; Vaque, Dolors/H-6973-2018</t>
  </si>
  <si>
    <t>Pedros-Alio, Carlos/0000-0003-1009-4277; Vaque, Dolors/0000-0002-0420-5914</t>
  </si>
  <si>
    <t>WOS:A1996VM32600010</t>
  </si>
  <si>
    <t>Grossmann, S; Lochte, K; Scharek, R</t>
  </si>
  <si>
    <t>Algal and bacterial processes in platelet ice during late austral summer</t>
  </si>
  <si>
    <t>ANTARCTIC SEA-ICE; DENSE MICROALGAL BLOOM; MCMURDO-SOUND; WEDDELL SEA; MICROBIAL COMMUNITIES; HIGH-RESOLUTION; BOTTOM-ICE; PACK ICE; BIOMASS; BACTERIOPLANKTON</t>
  </si>
  <si>
    <t>The biota inhabiting layers of platelet ice were investigated in the Weddell Sea during late austral summer. Due to meltwater release, the salinity of the interstitial water between platelets was reduced. Algae and bacteria accumulated within this ice environment attaining concentrations of up to 500 mu g in total pigments (chlorophyll alpha plus phaeopigments) and 2 mg in bacterial biomass per liter. Pennate diatoms of the genus Fragilariopsis were most common in the platelet layer, while ice-free water was dominated by autotrophic nanoflagellates. Protozoa contributed only 5% or less to the total protistan (microalgae plus protozoa) cell concentration in the ice, compared to about 10% in open water, thus suggesting a low grazing pressure within the platelet habitat. The bulk of bacterial biomass occurred within the dense assemblages of pennate diatoms that grew attached to the ice platelets. Algal and bacterial concentrations in the interstitial water between platelets were much lower. Measurements of bacterial growth showed that substantial heterotrophic potential can be established within assemblages inhabiting late summer platelet ice. Small-scale analyses of bacterial activity patterns revealed that those bacteria that were closely associated with ice and/or algae showed considerably less biomass-specific substrate uptake than cells that occurred freely suspended in the interstitial water, indicating that their physiological state differed.</t>
  </si>
  <si>
    <t>Grossmann, S (corresponding author), ALFRED WEGENER INST POLAR &amp; MARINE RES,POSTFACH 120161,D-27515 BREMERHAVEN,GERMANY.</t>
  </si>
  <si>
    <t>WOS:A1996VM32600011</t>
  </si>
  <si>
    <t>Aghajari, N; Feller, G; Gerday, C; Haser, R</t>
  </si>
  <si>
    <t>Crystallization and preliminary X-ray diffraction studies of alpha-amylase from the Antarctic psychrophile Alteromonas haloplanctis A23</t>
  </si>
  <si>
    <t>PROTEIN SCIENCE</t>
  </si>
  <si>
    <t>alpha-amylase; extremophiles; psychrophilic enzymes; X-ray crystallography</t>
  </si>
  <si>
    <t>ANGSTROM RESOLUTION; PROTEINS</t>
  </si>
  <si>
    <t>A cold-active alpha-amylase was purified from culture supernatants of the antarctic psychrophile Alteromonas haloplanctis A23 grown at 4 degrees C. In order to contribute to the understanding of the molecular basis of cold adaptations, crystallographic studies of this cold-adapted enzyme have been initiated because a three-dimensional structure of a mesophilic counterpart, pig pancreatic alpha-amylase, already exists. alpha-Amylase from A. haloplanctis, which shares 53% sequence identity with pig pancreatic alpha-amylase, has been crystallized and data to 1.85 Angstrom have been collected. The space group is found to be C222(1) with a = 71.40 Angstrom, b = 138.88 Angstrom, and 115.66 Angstrom. Until now, a three-dimensional structure of a psychrophilic enzyme is lacking.</t>
  </si>
  <si>
    <t>CNRS,IFR1,INST BIOL STRUCT &amp; MICROBIOL,UPR9039,LAB ARCHITECTURE &amp; FONCT MACROMOL BIOL,F-13402 MARSEILLE 20,FRANCE; UNIV LIEGE,INST CHIM B6,BIOCHIM LAB,B-4000 LIEGE,BELGIUM</t>
  </si>
  <si>
    <t>Centre National de la Recherche Scientifique (CNRS); Aix-Marseille Universite; University of Liege</t>
  </si>
  <si>
    <t>Aghajari, Nushin/P-1906-2016</t>
  </si>
  <si>
    <t>Aghajari, Nushin/0000-0002-2245-2679</t>
  </si>
  <si>
    <t>0961-8368</t>
  </si>
  <si>
    <t>PROTEIN SCI</t>
  </si>
  <si>
    <t>Protein Sci.</t>
  </si>
  <si>
    <t>10.1002/pro.5560051021</t>
  </si>
  <si>
    <t>VL922</t>
  </si>
  <si>
    <t>WOS:A1996VL92200021</t>
  </si>
  <si>
    <t>Wu, XG; Simmonds, I; Budd, WF</t>
  </si>
  <si>
    <t>Southern hemisphere climate system recovery from 'instantaneous' sea-ice removal</t>
  </si>
  <si>
    <t>Antarctica; climate model; impact experiment; sea-ice model</t>
  </si>
  <si>
    <t>ANTARCTIC WINTER CIRCULATION; GENERAL-CIRCULATION; NUMERICAL EXPERIMENT; MODEL; VARIABILITY; SENSITIVITY; EXCHANGE; IMPACT; LEADS</t>
  </si>
  <si>
    <t>A coupled atmosphere-sea-ice model has been used to investigate the temporal response to instantaneous Antarctic sea-ice removal under the present external climate conditions. In all cases the system was seen to be transitive, in that the sea ice eventually grew back to the present climate conditions. Here we examine the timescale and nature of the ice and atmospheric relaxation back to 'control' conditions. Several experiments were carried out, either supposing that all the sea ice was removed at certain times of year, or that it was removed only over certain large areas. The model in each case was run for six realizations for the equivalent of several years to a new equilibrium. For the 'whole sea-ice removal' experiment the maximum impact was found to occur when the removal was made at the time of sea-ice maximum (September) and least reaction near the minimum. In both cases the return to normal occured by the: middle of the following winter. The atmospheric responses comprised reduced surface pressure over the area from which ice had been removed, greatly increased turbulent fluxes, reduced difference between precipitation and evaporation (P - E) over the ocean and increased (P - E) over the Antarctic continent. The air temperature changes spread through the troposphere and tended to reduce the circumpolar westerlies north of and over the sea-ice zone. The reaction to the regional sea-ice removals was more local and depended on where the region was located relative to the mean circulation pattern around and over Antarctica.</t>
  </si>
  <si>
    <t>UNIV TASMANIA,HOBART,TAS 7001,AUSTRALIA; UNIV MELBOURNE,PARKVILLE,VIC 3052,AUSTRALIA</t>
  </si>
  <si>
    <t>University of Tasmania; University of Melbourne</t>
  </si>
  <si>
    <t>VN471</t>
  </si>
  <si>
    <t>WOS:A1996VN47100002</t>
  </si>
  <si>
    <t>Alexandrov, VY; Grishchenko, VD; Williams, RG</t>
  </si>
  <si>
    <t>Arctic, Antarctic Research Institute, St Petersburg</t>
  </si>
  <si>
    <t>SEA TECHNOLOGY</t>
  </si>
  <si>
    <t>UNIV ALABAMA,HUNTSVILLE,AL 35899</t>
  </si>
  <si>
    <t>University of Alabama System; University of Alabama Huntsville</t>
  </si>
  <si>
    <t>Alexandrov, VY (corresponding author), AARI,ST PETERSBURG,RUSSIA.</t>
  </si>
  <si>
    <t>COMPASS PUBL INC</t>
  </si>
  <si>
    <t>ARLINGTON</t>
  </si>
  <si>
    <t>SUITE 1000 1117 N 19 ST, ARLINGTON, VA 22209</t>
  </si>
  <si>
    <t>0093-3651</t>
  </si>
  <si>
    <t>SEA TECHNOL</t>
  </si>
  <si>
    <t>Sea Technol.</t>
  </si>
  <si>
    <t>&amp;</t>
  </si>
  <si>
    <t>Engineering, Ocean</t>
  </si>
  <si>
    <t>VN465</t>
  </si>
  <si>
    <t>WOS:A1996VN46500008</t>
  </si>
  <si>
    <t>Waren, A; Hain, S</t>
  </si>
  <si>
    <t>Description of Zerotulidae fam nov (Littorinoidea), with comments on an Antarctic littorinid gastropod</t>
  </si>
  <si>
    <t>VELIGER</t>
  </si>
  <si>
    <t>MORPHOLOGY; ANATOMY; CAENOGASTROPODA; PROSOBRANCHIA; SYSTEMATICS; EVOLUTION; PHYLOGENY</t>
  </si>
  <si>
    <t>Zerotulidae fam. nov. is described and placed in the Littorinoidea. The family includes the genera Zerotula Finlay, 1926 (formerly in Architectonicidae); Frovina Thiele, 1912 (synonymized with Prolacuna Thiele, 1913, both formerly in Naticidae); Trilirata Waren &amp; Hain, gen. nov. (type species Prolacuna trilirata Thiele, 1912, Antarctic); and Dickdellia Waren &amp; Hain, gen. nov. (type species Laevilitorina (Corneolitorina) labioflecta Dell, 1991, Antarctic, bathyal). The following new species are described: Frovina angularis Waren &amp; Hain (New Caledonia, bathyal), Zerotula incognita Waren &amp; Hain (North Atlantic, abyssal), Z. stellapolaris Waren &amp; Hain (Antarctic), Z. coronata Waren &amp; Hain (New Zealand, shelf), Trilirata sexcarinata Waren &amp; Hain (Antarctic), T. triregis Waren &amp; Hain (New Zealand, shelf), and T. herosae Waren &amp; Hain (New Caledonia, bathyal). The anatomy is described for Frovina soror Thiele, 1912, F. indecora (Thiele, 1912), Zerotula stellapolaris, Trilirata macmurdensis (Hedley, 1911), T. sexcarinata, and D. labioflecta. Antitrichotropis wandelensis (Lamy, 1906,) (formerly in Capulidae, Neotaenioglossa) is transferred to Laevilitorininae (Littorinidae), based on examination of radula and external morphology of the head-foot. It is classified in Laevilitorina, subgenus Pellilacunella.</t>
  </si>
  <si>
    <t>OSPARCOM,LONDON WC2A 2JE,ENGLAND</t>
  </si>
  <si>
    <t>Waren, A (corresponding author), SWEDISH MUSEUM NAT HIST,BOX 50007,S-10405 STOCKHOLM,SWEDEN.</t>
  </si>
  <si>
    <t>CALIF MALACOZOOLOGICAL SOC INC</t>
  </si>
  <si>
    <t>SANTA BARBARA</t>
  </si>
  <si>
    <t>SANTA BARBARA MUSEUM NATURAL HISTORY, 2559 PUESTA DEL SOL RD, SANTA BARBARA, CA 93105</t>
  </si>
  <si>
    <t>0042-3211</t>
  </si>
  <si>
    <t>Veliger</t>
  </si>
  <si>
    <t>VM109</t>
  </si>
  <si>
    <t>WOS:A1996VM10900001</t>
  </si>
  <si>
    <t>Marshall, DJ; Pugh, PJA</t>
  </si>
  <si>
    <t>Origin of the inland Acari of Continental Antarctica, with particular reference to Dronning Maud Land</t>
  </si>
  <si>
    <t>Acari; Antarctica; biogeography; endemism; immigration; origin</t>
  </si>
  <si>
    <t>WEST ANTARCTICA; GONDWANALAND; INSECTS; ISLANDS; MITES</t>
  </si>
  <si>
    <t>The extant Acari occurring on the inland mountain ranges and nunataks of Continental Antarctica comprise only pre-Pleistocene endemic Prostigmata and Cryptostigmata of which the Prostigmata are the probable earlier colonists. The inland acarofauna of Continental Antarctica has a different origin from that of Maritime Antarctica, though both are the relict descendants of a Mesozoic acarofauna, which has been radically depleted by one or more Mesozoic and/or Cenozoic glacial events. (C) 1996 The Linnean Society of London.</t>
  </si>
  <si>
    <t>BRITISH ANTARCTIC SURVEY,NERC,CAMBRIDGE CB3 0ET,ENGLAND; UNIV CAPE TOWN,FITZPATRICK INST,RONDEBOSCH,SOUTH AFRICA</t>
  </si>
  <si>
    <t>Marshall, David/0000-0003-3771-5950</t>
  </si>
  <si>
    <t>VQ434</t>
  </si>
  <si>
    <t>WOS:A1996VQ43400001</t>
  </si>
  <si>
    <t>Geochemistry of submarine warm springs in the limestone cavern of Grotta Azzurra, Capo Palinuro, Italy: Evidence for mixing-zone dolomitisation</t>
  </si>
  <si>
    <t>HYDROTHERMAL ACTIVITY; DOLOMITIZATION; CHEMISTRY; DOLOMITE; SYSTEMS; RIDGE; OCEAN; WATER</t>
  </si>
  <si>
    <t>Subtidal springs in and around the submarine limestone cavern of Grotta Azzurra, at Capo Palinuro, Italy, discharge fluids which are warm(&lt; 25 degrees C), mildly acidic, depleted in Cl-, Na+ and Mg2+, and enriched in Si, alkalinity, Ca2+, Sr2+, Mn, NH4+, PO43- and H2S, relative to surrounding seawater. The compositions of the warm fluid samples collected in and around the cave define mixing lines which suggest dilution of a single thermal fluid (T greater than or equal to 23 degrees C) by cool overlying seawater (T = 17-17.6 degrees C). The chemical data suggest that the proposed thermal fluid contains two components, one derived from seawater(&lt; 90%) and the other from low-salinity groundwater(&gt; 10%). Excess Si, alkalinity, Ca2+, Sr2+ and Mn relative to seawater are likely derived from the groundwater component or dissolution/hydrothermal alteration of the host rocks. Magnesium has been removed from the seawater component in exchange for Ca2+, due to dolomitisation of the limestone and/or hydrothermal alteration reactions. Saturation-state calculations suggest that the vented fluids are near saturation with respect to calcite and supersaturated with respect to dolomite. This and the presence of dolomite in the host rocks and cave-floor sediments suggest that ''mixing-zone'' dolomitisation of the limestones is occurring, perhaps kinetically assisted by elevated temperature and/or bacterial mediation in the reducing subseafloor zone. One possible ''end-member'' condition is considered for the thermal fluid - zero-Mg - which suggests an end-member temperature of 50.5 degrees C and a fluid composition derived from similar to 38% seawater and similar to 62% groundwater. The heat source for the circulating fluids is uncertain, but may involve warm underlying igneous rocks or heating via the geothermal gradient. A continuous in-situ record of vent-fluid temperature, salinity, pH and O-2 concentration collected within the cavern is consistent with our interpretation of the fluid origin, and suggests that tidal forcing affects circulation and venting of the warm fluids.</t>
  </si>
  <si>
    <t>Sedwick, Peter/0000-0003-0663-8323</t>
  </si>
  <si>
    <t>SEP 30</t>
  </si>
  <si>
    <t>10.1016/0009-2541(96)00029-0</t>
  </si>
  <si>
    <t>VQ331</t>
  </si>
  <si>
    <t>WOS:A1996VQ33100007</t>
  </si>
  <si>
    <t>Tamburrini, M; DAvino, R; Fago, A; Carratore, V; Kunzmann, A; diPrisco, G</t>
  </si>
  <si>
    <t>The unique hemoglobin system of Pleuragramma antarcticum, an Antarctic migratory teleost - Structure and function of the three components</t>
  </si>
  <si>
    <t>JOURNAL OF BIOLOGICAL CHEMISTRY</t>
  </si>
  <si>
    <t>NOTOTHENIA-CORIICEPS-NEGLECTA; AMINO-ACID-SEQUENCE; FISH; BINDING; PURIFICATION; ADAPTATION</t>
  </si>
  <si>
    <t>Pleuragramma antarcticum (suborder Notothenioidei, family Nototheniidae) is the most abundant fish in the antarctic shelf. This pelagic species has a circum-antarctiac distribution and is characterized by spawning migration. This species displays the highest multiplicity of major hemoglobins (three); the other notothenioids have a single one (except one species, having two) with relatively low oxygen affinity regulated by pH and organophosphates, The hemoglobins of P. antarcticum display strong Bohr and Root effects; however, they reveal important functional differences in subunit cooperativity and organophosphate regulation and, above all, in the response of oxygenation to temperature, De spite the substitution Val beta E11 --&gt; Ile found in Hb 2, which decreases the affinity in human mutants, the hemoglobins have similar oxygen affinity, higher than that of the other notothenioids. Hb 1 has the alpha chain in common with Hb 2 and the beta in common with Hb 3. The amino acid sequence of all four chains has been established, Thus the hematological features of P. antarcticum differ remarkably from those of antarctic notothenioids, This unique and sophisticated oxygen transport system may adequately meet the requirements of the unusual mode of life of this fish.</t>
  </si>
  <si>
    <t>AARHUS UNIV,DEPT ZOOPHYSIOL,INST BIOL SCI,DK-8000 AARHUS,DENMARK; INST POLAR ECOL,D-24148 KIEL,GERMANY</t>
  </si>
  <si>
    <t>Aarhus University</t>
  </si>
  <si>
    <t>Tamburrini, M (corresponding author), CNR,INST PROT BIOCHEM &amp; ENZYMOL,VIA MARCONI 10,I-80125 NAPLES,ITALY.</t>
  </si>
  <si>
    <t>Kunzmann, Andreas/O-1345-2013; Kunzmann, Andreas/O-5459-2019; Fago, Angela/J-5946-2013</t>
  </si>
  <si>
    <t>Kunzmann, Andreas/0000-0002-9500-4332; Kunzmann, Andreas/0000-0002-9500-4332; Fago, Angela/0000-0001-7315-2628; TAMBURRINI, MAURIZIO/0000-0001-5987-0957</t>
  </si>
  <si>
    <t>AMER SOC BIOCHEMISTRY MOLECULAR BIOLOGY INC</t>
  </si>
  <si>
    <t>9650 ROCKVILLE PIKE, BETHESDA, MD 20814-3996 USA</t>
  </si>
  <si>
    <t>0021-9258</t>
  </si>
  <si>
    <t>J BIOL CHEM</t>
  </si>
  <si>
    <t>J. Biol. Chem.</t>
  </si>
  <si>
    <t>SEP 27</t>
  </si>
  <si>
    <t>10.1074/jbc.271.39.23780</t>
  </si>
  <si>
    <t>VJ442</t>
  </si>
  <si>
    <t>WOS:A1996VJ44200034</t>
  </si>
  <si>
    <t>Nishida, K; Narita, H</t>
  </si>
  <si>
    <t>Three-dimensional observations of ice crystal characteristics in polar ice sheets</t>
  </si>
  <si>
    <t>FABRICS</t>
  </si>
  <si>
    <t>In ice core studies, mean crystal size is generally measured on a section image of an ice specimen. However, an ice crystal with a complex shape may appear as several cells on a section image; consequently, the mean crystal size may be underestimated by overcounting the crystals on the image. We examined this phenomenon, which we called duplication effect, through three-dimensional observation of crystal shapes, In terms of results, we found that the frequency in which duplicate cells appear on a section image is linear with respect to the frequency of which randomly drawn lines on the image pass a cell more than once. On the basis of this empirical relationship, the error on the mean crystal size caused by the duplication effect can be revised from the section image itself. As to its application, we examined crystal sizes in some Antarctic ice specimens and found that the extent of change of crystal size steadily increased with depth up to 100 m and then fluctuated between 6% and 10% in the deeper parts.</t>
  </si>
  <si>
    <t>HOKKAIDO UNIV, INST LOW TEMP SCI, SAPPORO, HOKKAIDO 060, JAPAN</t>
  </si>
  <si>
    <t>Hokkaido University</t>
  </si>
  <si>
    <t>Nishida, K (corresponding author), KYOTO UNIV, FAC AGR, DEPT FORESTRY, KYOTO 60601, JAPAN.</t>
  </si>
  <si>
    <t>D16</t>
  </si>
  <si>
    <t>10.1029/96JD01770</t>
  </si>
  <si>
    <t>VK041</t>
  </si>
  <si>
    <t>WOS:A1996VK04100012</t>
  </si>
  <si>
    <t>Schoeberl, MR; Douglass, AR; Kawa, SR; Dessler, AE; Newman, PA; Stolarski, RS; Roche, AE; Waters, JW; Russell, JM</t>
  </si>
  <si>
    <t>Development of the Antarctic ozone hole</t>
  </si>
  <si>
    <t>STRATOSPHERIC POLAR VORTEX; REACTIVE NITROGEN; CLOUD PARTICLES; LATE WINTER; UARS DATA; CHLORINE; EVOLUTION; CLONO2; HCL; MLS</t>
  </si>
  <si>
    <t>A Lagrangian chemical model is used to simulate the formation of the Antarctic ''ozone hole'': the decrease in high-latitude southern hemisphere ozone between mid-August and mid-September of each year. The model benchmark simulation of HNO3, ClONO2, ClO, and ozone for September 17, 1992, is in good agreement with UARS observations. Simulations of the ozone column over the years 1979-1994 show quantitative agreement with the secular decline in Antarctic ozone and change in the area of the ozone hole as observed by the total ozone mapping spectrometer (TOMS). The model calculates that the Antarctic ozone loss and ozone hole area both increased linearly with time after the early 1970s until the early 1990s. After the early 1990s the growth of the area of the ozone hole slows as a result of the slowing of the growth rate of total inorganic chlorine. A hypothetical doubling of the 1992 atmospheric chlorine amount would expand the ozone hole to the very edge of the polar vortex.</t>
  </si>
  <si>
    <t>NASA, LANGLEY RES CTR, HAMPTON, VA 23681 USA; CALTECH, JET PROP LAB, PASADENA, CA 91109 USA; LOCKHEED PALO ALTO RES LABS, PALO ALTO, CA USA</t>
  </si>
  <si>
    <t>National Aeronautics &amp; Space Administration (NASA); NASA Langley Research Center; National Aeronautics &amp; Space Administration (NASA); NASA Jet Propulsion Laboratory (JPL); California Institute of Technology; Lockheed Martin</t>
  </si>
  <si>
    <t>Schoeberl, MR (corresponding author), NASA, GODDARD SPACE FLIGHT CTR, CODE 916, GREENBELT, MD 20771 USA.</t>
  </si>
  <si>
    <t>Douglass, Anne R/D-4655-2012; Dessler, Andrew E/G-8852-2012; Kawa, Stephan R/E-9040-2012; Stolarski, Richard S/B-8499-2013; Newman, Paul A./D-6208-2012</t>
  </si>
  <si>
    <t>Dessler, Andrew E/0000-0003-3939-4820; Newman, Paul A./0000-0003-1139-2508</t>
  </si>
  <si>
    <t>SEP 20</t>
  </si>
  <si>
    <t>D15</t>
  </si>
  <si>
    <t>10.1029/96JD01707</t>
  </si>
  <si>
    <t>VJ677</t>
  </si>
  <si>
    <t>WOS:A1996VJ67700001</t>
  </si>
  <si>
    <t>Battle, M; Bender, M; Sowers, T; Tans, PP; Butler, JH; Elkins, JW; Ellis, JT; Conway, T; Zhang, N; Lang, P; Clarke, AD</t>
  </si>
  <si>
    <t>Atmospheric gas concentrations over the past century measured in air from firn at the South Pole</t>
  </si>
  <si>
    <t>ANTARCTIC ICE CORE; NITROUS-OXIDE; O-2; RATIO; CO2; N-2; N2O; METHANE; MODEL</t>
  </si>
  <si>
    <t>The extraction and analysis of air from the snowpack (firn) at the South Pole provides atmospheric concentration histories of biogenic greenhouse gases since the beginning of the present century which confirm and expand on those derived from studies of air trapped in ice cores. Furthermore, calculations based on the inferred atmospheric concentrations of oxygen and carbon dioxide indicate that-in contrast to the past few years-the terrestrial biosphere was neither a source nor sink of CO2 between similar to 1977 and 1985.</t>
  </si>
  <si>
    <t>PENN STATE UNIV, DEPT GEOSCI, UNIVERSITY PK, PA 16802 USA; NOAA, CLIMATE MONITORING &amp; DIAGNOST LAB, BOULDER, CO 80303 USA; UNIV COLORADO, COOPERAT INST RES ENVIRONM STUDIES, BOULDER, CO 80309 USA</t>
  </si>
  <si>
    <t>Pennsylvania Commonwealth System of Higher Education (PCSHE); Pennsylvania State University; Pennsylvania State University - University Park; National Oceanic Atmospheric Admin (NOAA) - USA; University of Colorado System; University of Colorado Boulder</t>
  </si>
  <si>
    <t>Battle, M (corresponding author), UNIV RHODE ISL, GRAD SCH OCEANOG, NARRAGANSETT, RI 02882 USA.</t>
  </si>
  <si>
    <t>Zhang, Nina/F-3609-2014; Tans, Pieter/AAG-8273-2019</t>
  </si>
  <si>
    <t>Tans, Pieter/0000-0002-9883-0787</t>
  </si>
  <si>
    <t>NATURE PUBLISHING GROUP</t>
  </si>
  <si>
    <t>MACMILLAN BUILDING, 4 CRINAN ST, LONDON N1 9XW, ENGLAND</t>
  </si>
  <si>
    <t>SEP 19</t>
  </si>
  <si>
    <t>10.1038/383231a0</t>
  </si>
  <si>
    <t>VH315</t>
  </si>
  <si>
    <t>WOS:A1996VH31500045</t>
  </si>
  <si>
    <t>Lienesch, JH; Planet, WG; DeLand, MT; Laamann, K; Cebula, RP; Hilsenrath, E; Horvath, K</t>
  </si>
  <si>
    <t>Validation of NOAA-9 SBUV/2 total ozone measurements during the 1994 Antarctic ozone hole</t>
  </si>
  <si>
    <t>SOLAR BACKSCATTER ULTRAVIOLET; INSTRUMENT</t>
  </si>
  <si>
    <t>The Solar Backscatter Ultraviolet (SBUV/2) instrument on the NOAA-9 spacecraft made total ozone measurements over Antarctica during the 1994 Austral Spring depletion. These measurements continue those made by the SBUV/2 on NOAA-11. In recent years NOAA-9 drifted from a poor orbit to one where earth observations and calibration capabilities are not restricted. An interim calibration of the NOAA-9 SBUV/2 instrument was established with data from June 1994 and applied to observations during September, October, and November 1994. To validate the NOAA-9 ozone measurements, daily zonal ozone averages from NOAA-9 and NOAA-11 measurements in the Northern Hemisphere have been compared. Comparisons have also been made with ground-based measurements from five Dobson stations dispersed on the Antarctic continent. The results show that, on average, the NOAA-9 data agree to within 1-2 percent with the Dobson stations with standard deviations of the difference ranging from 5.3 to 7.7% and to within several percent with NOAA-11 Northern Hemisphere data when restricted to solar zenith angles less than 80 degrees. This agreement makes possible not only a continuation of the Antarctic measurements without a large instrument-related bias, but also establishes the NOAA-9 data as a suitable transition data set during the replacement of NOAA-11 by NOAA-14.</t>
  </si>
  <si>
    <t>HUGHES STX CORP,GREENBELT,MD 20770; GODDARD SPACE FLIGHT CTR,ATMOSPHERES LAB,GREENBELT,MD 20771; RES &amp; DATA SYST CORP,RDC,GREENBELT,MD 20770; NOAA,NATL ENVIRONM SATELLITE DATA &amp; INFORMAT SERV,CAMP SPRINGS,MD</t>
  </si>
  <si>
    <t>National Aeronautics &amp; Space Administration (NASA); NASA Goddard Space Flight Center; National Oceanic Atmospheric Admin (NOAA) - USA</t>
  </si>
  <si>
    <t>SEP 15</t>
  </si>
  <si>
    <t>10.1029/96GL02417</t>
  </si>
  <si>
    <t>VH169</t>
  </si>
  <si>
    <t>WOS:A1996VH16900005</t>
  </si>
  <si>
    <t>Jarvis, MJ</t>
  </si>
  <si>
    <t>Quasi-biennial oscillation effects in the semidiurnal tide of the Antarctic lower thermosphere</t>
  </si>
  <si>
    <t>MIDDLE ATMOSPHERE; QBO; VARIABILITY; WINDS</t>
  </si>
  <si>
    <t>A continuous 37-year record of the geomagnetic field from Argentine Islands Geomagnetic Observatory at Faraday research station (65 degrees S, 64 degrees W), Antarctica, has been analysed to reveal a 27-month periodicity in the amplitude of the semidiurnal Sq variation in the II-component significant at the 98% level. This indicates the presence of a periodicity in the strength of the semidiurnal tide at dynamo region altitudes matching that of the quasi-biennial oscillation (QBO) classically observed in the zonal stratospheric winds at equatorial latitudes. It adds to similar observations (Olsen, 1994) which demonstrated such an effect in the diurnal Sq range at near-equatorial latitudes but which showed no evidence for its presence at mid-latitudes. Faraday research station is in a uniquely advantageous geophysical location for such geographically high-latitude observations.</t>
  </si>
  <si>
    <t>10.1029/96GL02394</t>
  </si>
  <si>
    <t>WOS:A1996VH16900022</t>
  </si>
  <si>
    <t>Okolodkov, YB; Dodge, JD</t>
  </si>
  <si>
    <t>Biodiversity and biogeography of planktonic dinoflagellates in the Arctic Ocean</t>
  </si>
  <si>
    <t>Meeting on Marine Biodiversity - Causes and Consequences</t>
  </si>
  <si>
    <t>AUG 30-SEP 02, 1994</t>
  </si>
  <si>
    <t>YORK, ENGLAND</t>
  </si>
  <si>
    <t>Arctic ocean; biogeography; dinoflagellate; plankton</t>
  </si>
  <si>
    <t>ATLANTIC; BIOTA; SEA; ICE</t>
  </si>
  <si>
    <t>Data on the species diversity and distribution of arctic planktonic dinoflagellates was obtained from a large number of samples collected during sixteen expeditions and from the relevant literature. Based on an analysis of the ranges of about 250 dinoflagellate species recorded, only four Arctic-boreal species, Alexandrium ostenfeldii, Amylax triacantha, Ceratium arcticum and Dinophysis norvegica, and four provisionally bipolar species, Dinophysis arctica, Protoperidinium islandicum, P. saltans and P. thulesense, were recognised. No purely Arctic species or genera endemic to the Arctic were discovered and this may be considered evidence for the unity of the Arctic-boreal biogeographical zone. An increased number of species were found in the areas influenced directly by the warm Atlantic or Pacific currents, such as the Norwegian, Barents and Chukchi Seas, mainly due to the invasion of tropical-boreal and Antarctic-tropical-boreal species. These forms tend to penetrate into the Arctic along the western coasts of the continents. Only two species, Peridiniella catenata and Gymnodinium cf. punctatum, are reliably associated with sea ice. Analysis by the multivariate techniques, Twinspan and Decorana, revealed two main clusters; one, influenced by the warmer waters of the Atlantic and Pacific currents, and the other consisting of the cold water regions.</t>
  </si>
  <si>
    <t>UNIV LONDON,ROYAL HOLLOWAY &amp; BEDFORD NEW COLL,DEPT BIOL,EGHAM TW20 0EX,SURREY,ENGLAND; RUSSIAN ACAD SCI,VL KOMAROV BOT INST,DEPT ALGOL,ST PETERSBURG 197376,RUSSIA</t>
  </si>
  <si>
    <t>University of London; Royal Holloway University London; Russian Academy of Sciences; Komarov Botanical Institute, Russian Academy of Sciences</t>
  </si>
  <si>
    <t>10.1016/0022-0981(96)00028-7</t>
  </si>
  <si>
    <t>VJ060</t>
  </si>
  <si>
    <t>WOS:A1996VJ06000003</t>
  </si>
  <si>
    <t>Ohshima, KI; Takizawa, T; Ushio, S; Kawamura, T</t>
  </si>
  <si>
    <t>Seasonal variations of the Antarctic coastal ocean in the vicinity of Lutzow-Holm bay</t>
  </si>
  <si>
    <t>SEA-ICE; WEDDELL SEA; COVER</t>
  </si>
  <si>
    <t>During the period of 1990-1992, year-round oceanographic observations were conducted in the vicinity of Lutzow-Holm Bay, East Antarctica. It-was found that the thickness of the Winter Water (WW) layer, characterized by a cold fresh oxygen-rich water, exhibits its maximum in the austral fall (typically 500 m) and its minimum in the austral summer (typically 350-400 m). The associated density variation of the water column explains only about one third of the seasonal variations in sea level at the coast, which suggests a large seasonal variation in barotropic coastal flow. Prominent freshening occurs in the WW layer during fall. This appears to be caused by the accumulation of WW, whose upper portion is freshened in the preceding summer. These seasonal variations appear to occur every year. We propose that the seasonal variation in the WW layer is mainly caused by the seasonal variation in the wind over the coastal ocean. In fall the prevailing easterly wind intensifies, which increases the Ekman convergence of WW in the coastal ocean, while in summer the opposite occurs.</t>
  </si>
  <si>
    <t>C9</t>
  </si>
  <si>
    <t>10.1029/96JC01752</t>
  </si>
  <si>
    <t>VH015</t>
  </si>
  <si>
    <t>WOS:A1996VH01500011</t>
  </si>
  <si>
    <t>Kottmeier, C; Sellmann, L</t>
  </si>
  <si>
    <t>Atmospheric and oceanic forcing of Weddell Sea ice motion</t>
  </si>
  <si>
    <t>PACK ICE; EXCHANGE; DRIFT</t>
  </si>
  <si>
    <t>The data from sea ice buoys, which were deployed during the Winter Weddell Sea Project 1986, the Winter Weddell Gyre Studies 1989 and 1992, the Ice Station Weddell in 1992, the Antarctic Zone Flux Experiment in 1994, and several ship cruises in Austral summers, are uniformly reanalyzed by the same objective methods. Geostrophic winds are derived after matching of the buoy pressure data with the surface pressure fields of the European Centre for Medium Range Weather Forecasts. The ratio between ice drift and geostrophic wind speeds is reduced when winds and currents oppose each other, when the atmospheric surface layer is stably stratified, and when the ice is under pressure near coasts. Over the continental shelves, the spatial inhomogeneity of tidal and inertial motion effectively controls the variability of divergence for periods below 36 hours. Far from coasts, speed ratios, which presumably reflect internal stress variations in the ice cover, are independent of drift divergence on the spatial scale of 100 km. To study basin-scale ice dynamics, all ice drift data are related to the geostrophic winds based a the complex linear model [Thorndike and Colony, 1982] for daily averaged data; The composite patterns of mean ice motion, geostrophic winds, and geostrophic surface currents document cyclonic basin-wide circulations. Geostrophic ocean currents are generally small in the Weddell Sea. Significant features are the coastal current near the southeastern coasts and the bands of larger velocities of approximate to 6 cm s(-1) following the northward and eastward orientation of the continental shelf breaks in the western and northwestern Weddell Sea. In the southwestern Weddell Sea the mean ice drift speed is reduced to less than 0.5% of the geostrophic wind speed and increases rather continuously to 1.5% in the northern, central, and eastern Weddell Sea. The Linear model accounts for less than 50% of the total variance of drift speeds in the southwestern Weddell Sea and up to 80% in the northern and eastern Weddell Sea.</t>
  </si>
  <si>
    <t>UNIV BREMEN, INST UMWELTPHYS, BREMEN, GERMANY</t>
  </si>
  <si>
    <t>ALFRED WEGENER INST POLAR &amp; MARINE RES, AM HANDELSHAFEN 12, D-27570 BREMERHAVEN, GERMANY.</t>
  </si>
  <si>
    <t>Kottmeier, Christoph/A-9553-2013</t>
  </si>
  <si>
    <t>Kottmeier, Christoph/0000-0002-2196-2052</t>
  </si>
  <si>
    <t>10.1029/96JC01293</t>
  </si>
  <si>
    <t>WOS:A1996VH01500023</t>
  </si>
  <si>
    <t>Kiernan, V</t>
  </si>
  <si>
    <t>North-south divide delays Antarctic deal</t>
  </si>
  <si>
    <t>NEW SCIENTIST</t>
  </si>
  <si>
    <t>NEW SCIENTIST LTD</t>
  </si>
  <si>
    <t>25 BEDFORD ST, LONDON, ENGLAND</t>
  </si>
  <si>
    <t>0262-4079</t>
  </si>
  <si>
    <t>NEW SCI</t>
  </si>
  <si>
    <t>New Sci.</t>
  </si>
  <si>
    <t>SEP 14</t>
  </si>
  <si>
    <t>VH283</t>
  </si>
  <si>
    <t>WOS:A1996VH28300004</t>
  </si>
  <si>
    <t>Origin and composition of settling iron aggregates in oligotrophic Sombre lake, Signy island, Antarctica</t>
  </si>
  <si>
    <t>image analysis; electron microscopy; nutrient cycling; sediment traps; iron particulates</t>
  </si>
  <si>
    <t>SEASONALLY ANOXIC LAKE; SEDIMENT TRAPS; PHYTOPLANKTON; OXYGENATION; OXIDE</t>
  </si>
  <si>
    <t>Sediment traps were deployed in an oligotrophic, seasonally anoxic maritime Antarctic lake for 15 months. Immediately after the onset of the inflow in spring many iron oxyhydroxide aggregates were collected in the traps. Image analysis, scanning electron microscopy and energy dispersive X-ray analysis were used to examine the aggregates. The aggregates consisted of primary particles that persisted in the aggregates. The mean diameter of the aggregates was constant with depth. The aggregates consisted predominantly of iron, phosphorus and oxygen but calcium was also an important constituent. Significant concentrations of manganese and sodium were also detected. The molar ratio Fe:P remained constant at 4:1 as did the ratio Fe:Ca at 52:1. The concentration of iron, phosphorus and calcium in the aggregates increased with depth, whilst the concentration of manganese decreased with depth in parallel with a gradient of increasing anoxia. The stable water column formed under ice cover and the temporal and spatial data provide evidence that the Fe:P and Fe:Ca ratios are constant and characteristic of the aggregates, whilst the overall composition of the aggregates is more dynamic and dependant on redox conditions and water chemistry.</t>
  </si>
  <si>
    <t>Caulkett, AP (corresponding author), BRITISH ANTARCTIC SURVEY,NERC,MADINGLEY RD,CAMBRIDGE CB3 0ET,ENGLAND.</t>
  </si>
  <si>
    <t>SEP 13</t>
  </si>
  <si>
    <t>10.1007/BF00024206</t>
  </si>
  <si>
    <t>VP184</t>
  </si>
  <si>
    <t>WOS:A1996VP18400002</t>
  </si>
  <si>
    <t>The 1996 Antarctic ozone hole</t>
  </si>
  <si>
    <t>QUASI-BIENNIAL OSCILLATION; LOWER STRATOSPHERE; SOUTH-POLE</t>
  </si>
  <si>
    <t>SEP 12</t>
  </si>
  <si>
    <t>10.1038/383129a0</t>
  </si>
  <si>
    <t>VG148</t>
  </si>
  <si>
    <t>WOS:A1996VG14800029</t>
  </si>
  <si>
    <t>Pakulski, JD; Coffin, RB; Kelley, CA; Holder, SL; Downer, R; Aas, P; Lyons, MM; Jeffrey, WH</t>
  </si>
  <si>
    <t>Iron stimulation of Antarctic bacteria</t>
  </si>
  <si>
    <t>PACIFIC-OCEAN; PHYTOPLANKTON</t>
  </si>
  <si>
    <t>TEXAS A&amp;M UNIV,DEPT OCEANOG,COLLEGE STN,TX 77843; UNIV W FLORIDA,CTR ENVIRONM DIAGNOST &amp; BIOREMEDIAT,PENSACOLA,FL 32514</t>
  </si>
  <si>
    <t>Texas A&amp;M University System; Texas A&amp;M University College Station; State University System of Florida; University of West Florida</t>
  </si>
  <si>
    <t>Pakulski, JD (corresponding author), US EPA,DIV GULF ECOL,1 SABINE ISL DR,GULF BREEZE,FL 32561, USA.</t>
  </si>
  <si>
    <t>Kelley, Cheryl A/K-9392-2015</t>
  </si>
  <si>
    <t>10.1038/383133b0</t>
  </si>
  <si>
    <t>WOS:A1996VG14800034</t>
  </si>
  <si>
    <t>Klepeis, KA; Lawver, LA</t>
  </si>
  <si>
    <t>Tectonics of the Antarctic-Scotia plate boundary near Elephant and Clarence Islands, West Antarctica</t>
  </si>
  <si>
    <t>TRIPLE JUNCTION; GORDA PLATE; SEA REGION; PENINSULA; PACIFIC; HISTORY; MARGIN; VOLCANISM; ATLANTIC; GRAVITY</t>
  </si>
  <si>
    <t>Over 5000 km of new bathymetric data collected from near the northern Antarctic Peninsula (60 degrees S-63.5 degrees S latitude, 53.5 degrees W-63 degrees W longitude) show the morphology of an irregular segment of the Antarctic-Scotia plate boundary and nearby Shetland microplate. The irregular plate boundary is formed by an oblique intersection (&gt;70 degrees) of the sinistral transpressional Shackleton fracture zone (SFZ) and the sinistral transtensional South Scotia Ridge transform (SSR) near Elephant (EI) and Clarence (CI) Islands. Mapped boundaries of the Shetland microplate include the South Shetland Trench and the volcanic rift axis of Bransfield Strait marginal basin. Bathymetric data, single-channel seismic reflection profiles, and Geosat/ERS 1 free air gravity data show a southeast trending fault zone on the northeast side of a prominent ridge in the SFZ. The fault zone is defined by scarps that affect ocean floor sediments, fault-bounded subbasins, rotated sedimentary layers, angular unconformities, linear gravity trends, and transtensional followed by contractional deformation. Southeast of a termination of the SFZ ridge at the South Shetland Trench, the fault zone subdivides into segments displaying steep scarps (up to 23 degrees) and canyons on the northeast margin of the EI platform. These features become east-west trending nearer to the western SSR. South of the islands, southwest trending extensional or transtensional fault zones disrupt the Bransfield Strait volcanic rift axis. These data suggest that (1) recent (&lt;4 Ma) changes in the configuration of the Antarctic plate near the Antarctic Peninsula caused a segment of the SFZ transform to adjust to a more stable, rectilinear geometry with the SSR transform, and (2) diffuse transtension resulting from current Antarctic-Scotia relative motion is dissecting the Shetland microplate near EI and CI and transferring slivers of the Scotia plate onto the Antarctic plate.</t>
  </si>
  <si>
    <t>UNIV TEXAS, INST GEOPHYS, AUSTIN, TX 78759 USA; UNIV TEXAS, DEPT GEOL SCI, AUSTIN, TX 78759 USA</t>
  </si>
  <si>
    <t>University of Texas System; University of Texas Austin; University of Texas System; University of Texas Austin</t>
  </si>
  <si>
    <t>Lawver, Lawrence/A-1630-2009</t>
  </si>
  <si>
    <t>SEP 10</t>
  </si>
  <si>
    <t>B9</t>
  </si>
  <si>
    <t>10.1029/96JB01510</t>
  </si>
  <si>
    <t>VG396</t>
  </si>
  <si>
    <t>WOS:A1996VG39600015</t>
  </si>
  <si>
    <t>Molina, MJ</t>
  </si>
  <si>
    <t>Polar ozone depletion (Nobel lecture)</t>
  </si>
  <si>
    <t>ANGEWANDTE CHEMIE-INTERNATIONAL EDITION IN ENGLISH</t>
  </si>
  <si>
    <t>ANTARCTIC OZONE; STRATOSPHERIC OZONE; CHLORINE PEROXIDE; ICE; HCL; H2SO4/HNO3/H2O; DESTRUCTION; CHEMISTRY; CLONO2; CL2O2</t>
  </si>
  <si>
    <t>MIT,DEPT CHEM,CAMBRIDGE,MA 02139</t>
  </si>
  <si>
    <t>Molina, MJ (corresponding author), MIT,DEPT EARTH ATMOSPHER &amp; PLANETARY SCI,CAMBRIDGE,MA 02139, USA.</t>
  </si>
  <si>
    <t>VCH PUBLISHERS INC</t>
  </si>
  <si>
    <t>DEERFIELD BEACH</t>
  </si>
  <si>
    <t>303 NW 12TH AVE, DEERFIELD BEACH, FL 33442-1788</t>
  </si>
  <si>
    <t>0570-0833</t>
  </si>
  <si>
    <t>ANGEW CHEM INT EDIT</t>
  </si>
  <si>
    <t>Angew. Chem.-Int. Edit. Engl.</t>
  </si>
  <si>
    <t>SEP 6</t>
  </si>
  <si>
    <t>10.1002/anie.199617781</t>
  </si>
  <si>
    <t>VJ201</t>
  </si>
  <si>
    <t>WOS:A1996VJ20100002</t>
  </si>
  <si>
    <t>Rowland, FS</t>
  </si>
  <si>
    <t>Stratospheric ozone depletion by chlorofluorocarbons (Nobel lecture)</t>
  </si>
  <si>
    <t>atmospheric chemistry; Nobel lecture; ozone</t>
  </si>
  <si>
    <t>ANTARCTIC OZONE; HYDROGEN-CHLORIDE; CHLOROFLUOROMETHANES; DESTRUCTION; TEMPERATURE; NITRATE; SINK</t>
  </si>
  <si>
    <t>Rowland, FS (corresponding author), UNIV CALIF IRVINE,DEPT CHEM,IRVINE,CA 92697, USA.</t>
  </si>
  <si>
    <t>10.1002/anie.199617861</t>
  </si>
  <si>
    <t>WOS:A1996VJ20100003</t>
  </si>
  <si>
    <t>Headland, RK</t>
  </si>
  <si>
    <t>An early Antarctic landing: Captain Cooper's log of the LEVANT, 1853</t>
  </si>
  <si>
    <t>AMERICAN NEPTUNE</t>
  </si>
  <si>
    <t>Headland, RK (corresponding author), SCOTT POLAR RES INST,CAMBRIDGE,ENGLAND.</t>
  </si>
  <si>
    <t>PEABODY MUSEUM</t>
  </si>
  <si>
    <t>SALEM</t>
  </si>
  <si>
    <t>E INDIA MARINE HALL, SALEM, MA 01970</t>
  </si>
  <si>
    <t>0003-0155</t>
  </si>
  <si>
    <t>AM NEPTUNE</t>
  </si>
  <si>
    <t>Am. Neptune</t>
  </si>
  <si>
    <t>FAL</t>
  </si>
  <si>
    <t>WR006</t>
  </si>
  <si>
    <t>WOS:A1996WR00600004</t>
  </si>
  <si>
    <t>Bonavita, M; Braguglia, CM; DePaolis, F; Petronio, BM; Schinina, ME</t>
  </si>
  <si>
    <t>Humic compounds obtained from Antarctic soils poor in organic matter</t>
  </si>
  <si>
    <t>ANNALI DI CHIMICA</t>
  </si>
  <si>
    <t>MARINE-SEDIMENTS; LAKE-SEDIMENTS; FULVIC-ACIDS; C-13 NMR; SUBSTANCES; SEA; FRACTIONS; SEAWATER; SNOW</t>
  </si>
  <si>
    <t>Only fulvic acids (FA) have been isolated from soil samples collected in Antarctic zones poor in organic matter they have been structurally characterized by thermogravimetric analysis, FTIR and C-13-NMR spectrometry. Results obtained show that these FA are different from those obtained from Antarctic soils sampled in zones rich in organic matter. However, many similarities with marine and lacustrine, water soluble humic compounds have been observed. Some characteristic bands in the spectra of the FA studied are common to fulvic acids isolated from snow samples. Results obtained show that the origin of FA from Antarctic soils poor in organic matter may be ascribed to a ''via marine aerosol'' transport process rather than to the decomposition of organic matter transported by the wind.</t>
  </si>
  <si>
    <t>UNIV ROMA LA SAPIENZA,DEPT CHEM,I-00185 ROME,ITALY; UNIV ROMA LA SAPIENZA,DEPT CHEM ENGN,I-00185 ROME,ITALY; UNIV ROMA LA SAPIENZA,DEPT BIOCHEM A ROSSI FANELLI,I-00185 ROME,ITALY</t>
  </si>
  <si>
    <t>Sapienza University Rome; Sapienza University Rome; Sapienza University Rome</t>
  </si>
  <si>
    <t>0003-4592</t>
  </si>
  <si>
    <t>ANN CHIM-ROME</t>
  </si>
  <si>
    <t>Ann. Chim.</t>
  </si>
  <si>
    <t>SEP-OCT</t>
  </si>
  <si>
    <t>9-10</t>
  </si>
  <si>
    <t>WJ073</t>
  </si>
  <si>
    <t>WOS:A1996WJ07300002</t>
  </si>
  <si>
    <t>Caroli, S</t>
  </si>
  <si>
    <t>Antarctic environmental banking: The quest for a global approach</t>
  </si>
  <si>
    <t>SEP</t>
  </si>
  <si>
    <t>10.1017/S0954102096000314</t>
  </si>
  <si>
    <t>VF018</t>
  </si>
  <si>
    <t>WOS:A1996VF01800001</t>
  </si>
  <si>
    <t>Arnould, JPY; Briggs, DR; Croxall, JP; Prince, PA; Wood, AG</t>
  </si>
  <si>
    <t>The foraging behaviour and energetics of wandering albatrosses brooding chicks</t>
  </si>
  <si>
    <t>energy expenditure; foraging behaviour; South Georgia; wandering albatross</t>
  </si>
  <si>
    <t>DOUBLY LABELED WATER; DIOMEDEA-EXULANS; SATELLITE TRACKING; ENERGY-EXPENDITURE; CO2 PRODUCTION; SOUTH GEORGIA; DIVING DEPTHS; INCUBATION; PETRELS; FLIGHT</t>
  </si>
  <si>
    <t>The energy expenditure of ten (five male, five female) wandering albatrosses (Diomedea exulans Linnaeus 1758) brooding chicks on Bird Island, South Georgia, was measured using doubly-labelled water. At-sea foraging behaviour was measured in the same individuals using satellite telemetry and leg-mounted activity recorders. Mean mass-specific daily energy expenditure was 341 kJ kg(-1) day(-1) during a mean of 4.12 days at sea and did not differ between the sexes. This is significantly lower than previously reported for the species and the lowest recorded for any albatross. There were no significant relationships between energy expenditure and the proportion of time spent flying (59.7%), distance flown (1448 km) or average speed (16.5 km h(-1)) suggesting that flying is not the most energetically expensive activity during foraging trips.</t>
  </si>
  <si>
    <t>10.1017/S0954102096000326</t>
  </si>
  <si>
    <t>WOS:A1996VF01800002</t>
  </si>
  <si>
    <t>Boyd, IL; Walker, TR; Poncet, J</t>
  </si>
  <si>
    <t>Status of southern elephant seals at South Georgia</t>
  </si>
  <si>
    <t>population size; South Georgia; southern elephant seals</t>
  </si>
  <si>
    <t>MIROUNGA-LEONINA L; ANTARCTIC FUR SEALS; ARCTOCEPHALUS-GAZELLA; BIRD ISLAND</t>
  </si>
  <si>
    <t>Approximately 54% of the world population of southern elephant seals (Mirounga leonina) breeds at South Georgia. A partial survey in 1951 and a complete survey in 1985, together with counts at specific sites between these times, suggested that the population (around 100 000 breeding females) had not changed significantly in 34 years. This was in contrast to marked declines in most other populations. To examine this further, we conducted a third survey in 1995. This produced an estimate of 113 444 (s e = 4902) breeding females. Taking into account improved information about the behaviour of female elephant seals since the survey in 1985, there was no significant change in the number of breeding female elephant seals between 1985 and 1995. When combined with information from the 1951 survey, this supports the view that the total population size has not changed significantly during the past 45 years. Evidence for regulation of the population by environmental factors is equivocal. We hypothesize that the lack of any net change in population size may be linked to a limited availability of high quality breeding habitat.</t>
  </si>
  <si>
    <t>Boyd, IL (corresponding author), BRITISH ANTARCTIC SURVEY,NERC,HIGH CROSS,MADINGLEY RD,CAMBRIDGE CB3 0ET,ENGLAND.</t>
  </si>
  <si>
    <t>10.1017/S0954102096000338</t>
  </si>
  <si>
    <t>WOS:A1996VF01800003</t>
  </si>
  <si>
    <t>Brouwer, PEM</t>
  </si>
  <si>
    <t>In situ photosynthesis and estimated annual production of the red macroalga Myriogramme mangini in relation to underwater irradiance at Signy island (Antarctica)</t>
  </si>
  <si>
    <t>annual production; irradiance; k(d); light penetration; macroalgae; photosynthesis; Rhodophyta</t>
  </si>
  <si>
    <t>KING-GEORGE-ISLAND; LONG-TERM CULTURE; SOUTH-SHETLAND; SEA ICE; LIGHT; RESPIRATION; TEMPERATURE; SEASONALITY; PHAEOPHYTA; DAYLENGTHS</t>
  </si>
  <si>
    <t>For the first time, photosynthesis of Myriogramme mangini (Gain) Skottsberg, one of the dominant red macroalgae in the sublittoral of Signy Island (South Orkney Islands), was studied in situ under natural irradiance levels in specially developed incubation chambers. M. mangini is adapted to low irradiance levels. Water transparency varied over the year. A maximum attenuation coefficient (k(d)) of 0.328 m(-1) was reached in January, and the water was dearest in September with a k(d) value of 0.079 m(-1). Classification of the water type on a Jerlov scale, gave water type 4 in January and II in May and June. The mean k(d) value over the year was 0.158 m(-1) and the water was classified as Jerlov's water type 1. The euphotic depths (Z(eu)) for 1%, 0.1% and 0.01% surface irradiance levels were 29.1 m, 43.7 m and 58.3 m, respectively. Photosynthetic characteristics were determined, with the oxygen production rates and irradiance levels measured in situ, using P-I curves. The initial saturation irradiance (I-k) varied significantly from 18.0 +/- 1.5 mu mol m(-2) s(-1) in autumn to 10.5 +/- 1.8 mu mol m(-2) s(-1) in early spring. Mean photosynthetic capacity (P-g max) ranged from 57.2 +/- 1.3 mu mol O-2 g(-1)DW h(-1) to 63.1 +/- 1.6 mu mol O-2 g(-1)DW h(-1). The photosynthetic efficiency (alpha) was 3.2 +/- 0.2 mu mol O-2 g(-1)DW h(-1) (mu mol m(-2) s(-1))(-1) in autumn and 6.0 +/- 1.0 mu mol O-2 g(-1)DW h(-1) (mu mol m(-2) s(-1))(-1) in early spring. Compensation irradiance (I-c) was low and ranged from 2.5 to 2.8 mu mol m(-2) s(-1). Estimates of annual net production rates were 128.1 and 0.6 mmol O-2 g(-1)DW y(-1) at 5 m depth and 20 m depth, respectively. A maximum depth of occurrence of M. mangini was predicted at 22.9 m (2.7% of the surface irradiance).</t>
  </si>
  <si>
    <t>Brouwer, PEM (corresponding author), NETHERLANDS INST ECOL,CTR ESTUARINE &amp; COASTAL ECOL,VIERSTR 28,NL-4401 EA YERSEKE,NETHERLANDS.</t>
  </si>
  <si>
    <t>10.1017/S095410209600034X</t>
  </si>
  <si>
    <t>WOS:A1996VF01800004</t>
  </si>
  <si>
    <t>Inomata, ONK; Montone, RC; Lara, WH; Weber, RR; Toledo, HHB</t>
  </si>
  <si>
    <t>Tissue distribution of organochlorine residues - PCBs and pesticides - In Antarctic penguins</t>
  </si>
  <si>
    <t>Antarctica; organochlorine pesticides; PCBs; penguin</t>
  </si>
  <si>
    <t>Antarctic penguins constitute excellent indicators of organic pollutants (PCBs, DDTs and HCHs), which reach the Antarctic either by atmospheric or maritime transport and are concentrated through the food chains. They are found mainly in lipids, both in adipose and other tissues of the organisms. Tissue samples of four gentoo and one Adelie penguins were collected during the summers of 1991, 1992 and 1993. PCBs and organochlorine pesticides (OCPs) were analysed in the adipose tissue, uropygeal gland, blood, brain, muscle, bone and liver. Organochlorines (OCs) were detected in the majority of the samples. The levels found in extractable fat were higher than in other tissues and the concentrations ranged from 42.3-1159.7 ng g(-1) (HCB), from not detected to 39.3 ng g(-1) (HCHs), from 30.8-972.3 ng g(-1) (DDTs) and from 43.2-1583.6 ng g(-1) (PCBs).</t>
  </si>
  <si>
    <t>UNIV SAO PAULO,OCEANOG INST,CHEM OCEANOG LAB,BR-05389970 SAO PAULO,BRAZIL</t>
  </si>
  <si>
    <t>Universidade de Sao Paulo</t>
  </si>
  <si>
    <t>Inomata, ONK (corresponding author), ADOLFO LUTZ INST,PESTICIDE RESIDUES SECT,AVE DR ARNALDO 355,BR-01246 SAO PAULO,BRAZIL.</t>
  </si>
  <si>
    <t>Montone, Rosalinda C/J-9110-2012</t>
  </si>
  <si>
    <t>10.1017/S0954102096000351</t>
  </si>
  <si>
    <t>WOS:A1996VF01800005</t>
  </si>
  <si>
    <t>Tanimura, A; Hoshiai, T; Fukuchi, M</t>
  </si>
  <si>
    <t>The life cycle strategy of the ice-associated copepod, Paralabidocera antarctica (Calanoida, Copepoda), at Syowa station, Antarctica</t>
  </si>
  <si>
    <t>ice-associated copepod; ice-water interface; Paralabidocera antarctica; Syowa Station</t>
  </si>
  <si>
    <t>SOUTHEASTERN HUDSON-BAY; WEDDELL SEA ANTARCTICA; RHINCALANUS-GIGAS; LARVAE; PSEUDOCALANUS; ACUTUS; CANADA; GROWTH</t>
  </si>
  <si>
    <t>The vertical distribution, abundance, population structure and life cycle of the ice-associated copepod, Paralabidocera antarctica was studied in the fast ice near Syowa Station (69 degrees 00'S, 39 degrees 35'E) in the eastern part of Lutzow-Holm Bay in 1970, 1975 and 1982. The results indicated that P. antarctica inhabited the ice-seawater interface throughout the year with a one year life cycle and was actually present in the sea ice for most of the year except the summer. P. antarctica overwintered as naupliar stages (NIV-NV) with slow development in sea ice during winter. P. antarctica population then developed rapidly and attained adulthood in the water just beneath the sea ice during spring-summer. P. antarctica depended entirely on ice algae for food throughout its whole life-span, suggesting that the ice-seawater interface provides favourable food conditions for P. antarctica. The slow development in naupliar stages in sea ice and short copepodite life span in the water suggest that P. antarctica may adapt its growth strategy to suit the varying fast ice/water interface environment.</t>
  </si>
  <si>
    <t>Tanimura, A (corresponding author), NATL INST POLAR RES, ITABASHI KU, 9-10 KAGA 1 CHOME, TOKYO 173, JAPAN.</t>
  </si>
  <si>
    <t>10.1017/S0954102096000363</t>
  </si>
  <si>
    <t>WOS:A1996VF01800006</t>
  </si>
  <si>
    <t>White, MG; Veit, RR; North, AW; Robinson, K</t>
  </si>
  <si>
    <t>Egg-shell morphology of the Antarctic fish, Notothenia rossii Richardson, and the distribution and abundance of pelagic eggs at south Georgia</t>
  </si>
  <si>
    <t>Antarctic; distribution; fish eggs; neuston; Notothenia rossii</t>
  </si>
  <si>
    <t>SURFACE-STRUCTURE; FERTILIZATION; MICROPYLE; OCEAN</t>
  </si>
  <si>
    <t>During winter research cruises to South Georgia (1983 and 1993) fish eggs were abundant in the neuston. Examination of the external sculpturing and the micropyle morphology of the eggs collected during 1993 using scanning electron microscopy indicated that these were fertilized ova of Norothenia rossii marmorata. A comp arisen between the eggs of N. rossii from lies Kerguelen and South Georgia showed these to have a similar surface morphology but a difference in the structure of the micropyle. In 1993, the abundance of fish eggs in the neuston varied from 0-116 eggs m(-3) with an average of 4.5 eggs m(-3). During 1983, eggs were most abundant in the neuston but at lower average levels (0.04 eggs m(-3), range 0-1.17 eggs m(-3)) and these were distributed from the surface to &gt;380 m.</t>
  </si>
  <si>
    <t>UNIV WASHINGTON,DEPT ZOOL NJ15,SEATTLE,WA 98195</t>
  </si>
  <si>
    <t>White, MG (corresponding author), BRITISH ANTARCTIC SURVEY,NERC,HIGH CROSS,MADINGLEY RD,CAMBRIDGE CB3 0ET,ENGLAND.</t>
  </si>
  <si>
    <t>10.1017/S0954102096000375</t>
  </si>
  <si>
    <t>WOS:A1996VF01800007</t>
  </si>
  <si>
    <t>Zdzitowiecki, K; White, MG</t>
  </si>
  <si>
    <t>Acanthocephalan infection of inshore fishes at the south Orkney islands</t>
  </si>
  <si>
    <t>acanthocephalan; Antarctic; fish; infection; parasites; South Orkney Islands</t>
  </si>
  <si>
    <t>An examination of notothenioid fish of three species, including 23 immature Notothenia coriiceps Richardson, revealed seven acanthocephalan species, including two Echinorhynchida occurring in the intestine and five Polymorphida in the body cavity. Four species-Metacanthocephalus johnstoni Zdzitowiecki, Corynosoma arctocephali Zdzitowiecki, C. pseudohamanni Zdzitowiecki, C. shackletoni Zdzitowiecki - are reported for the first time from the area. Polymorphida were twice as numerous as Echinorhynchida. The dominant parasites were Aspersentis megarhynchus (Linstow) and C. hamanni (Linstow) in Notothenia coriiceps, and C. bullosum (Linstow) in Chaenocephalus aceratus (Lonnberg). The infection of Notothenia coriiceps and Chaenocephalus aceratus in this area was compared with these species and Norothenia rossii Richardson in neighbouring areas. The infection of Notorhenia coriiceps at the South Orkney Islands is more similar to that at the South Shetland Islands than that found at South Georgia.</t>
  </si>
  <si>
    <t>BRITISH ANTARCTIC SURVEY,NERC,CAMBRIDGE CB3 0ET,ENGLAND; POLISH ACAD SCI,W STEFANSKI INST PARASITOL,PL-00973 WARSAW,POLAND</t>
  </si>
  <si>
    <t>UK Research &amp; Innovation (UKRI); Natural Environment Research Council (NERC); NERC British Antarctic Survey; Polish Academy of Sciences</t>
  </si>
  <si>
    <t>10.1017/S0954102096000387</t>
  </si>
  <si>
    <t>WOS:A1996VF01800008</t>
  </si>
  <si>
    <t>Ricci, CA; Talarico, F; Palmeri, R; Di Vincenzo, G; Pertusati, PC</t>
  </si>
  <si>
    <t>Eclogite at the Antarctic palaeo-Pacific active margin of Gondwana (Lanterman range, northern Victoria Land, Antarctica)</t>
  </si>
  <si>
    <t>Antarctica; early Palaeozoic; subduction-accretion margin</t>
  </si>
  <si>
    <t>CLINOPYROXENE</t>
  </si>
  <si>
    <t>Well-preserved eclogites were found for the first time in Antarctica, at the Lanterman Range, northern Victoria Land. They are part of a mafic-ultramafic belt that lies between the Wilson Terrane, representing part of the palaeo-Pacific margin of Gondwana, and the Bowers Terrane, a Cambro-Ordovician volcanic are and related sediments, accreted to the margin during the Ross Orogeny. The eclogites formed at temperatures in the range 750-850 degrees C and pressures above 15 kbar and subsequently experienced a decompressional path to low pressure amphibolite facies conditions. The formation and exhumation of eclogites and the attainment of the metamorphic peak in adjacent rock units is consistent with a plate convergent setting model at the palaeo-Pacific margin of Gondwana.</t>
  </si>
  <si>
    <t>DIPARTIMENTO SCI TERRA, I-56100 PISA, ITALY</t>
  </si>
  <si>
    <t>Ricci, CA (corresponding author), DIPARTIMENTO SCI TERRA, VIA DELLE CERCHIA 3, I-53100 SIENA, ITALY.</t>
  </si>
  <si>
    <t>talarico, franco/G-9472-2012</t>
  </si>
  <si>
    <t>talarico, franco/0000-0002-7254-4301; DI VINCENZO, GIANFRANCO/0000-0002-9669-9789</t>
  </si>
  <si>
    <t>10.1017/S0954102096000399</t>
  </si>
  <si>
    <t>WOS:A1996VF01800009</t>
  </si>
  <si>
    <t>Siegert, MJ; Dowdeswell, JA; Gorman, MR; McIntyre, NF</t>
  </si>
  <si>
    <t>An inventory of Antarctic sub-glacial lakes</t>
  </si>
  <si>
    <t>Antarctic ice sheet; radio-echo sounding; RES</t>
  </si>
  <si>
    <t>An extensive analogue database of 60 MHz radio-echo sounding records of Antarctica (covering 50% of the ice sheet) is held at the Scott Polar Research Institute, University of Cambridge. This database was analysed in order to determine the presence and location of Antarctic sub-glacial lakes. In total, 77 sub-glacial lake-type records were identified, 13 more than detected in previous studies. An inventory of these sub-glacial lakes includes geographical coordinates, minimum length and overlying ice thickness for each lake. Information concerning the location of these lakes indicates that the majority (similar to 70%) are found in the proximity of ice divides at Dome C and Ridge B within East Antarctica.</t>
  </si>
  <si>
    <t>EARTH OBSERVAT SCI LTD,FARNHAM GU9 8QL,SURREY,ENGLAND</t>
  </si>
  <si>
    <t>Siegert, MJ (corresponding author), UNIV WALES,INST EARTH STUDIES,CTR GLACIOL,ABERYSTWYTH SY23 3DB,DYFED,WALES.</t>
  </si>
  <si>
    <t>Siegert, Martin/M-9939-2019; Siegert, Martin J/A-3826-2008</t>
  </si>
  <si>
    <t>Siegert, Martin/0000-0002-0090-4806; Siegert, Martin J/0000-0002-0090-4806; Dowdeswell, Julian/0000-0003-1369-9482</t>
  </si>
  <si>
    <t>10.1017/S0954102096000405</t>
  </si>
  <si>
    <t>WOS:A1996VF01800010</t>
  </si>
  <si>
    <t>King, EC</t>
  </si>
  <si>
    <t>New observations about the Latady basin from the Orville coast, Antarctic peninsula</t>
  </si>
  <si>
    <t>King, EC (corresponding author), BRITISH ANTARCTIC SURVEY,NERC,HIGH CROSS,MADINGLEY RD,CAMBRIDGE CB3 0ET,ENGLAND.</t>
  </si>
  <si>
    <t>10.1017/S0954102096000417</t>
  </si>
  <si>
    <t>WOS:A1996VF01800011</t>
  </si>
  <si>
    <t>Doran, PT; McKay, CP; Meyer, MA; Andersen, DT; Wharton, RA; Hastings, JT</t>
  </si>
  <si>
    <t>Climatology and implications for perennial lake ice occurrence at Bunger Hills oasis, east Antarctica</t>
  </si>
  <si>
    <t>Bunger Hills; climate; lake ice</t>
  </si>
  <si>
    <t>THICKNESS</t>
  </si>
  <si>
    <t>The Bunger Hills Oasis (66 degrees 15'S; 100 degrees 45'E), a large ice-free expanse on the coast of East Antarctica, contains many lakes, only a few of which maintain an ice cover all year. To understand the environmental conditions that allow for persistent ice cover we established an automatic meteorological station on White Smoke Lake, a perennially ice-covered lake in contact with the Apfel Glacier. The data were collected from January 1992-July 1993. The mean annual solar flux during this period was 115 W m(-2), the mean wind speed 4.6 m s(-1), and the mean air temperature -11.2 degrees C. Summer degree-days above freezing (71 degrees C-days) are similar to regions of the Antarctic (the McMurdo Dry Valleys -78 degrees 45'S; 163 degrees 00'E) with thick perennial lake ice but the winter freezing degree days (3987 degrees C-Days) are much smaller and are closer to regions with seasonal ice covers (e.g. the high Arctic). The Bunger Hills Oasis seems to be in a marginal climatic region for the persistence of thick lake ice. Therefore, the extent of glacier ice contact becomes the controlling factor in maintaining an ice cover all year. We propose that this is either through the heat sink the glacier offers, and/or the positive feedback for ice growth provided by the high albedo of the adjacent glacier.</t>
  </si>
  <si>
    <t>NASA,AMES RES CTR,MOFFETT FIELD,CA 94035</t>
  </si>
  <si>
    <t>Doran, PT (corresponding author), UNIV NEVADA,DESERT RES INST,CTR BIOL SCI,BOX 60220,RENO,NV 89506, USA.</t>
  </si>
  <si>
    <t>Andersen, Dale T/B-4816-2013</t>
  </si>
  <si>
    <t>Andersen, Dale T/0000-0001-8827-1259; McKay, Christopher/0000-0002-6243-1362</t>
  </si>
  <si>
    <t>10.1017/S0954102096000429</t>
  </si>
  <si>
    <t>WOS:A1996VF01800012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</si>
</sst>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T1001"/>
  <sheetViews>
    <sheetView tabSelected="1" workbookViewId="0"/>
  </sheetViews>
  <sheetFormatPr baseColWidth="10" defaultRowHeight="13" x14ac:dyDescent="0.15"/>
  <cols>
    <col min="1"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73</v>
      </c>
      <c r="C2" t="s">
        <v>74</v>
      </c>
      <c r="D2" t="s">
        <v>74</v>
      </c>
      <c r="E2" t="s">
        <v>74</v>
      </c>
      <c r="F2" t="s">
        <v>73</v>
      </c>
      <c r="G2" t="s">
        <v>74</v>
      </c>
      <c r="H2" t="s">
        <v>74</v>
      </c>
      <c r="I2" t="s">
        <v>75</v>
      </c>
      <c r="J2" t="s">
        <v>76</v>
      </c>
      <c r="K2" t="s">
        <v>74</v>
      </c>
      <c r="L2" t="s">
        <v>74</v>
      </c>
      <c r="M2" t="s">
        <v>77</v>
      </c>
      <c r="N2" t="s">
        <v>78</v>
      </c>
      <c r="O2" t="s">
        <v>74</v>
      </c>
      <c r="P2" t="s">
        <v>74</v>
      </c>
      <c r="Q2" t="s">
        <v>74</v>
      </c>
      <c r="R2" t="s">
        <v>74</v>
      </c>
      <c r="S2" t="s">
        <v>74</v>
      </c>
      <c r="T2" t="s">
        <v>74</v>
      </c>
      <c r="U2" t="s">
        <v>79</v>
      </c>
      <c r="V2" t="s">
        <v>80</v>
      </c>
      <c r="W2" t="s">
        <v>81</v>
      </c>
      <c r="X2" t="s">
        <v>82</v>
      </c>
      <c r="Y2" t="s">
        <v>83</v>
      </c>
      <c r="Z2" t="s">
        <v>74</v>
      </c>
      <c r="AA2" t="s">
        <v>84</v>
      </c>
      <c r="AB2" t="s">
        <v>85</v>
      </c>
      <c r="AC2" t="s">
        <v>74</v>
      </c>
      <c r="AD2" t="s">
        <v>74</v>
      </c>
      <c r="AE2" t="s">
        <v>74</v>
      </c>
      <c r="AF2" t="s">
        <v>74</v>
      </c>
      <c r="AG2">
        <v>53</v>
      </c>
      <c r="AH2">
        <v>73</v>
      </c>
      <c r="AI2">
        <v>79</v>
      </c>
      <c r="AJ2">
        <v>0</v>
      </c>
      <c r="AK2">
        <v>8</v>
      </c>
      <c r="AL2" t="s">
        <v>86</v>
      </c>
      <c r="AM2" t="s">
        <v>87</v>
      </c>
      <c r="AN2" t="s">
        <v>88</v>
      </c>
      <c r="AO2" t="s">
        <v>89</v>
      </c>
      <c r="AP2" t="s">
        <v>74</v>
      </c>
      <c r="AQ2" t="s">
        <v>74</v>
      </c>
      <c r="AR2" t="s">
        <v>90</v>
      </c>
      <c r="AS2" t="s">
        <v>91</v>
      </c>
      <c r="AT2" t="s">
        <v>92</v>
      </c>
      <c r="AU2">
        <v>1997</v>
      </c>
      <c r="AV2">
        <v>129</v>
      </c>
      <c r="AW2">
        <v>1</v>
      </c>
      <c r="AX2" t="s">
        <v>74</v>
      </c>
      <c r="AY2" t="s">
        <v>74</v>
      </c>
      <c r="AZ2" t="s">
        <v>74</v>
      </c>
      <c r="BA2" t="s">
        <v>74</v>
      </c>
      <c r="BB2">
        <v>97</v>
      </c>
      <c r="BC2">
        <v>102</v>
      </c>
      <c r="BD2" t="s">
        <v>74</v>
      </c>
      <c r="BE2" t="s">
        <v>93</v>
      </c>
      <c r="BF2" t="str">
        <f>HYPERLINK("http://dx.doi.org/10.1007/s002270050150","http://dx.doi.org/10.1007/s002270050150")</f>
        <v>http://dx.doi.org/10.1007/s002270050150</v>
      </c>
      <c r="BG2" t="s">
        <v>74</v>
      </c>
      <c r="BH2" t="s">
        <v>74</v>
      </c>
      <c r="BI2">
        <v>6</v>
      </c>
      <c r="BJ2" t="s">
        <v>94</v>
      </c>
      <c r="BK2" t="s">
        <v>95</v>
      </c>
      <c r="BL2" t="s">
        <v>94</v>
      </c>
      <c r="BM2" t="s">
        <v>96</v>
      </c>
      <c r="BN2" t="s">
        <v>74</v>
      </c>
      <c r="BO2" t="s">
        <v>74</v>
      </c>
      <c r="BP2" t="s">
        <v>74</v>
      </c>
      <c r="BQ2" t="s">
        <v>74</v>
      </c>
      <c r="BR2" t="s">
        <v>97</v>
      </c>
      <c r="BS2" t="s">
        <v>98</v>
      </c>
      <c r="BT2" t="str">
        <f>HYPERLINK("https%3A%2F%2Fwww.webofscience.com%2Fwos%2Fwoscc%2Ffull-record%2FWOS:A1997XQ30000012","View Full Record in Web of Science")</f>
        <v>View Full Record in Web of Science</v>
      </c>
    </row>
    <row r="3" spans="1:72" x14ac:dyDescent="0.15">
      <c r="A3" t="s">
        <v>72</v>
      </c>
      <c r="B3" t="s">
        <v>99</v>
      </c>
      <c r="C3" t="s">
        <v>74</v>
      </c>
      <c r="D3" t="s">
        <v>74</v>
      </c>
      <c r="E3" t="s">
        <v>74</v>
      </c>
      <c r="F3" t="s">
        <v>99</v>
      </c>
      <c r="G3" t="s">
        <v>74</v>
      </c>
      <c r="H3" t="s">
        <v>74</v>
      </c>
      <c r="I3" t="s">
        <v>100</v>
      </c>
      <c r="J3" t="s">
        <v>101</v>
      </c>
      <c r="K3" t="s">
        <v>74</v>
      </c>
      <c r="L3" t="s">
        <v>74</v>
      </c>
      <c r="M3" t="s">
        <v>77</v>
      </c>
      <c r="N3" t="s">
        <v>78</v>
      </c>
      <c r="O3" t="s">
        <v>74</v>
      </c>
      <c r="P3" t="s">
        <v>74</v>
      </c>
      <c r="Q3" t="s">
        <v>74</v>
      </c>
      <c r="R3" t="s">
        <v>74</v>
      </c>
      <c r="S3" t="s">
        <v>74</v>
      </c>
      <c r="T3" t="s">
        <v>74</v>
      </c>
      <c r="U3" t="s">
        <v>102</v>
      </c>
      <c r="V3" t="s">
        <v>103</v>
      </c>
      <c r="W3" t="s">
        <v>104</v>
      </c>
      <c r="X3" t="s">
        <v>105</v>
      </c>
      <c r="Y3" t="s">
        <v>74</v>
      </c>
      <c r="Z3" t="s">
        <v>74</v>
      </c>
      <c r="AA3" t="s">
        <v>106</v>
      </c>
      <c r="AB3" t="s">
        <v>107</v>
      </c>
      <c r="AC3" t="s">
        <v>74</v>
      </c>
      <c r="AD3" t="s">
        <v>74</v>
      </c>
      <c r="AE3" t="s">
        <v>74</v>
      </c>
      <c r="AF3" t="s">
        <v>74</v>
      </c>
      <c r="AG3">
        <v>72</v>
      </c>
      <c r="AH3">
        <v>71</v>
      </c>
      <c r="AI3">
        <v>76</v>
      </c>
      <c r="AJ3">
        <v>0</v>
      </c>
      <c r="AK3">
        <v>22</v>
      </c>
      <c r="AL3" t="s">
        <v>108</v>
      </c>
      <c r="AM3" t="s">
        <v>109</v>
      </c>
      <c r="AN3" t="s">
        <v>110</v>
      </c>
      <c r="AO3" t="s">
        <v>111</v>
      </c>
      <c r="AP3" t="s">
        <v>74</v>
      </c>
      <c r="AQ3" t="s">
        <v>74</v>
      </c>
      <c r="AR3" t="s">
        <v>112</v>
      </c>
      <c r="AS3" t="s">
        <v>113</v>
      </c>
      <c r="AT3" t="s">
        <v>92</v>
      </c>
      <c r="AU3">
        <v>1997</v>
      </c>
      <c r="AV3">
        <v>57</v>
      </c>
      <c r="AW3" t="s">
        <v>114</v>
      </c>
      <c r="AX3" t="s">
        <v>74</v>
      </c>
      <c r="AY3" t="s">
        <v>74</v>
      </c>
      <c r="AZ3" t="s">
        <v>74</v>
      </c>
      <c r="BA3" t="s">
        <v>74</v>
      </c>
      <c r="BB3">
        <v>195</v>
      </c>
      <c r="BC3">
        <v>216</v>
      </c>
      <c r="BD3" t="s">
        <v>74</v>
      </c>
      <c r="BE3" t="s">
        <v>115</v>
      </c>
      <c r="BF3" t="str">
        <f>HYPERLINK("http://dx.doi.org/10.1016/S0304-4203(97)00038-8","http://dx.doi.org/10.1016/S0304-4203(97)00038-8")</f>
        <v>http://dx.doi.org/10.1016/S0304-4203(97)00038-8</v>
      </c>
      <c r="BG3" t="s">
        <v>74</v>
      </c>
      <c r="BH3" t="s">
        <v>74</v>
      </c>
      <c r="BI3">
        <v>22</v>
      </c>
      <c r="BJ3" t="s">
        <v>116</v>
      </c>
      <c r="BK3" t="s">
        <v>95</v>
      </c>
      <c r="BL3" t="s">
        <v>117</v>
      </c>
      <c r="BM3" t="s">
        <v>118</v>
      </c>
      <c r="BN3" t="s">
        <v>74</v>
      </c>
      <c r="BO3" t="s">
        <v>119</v>
      </c>
      <c r="BP3" t="s">
        <v>74</v>
      </c>
      <c r="BQ3" t="s">
        <v>74</v>
      </c>
      <c r="BR3" t="s">
        <v>97</v>
      </c>
      <c r="BS3" t="s">
        <v>120</v>
      </c>
      <c r="BT3" t="str">
        <f>HYPERLINK("https%3A%2F%2Fwww.webofscience.com%2Fwos%2Fwoscc%2Ffull-record%2FWOS:A1997XT79100007","View Full Record in Web of Science")</f>
        <v>View Full Record in Web of Science</v>
      </c>
    </row>
    <row r="4" spans="1:72" x14ac:dyDescent="0.15">
      <c r="A4" t="s">
        <v>72</v>
      </c>
      <c r="B4" t="s">
        <v>121</v>
      </c>
      <c r="C4" t="s">
        <v>74</v>
      </c>
      <c r="D4" t="s">
        <v>74</v>
      </c>
      <c r="E4" t="s">
        <v>74</v>
      </c>
      <c r="F4" t="s">
        <v>121</v>
      </c>
      <c r="G4" t="s">
        <v>74</v>
      </c>
      <c r="H4" t="s">
        <v>74</v>
      </c>
      <c r="I4" t="s">
        <v>122</v>
      </c>
      <c r="J4" t="s">
        <v>123</v>
      </c>
      <c r="K4" t="s">
        <v>74</v>
      </c>
      <c r="L4" t="s">
        <v>74</v>
      </c>
      <c r="M4" t="s">
        <v>77</v>
      </c>
      <c r="N4" t="s">
        <v>78</v>
      </c>
      <c r="O4" t="s">
        <v>74</v>
      </c>
      <c r="P4" t="s">
        <v>74</v>
      </c>
      <c r="Q4" t="s">
        <v>74</v>
      </c>
      <c r="R4" t="s">
        <v>74</v>
      </c>
      <c r="S4" t="s">
        <v>74</v>
      </c>
      <c r="T4" t="s">
        <v>74</v>
      </c>
      <c r="U4" t="s">
        <v>124</v>
      </c>
      <c r="V4" t="s">
        <v>125</v>
      </c>
      <c r="W4" t="s">
        <v>126</v>
      </c>
      <c r="X4" t="s">
        <v>127</v>
      </c>
      <c r="Y4" t="s">
        <v>128</v>
      </c>
      <c r="Z4" t="s">
        <v>74</v>
      </c>
      <c r="AA4" t="s">
        <v>129</v>
      </c>
      <c r="AB4" t="s">
        <v>130</v>
      </c>
      <c r="AC4" t="s">
        <v>74</v>
      </c>
      <c r="AD4" t="s">
        <v>74</v>
      </c>
      <c r="AE4" t="s">
        <v>74</v>
      </c>
      <c r="AF4" t="s">
        <v>74</v>
      </c>
      <c r="AG4">
        <v>49</v>
      </c>
      <c r="AH4">
        <v>690</v>
      </c>
      <c r="AI4">
        <v>728</v>
      </c>
      <c r="AJ4">
        <v>3</v>
      </c>
      <c r="AK4">
        <v>95</v>
      </c>
      <c r="AL4" t="s">
        <v>131</v>
      </c>
      <c r="AM4" t="s">
        <v>132</v>
      </c>
      <c r="AN4" t="s">
        <v>133</v>
      </c>
      <c r="AO4" t="s">
        <v>134</v>
      </c>
      <c r="AP4" t="s">
        <v>74</v>
      </c>
      <c r="AQ4" t="s">
        <v>74</v>
      </c>
      <c r="AR4" t="s">
        <v>135</v>
      </c>
      <c r="AS4" t="s">
        <v>136</v>
      </c>
      <c r="AT4" t="s">
        <v>92</v>
      </c>
      <c r="AU4">
        <v>1997</v>
      </c>
      <c r="AV4">
        <v>44</v>
      </c>
      <c r="AW4">
        <v>1</v>
      </c>
      <c r="AX4" t="s">
        <v>74</v>
      </c>
      <c r="AY4" t="s">
        <v>74</v>
      </c>
      <c r="AZ4" t="s">
        <v>74</v>
      </c>
      <c r="BA4" t="s">
        <v>74</v>
      </c>
      <c r="BB4">
        <v>69</v>
      </c>
      <c r="BC4">
        <v>84</v>
      </c>
      <c r="BD4" t="s">
        <v>74</v>
      </c>
      <c r="BE4" t="s">
        <v>137</v>
      </c>
      <c r="BF4" t="str">
        <f>HYPERLINK("http://dx.doi.org/10.1016/S0141-1136(96)00103-1","http://dx.doi.org/10.1016/S0141-1136(96)00103-1")</f>
        <v>http://dx.doi.org/10.1016/S0141-1136(96)00103-1</v>
      </c>
      <c r="BG4" t="s">
        <v>74</v>
      </c>
      <c r="BH4" t="s">
        <v>74</v>
      </c>
      <c r="BI4">
        <v>16</v>
      </c>
      <c r="BJ4" t="s">
        <v>138</v>
      </c>
      <c r="BK4" t="s">
        <v>95</v>
      </c>
      <c r="BL4" t="s">
        <v>139</v>
      </c>
      <c r="BM4" t="s">
        <v>140</v>
      </c>
      <c r="BN4" t="s">
        <v>74</v>
      </c>
      <c r="BO4" t="s">
        <v>74</v>
      </c>
      <c r="BP4" t="s">
        <v>74</v>
      </c>
      <c r="BQ4" t="s">
        <v>74</v>
      </c>
      <c r="BR4" t="s">
        <v>97</v>
      </c>
      <c r="BS4" t="s">
        <v>141</v>
      </c>
      <c r="BT4" t="str">
        <f>HYPERLINK("https%3A%2F%2Fwww.webofscience.com%2Fwos%2Fwoscc%2Ffull-record%2FWOS:A1997WP58000006","View Full Record in Web of Science")</f>
        <v>View Full Record in Web of Science</v>
      </c>
    </row>
    <row r="5" spans="1:72" x14ac:dyDescent="0.15">
      <c r="A5" t="s">
        <v>72</v>
      </c>
      <c r="B5" t="s">
        <v>142</v>
      </c>
      <c r="C5" t="s">
        <v>74</v>
      </c>
      <c r="D5" t="s">
        <v>74</v>
      </c>
      <c r="E5" t="s">
        <v>74</v>
      </c>
      <c r="F5" t="s">
        <v>142</v>
      </c>
      <c r="G5" t="s">
        <v>74</v>
      </c>
      <c r="H5" t="s">
        <v>74</v>
      </c>
      <c r="I5" t="s">
        <v>143</v>
      </c>
      <c r="J5" t="s">
        <v>144</v>
      </c>
      <c r="K5" t="s">
        <v>74</v>
      </c>
      <c r="L5" t="s">
        <v>74</v>
      </c>
      <c r="M5" t="s">
        <v>77</v>
      </c>
      <c r="N5" t="s">
        <v>78</v>
      </c>
      <c r="O5" t="s">
        <v>74</v>
      </c>
      <c r="P5" t="s">
        <v>74</v>
      </c>
      <c r="Q5" t="s">
        <v>74</v>
      </c>
      <c r="R5" t="s">
        <v>74</v>
      </c>
      <c r="S5" t="s">
        <v>74</v>
      </c>
      <c r="T5" t="s">
        <v>145</v>
      </c>
      <c r="U5" t="s">
        <v>146</v>
      </c>
      <c r="V5" t="s">
        <v>147</v>
      </c>
      <c r="W5" t="s">
        <v>148</v>
      </c>
      <c r="X5" t="s">
        <v>74</v>
      </c>
      <c r="Y5" t="s">
        <v>149</v>
      </c>
      <c r="Z5" t="s">
        <v>74</v>
      </c>
      <c r="AA5" t="s">
        <v>74</v>
      </c>
      <c r="AB5" t="s">
        <v>74</v>
      </c>
      <c r="AC5" t="s">
        <v>74</v>
      </c>
      <c r="AD5" t="s">
        <v>74</v>
      </c>
      <c r="AE5" t="s">
        <v>74</v>
      </c>
      <c r="AF5" t="s">
        <v>74</v>
      </c>
      <c r="AG5">
        <v>26</v>
      </c>
      <c r="AH5">
        <v>21</v>
      </c>
      <c r="AI5">
        <v>22</v>
      </c>
      <c r="AJ5">
        <v>0</v>
      </c>
      <c r="AK5">
        <v>3</v>
      </c>
      <c r="AL5" t="s">
        <v>150</v>
      </c>
      <c r="AM5" t="s">
        <v>151</v>
      </c>
      <c r="AN5" t="s">
        <v>152</v>
      </c>
      <c r="AO5" t="s">
        <v>153</v>
      </c>
      <c r="AP5" t="s">
        <v>74</v>
      </c>
      <c r="AQ5" t="s">
        <v>74</v>
      </c>
      <c r="AR5" t="s">
        <v>154</v>
      </c>
      <c r="AS5" t="s">
        <v>155</v>
      </c>
      <c r="AT5" t="s">
        <v>92</v>
      </c>
      <c r="AU5">
        <v>1997</v>
      </c>
      <c r="AV5">
        <v>13</v>
      </c>
      <c r="AW5">
        <v>3</v>
      </c>
      <c r="AX5" t="s">
        <v>74</v>
      </c>
      <c r="AY5" t="s">
        <v>74</v>
      </c>
      <c r="AZ5" t="s">
        <v>74</v>
      </c>
      <c r="BA5" t="s">
        <v>74</v>
      </c>
      <c r="BB5">
        <v>395</v>
      </c>
      <c r="BC5">
        <v>404</v>
      </c>
      <c r="BD5" t="s">
        <v>74</v>
      </c>
      <c r="BE5" t="s">
        <v>156</v>
      </c>
      <c r="BF5" t="str">
        <f>HYPERLINK("http://dx.doi.org/10.1111/j.1748-7692.1997.tb00647.x","http://dx.doi.org/10.1111/j.1748-7692.1997.tb00647.x")</f>
        <v>http://dx.doi.org/10.1111/j.1748-7692.1997.tb00647.x</v>
      </c>
      <c r="BG5" t="s">
        <v>74</v>
      </c>
      <c r="BH5" t="s">
        <v>74</v>
      </c>
      <c r="BI5">
        <v>10</v>
      </c>
      <c r="BJ5" t="s">
        <v>157</v>
      </c>
      <c r="BK5" t="s">
        <v>95</v>
      </c>
      <c r="BL5" t="s">
        <v>157</v>
      </c>
      <c r="BM5" t="s">
        <v>158</v>
      </c>
      <c r="BN5" t="s">
        <v>74</v>
      </c>
      <c r="BO5" t="s">
        <v>74</v>
      </c>
      <c r="BP5" t="s">
        <v>74</v>
      </c>
      <c r="BQ5" t="s">
        <v>74</v>
      </c>
      <c r="BR5" t="s">
        <v>97</v>
      </c>
      <c r="BS5" t="s">
        <v>159</v>
      </c>
      <c r="BT5" t="str">
        <f>HYPERLINK("https%3A%2F%2Fwww.webofscience.com%2Fwos%2Fwoscc%2Ffull-record%2FWOS:A1997XG05700003","View Full Record in Web of Science")</f>
        <v>View Full Record in Web of Science</v>
      </c>
    </row>
    <row r="6" spans="1:72" x14ac:dyDescent="0.15">
      <c r="A6" t="s">
        <v>72</v>
      </c>
      <c r="B6" t="s">
        <v>160</v>
      </c>
      <c r="C6" t="s">
        <v>74</v>
      </c>
      <c r="D6" t="s">
        <v>74</v>
      </c>
      <c r="E6" t="s">
        <v>74</v>
      </c>
      <c r="F6" t="s">
        <v>160</v>
      </c>
      <c r="G6" t="s">
        <v>74</v>
      </c>
      <c r="H6" t="s">
        <v>74</v>
      </c>
      <c r="I6" t="s">
        <v>161</v>
      </c>
      <c r="J6" t="s">
        <v>144</v>
      </c>
      <c r="K6" t="s">
        <v>74</v>
      </c>
      <c r="L6" t="s">
        <v>74</v>
      </c>
      <c r="M6" t="s">
        <v>77</v>
      </c>
      <c r="N6" t="s">
        <v>78</v>
      </c>
      <c r="O6" t="s">
        <v>74</v>
      </c>
      <c r="P6" t="s">
        <v>74</v>
      </c>
      <c r="Q6" t="s">
        <v>74</v>
      </c>
      <c r="R6" t="s">
        <v>74</v>
      </c>
      <c r="S6" t="s">
        <v>74</v>
      </c>
      <c r="T6" t="s">
        <v>74</v>
      </c>
      <c r="U6" t="s">
        <v>162</v>
      </c>
      <c r="V6" t="s">
        <v>74</v>
      </c>
      <c r="W6" t="s">
        <v>74</v>
      </c>
      <c r="X6" t="s">
        <v>74</v>
      </c>
      <c r="Y6" t="s">
        <v>163</v>
      </c>
      <c r="Z6" t="s">
        <v>74</v>
      </c>
      <c r="AA6" t="s">
        <v>74</v>
      </c>
      <c r="AB6" t="s">
        <v>74</v>
      </c>
      <c r="AC6" t="s">
        <v>74</v>
      </c>
      <c r="AD6" t="s">
        <v>74</v>
      </c>
      <c r="AE6" t="s">
        <v>74</v>
      </c>
      <c r="AF6" t="s">
        <v>74</v>
      </c>
      <c r="AG6">
        <v>59</v>
      </c>
      <c r="AH6">
        <v>26</v>
      </c>
      <c r="AI6">
        <v>29</v>
      </c>
      <c r="AJ6">
        <v>0</v>
      </c>
      <c r="AK6">
        <v>10</v>
      </c>
      <c r="AL6" t="s">
        <v>150</v>
      </c>
      <c r="AM6" t="s">
        <v>151</v>
      </c>
      <c r="AN6" t="s">
        <v>152</v>
      </c>
      <c r="AO6" t="s">
        <v>153</v>
      </c>
      <c r="AP6" t="s">
        <v>74</v>
      </c>
      <c r="AQ6" t="s">
        <v>74</v>
      </c>
      <c r="AR6" t="s">
        <v>154</v>
      </c>
      <c r="AS6" t="s">
        <v>155</v>
      </c>
      <c r="AT6" t="s">
        <v>92</v>
      </c>
      <c r="AU6">
        <v>1997</v>
      </c>
      <c r="AV6">
        <v>13</v>
      </c>
      <c r="AW6">
        <v>3</v>
      </c>
      <c r="AX6" t="s">
        <v>74</v>
      </c>
      <c r="AY6" t="s">
        <v>74</v>
      </c>
      <c r="AZ6" t="s">
        <v>74</v>
      </c>
      <c r="BA6" t="s">
        <v>74</v>
      </c>
      <c r="BB6">
        <v>516</v>
      </c>
      <c r="BC6">
        <v>526</v>
      </c>
      <c r="BD6" t="s">
        <v>74</v>
      </c>
      <c r="BE6" t="s">
        <v>164</v>
      </c>
      <c r="BF6" t="str">
        <f>HYPERLINK("http://dx.doi.org/10.1111/j.1748-7692.1997.tb00662.x","http://dx.doi.org/10.1111/j.1748-7692.1997.tb00662.x")</f>
        <v>http://dx.doi.org/10.1111/j.1748-7692.1997.tb00662.x</v>
      </c>
      <c r="BG6" t="s">
        <v>74</v>
      </c>
      <c r="BH6" t="s">
        <v>74</v>
      </c>
      <c r="BI6">
        <v>11</v>
      </c>
      <c r="BJ6" t="s">
        <v>157</v>
      </c>
      <c r="BK6" t="s">
        <v>95</v>
      </c>
      <c r="BL6" t="s">
        <v>157</v>
      </c>
      <c r="BM6" t="s">
        <v>158</v>
      </c>
      <c r="BN6" t="s">
        <v>74</v>
      </c>
      <c r="BO6" t="s">
        <v>74</v>
      </c>
      <c r="BP6" t="s">
        <v>74</v>
      </c>
      <c r="BQ6" t="s">
        <v>74</v>
      </c>
      <c r="BR6" t="s">
        <v>97</v>
      </c>
      <c r="BS6" t="s">
        <v>165</v>
      </c>
      <c r="BT6" t="str">
        <f>HYPERLINK("https%3A%2F%2Fwww.webofscience.com%2Fwos%2Fwoscc%2Ffull-record%2FWOS:A1997XG05700018","View Full Record in Web of Science")</f>
        <v>View Full Record in Web of Science</v>
      </c>
    </row>
    <row r="7" spans="1:72" x14ac:dyDescent="0.15">
      <c r="A7" t="s">
        <v>72</v>
      </c>
      <c r="B7" t="s">
        <v>166</v>
      </c>
      <c r="C7" t="s">
        <v>74</v>
      </c>
      <c r="D7" t="s">
        <v>74</v>
      </c>
      <c r="E7" t="s">
        <v>74</v>
      </c>
      <c r="F7" t="s">
        <v>166</v>
      </c>
      <c r="G7" t="s">
        <v>74</v>
      </c>
      <c r="H7" t="s">
        <v>74</v>
      </c>
      <c r="I7" t="s">
        <v>167</v>
      </c>
      <c r="J7" t="s">
        <v>168</v>
      </c>
      <c r="K7" t="s">
        <v>74</v>
      </c>
      <c r="L7" t="s">
        <v>74</v>
      </c>
      <c r="M7" t="s">
        <v>77</v>
      </c>
      <c r="N7" t="s">
        <v>169</v>
      </c>
      <c r="O7" t="s">
        <v>74</v>
      </c>
      <c r="P7" t="s">
        <v>74</v>
      </c>
      <c r="Q7" t="s">
        <v>74</v>
      </c>
      <c r="R7" t="s">
        <v>74</v>
      </c>
      <c r="S7" t="s">
        <v>74</v>
      </c>
      <c r="T7" t="s">
        <v>74</v>
      </c>
      <c r="U7" t="s">
        <v>74</v>
      </c>
      <c r="V7" t="s">
        <v>170</v>
      </c>
      <c r="W7" t="s">
        <v>171</v>
      </c>
      <c r="X7" t="s">
        <v>172</v>
      </c>
      <c r="Y7" t="s">
        <v>173</v>
      </c>
      <c r="Z7" t="s">
        <v>174</v>
      </c>
      <c r="AA7" t="s">
        <v>74</v>
      </c>
      <c r="AB7" t="s">
        <v>74</v>
      </c>
      <c r="AC7" t="s">
        <v>74</v>
      </c>
      <c r="AD7" t="s">
        <v>74</v>
      </c>
      <c r="AE7" t="s">
        <v>74</v>
      </c>
      <c r="AF7" t="s">
        <v>74</v>
      </c>
      <c r="AG7">
        <v>16</v>
      </c>
      <c r="AH7">
        <v>2</v>
      </c>
      <c r="AI7">
        <v>2</v>
      </c>
      <c r="AJ7">
        <v>0</v>
      </c>
      <c r="AK7">
        <v>4</v>
      </c>
      <c r="AL7" t="s">
        <v>175</v>
      </c>
      <c r="AM7" t="s">
        <v>132</v>
      </c>
      <c r="AN7" t="s">
        <v>176</v>
      </c>
      <c r="AO7" t="s">
        <v>177</v>
      </c>
      <c r="AP7" t="s">
        <v>178</v>
      </c>
      <c r="AQ7" t="s">
        <v>74</v>
      </c>
      <c r="AR7" t="s">
        <v>179</v>
      </c>
      <c r="AS7" t="s">
        <v>180</v>
      </c>
      <c r="AT7" t="s">
        <v>181</v>
      </c>
      <c r="AU7">
        <v>1997</v>
      </c>
      <c r="AV7">
        <v>35</v>
      </c>
      <c r="AW7" t="s">
        <v>182</v>
      </c>
      <c r="AX7" t="s">
        <v>74</v>
      </c>
      <c r="AY7" t="s">
        <v>74</v>
      </c>
      <c r="AZ7" t="s">
        <v>74</v>
      </c>
      <c r="BA7" t="s">
        <v>74</v>
      </c>
      <c r="BB7">
        <v>222</v>
      </c>
      <c r="BC7">
        <v>225</v>
      </c>
      <c r="BD7" t="s">
        <v>74</v>
      </c>
      <c r="BE7" t="s">
        <v>183</v>
      </c>
      <c r="BF7" t="str">
        <f>HYPERLINK("http://dx.doi.org/10.1016/S0025-326X(97)00111-2","http://dx.doi.org/10.1016/S0025-326X(97)00111-2")</f>
        <v>http://dx.doi.org/10.1016/S0025-326X(97)00111-2</v>
      </c>
      <c r="BG7" t="s">
        <v>74</v>
      </c>
      <c r="BH7" t="s">
        <v>74</v>
      </c>
      <c r="BI7">
        <v>4</v>
      </c>
      <c r="BJ7" t="s">
        <v>184</v>
      </c>
      <c r="BK7" t="s">
        <v>95</v>
      </c>
      <c r="BL7" t="s">
        <v>185</v>
      </c>
      <c r="BM7" t="s">
        <v>186</v>
      </c>
      <c r="BN7" t="s">
        <v>74</v>
      </c>
      <c r="BO7" t="s">
        <v>74</v>
      </c>
      <c r="BP7" t="s">
        <v>74</v>
      </c>
      <c r="BQ7" t="s">
        <v>74</v>
      </c>
      <c r="BR7" t="s">
        <v>97</v>
      </c>
      <c r="BS7" t="s">
        <v>187</v>
      </c>
      <c r="BT7" t="str">
        <f>HYPERLINK("https%3A%2F%2Fwww.webofscience.com%2Fwos%2Fwoscc%2Ffull-record%2FWOS:000074877200003","View Full Record in Web of Science")</f>
        <v>View Full Record in Web of Science</v>
      </c>
    </row>
    <row r="8" spans="1:72" x14ac:dyDescent="0.15">
      <c r="A8" t="s">
        <v>72</v>
      </c>
      <c r="B8" t="s">
        <v>188</v>
      </c>
      <c r="C8" t="s">
        <v>74</v>
      </c>
      <c r="D8" t="s">
        <v>74</v>
      </c>
      <c r="E8" t="s">
        <v>74</v>
      </c>
      <c r="F8" t="s">
        <v>188</v>
      </c>
      <c r="G8" t="s">
        <v>74</v>
      </c>
      <c r="H8" t="s">
        <v>74</v>
      </c>
      <c r="I8" t="s">
        <v>189</v>
      </c>
      <c r="J8" t="s">
        <v>168</v>
      </c>
      <c r="K8" t="s">
        <v>74</v>
      </c>
      <c r="L8" t="s">
        <v>74</v>
      </c>
      <c r="M8" t="s">
        <v>77</v>
      </c>
      <c r="N8" t="s">
        <v>78</v>
      </c>
      <c r="O8" t="s">
        <v>74</v>
      </c>
      <c r="P8" t="s">
        <v>74</v>
      </c>
      <c r="Q8" t="s">
        <v>74</v>
      </c>
      <c r="R8" t="s">
        <v>74</v>
      </c>
      <c r="S8" t="s">
        <v>74</v>
      </c>
      <c r="T8" t="s">
        <v>74</v>
      </c>
      <c r="U8" t="s">
        <v>74</v>
      </c>
      <c r="V8" t="s">
        <v>190</v>
      </c>
      <c r="W8" t="s">
        <v>191</v>
      </c>
      <c r="X8" t="s">
        <v>192</v>
      </c>
      <c r="Y8" t="s">
        <v>193</v>
      </c>
      <c r="Z8" t="s">
        <v>74</v>
      </c>
      <c r="AA8" t="s">
        <v>194</v>
      </c>
      <c r="AB8" t="s">
        <v>195</v>
      </c>
      <c r="AC8" t="s">
        <v>74</v>
      </c>
      <c r="AD8" t="s">
        <v>74</v>
      </c>
      <c r="AE8" t="s">
        <v>74</v>
      </c>
      <c r="AF8" t="s">
        <v>74</v>
      </c>
      <c r="AG8">
        <v>29</v>
      </c>
      <c r="AH8">
        <v>11</v>
      </c>
      <c r="AI8">
        <v>11</v>
      </c>
      <c r="AJ8">
        <v>0</v>
      </c>
      <c r="AK8">
        <v>5</v>
      </c>
      <c r="AL8" t="s">
        <v>175</v>
      </c>
      <c r="AM8" t="s">
        <v>132</v>
      </c>
      <c r="AN8" t="s">
        <v>176</v>
      </c>
      <c r="AO8" t="s">
        <v>177</v>
      </c>
      <c r="AP8" t="s">
        <v>178</v>
      </c>
      <c r="AQ8" t="s">
        <v>74</v>
      </c>
      <c r="AR8" t="s">
        <v>179</v>
      </c>
      <c r="AS8" t="s">
        <v>180</v>
      </c>
      <c r="AT8" t="s">
        <v>181</v>
      </c>
      <c r="AU8">
        <v>1997</v>
      </c>
      <c r="AV8">
        <v>35</v>
      </c>
      <c r="AW8" t="s">
        <v>182</v>
      </c>
      <c r="AX8" t="s">
        <v>74</v>
      </c>
      <c r="AY8" t="s">
        <v>74</v>
      </c>
      <c r="AZ8" t="s">
        <v>74</v>
      </c>
      <c r="BA8" t="s">
        <v>74</v>
      </c>
      <c r="BB8">
        <v>345</v>
      </c>
      <c r="BC8">
        <v>352</v>
      </c>
      <c r="BD8" t="s">
        <v>74</v>
      </c>
      <c r="BE8" t="s">
        <v>196</v>
      </c>
      <c r="BF8" t="str">
        <f>HYPERLINK("http://dx.doi.org/10.1016/S0025-326X(97)00152-5","http://dx.doi.org/10.1016/S0025-326X(97)00152-5")</f>
        <v>http://dx.doi.org/10.1016/S0025-326X(97)00152-5</v>
      </c>
      <c r="BG8" t="s">
        <v>74</v>
      </c>
      <c r="BH8" t="s">
        <v>74</v>
      </c>
      <c r="BI8">
        <v>8</v>
      </c>
      <c r="BJ8" t="s">
        <v>184</v>
      </c>
      <c r="BK8" t="s">
        <v>95</v>
      </c>
      <c r="BL8" t="s">
        <v>185</v>
      </c>
      <c r="BM8" t="s">
        <v>186</v>
      </c>
      <c r="BN8" t="s">
        <v>74</v>
      </c>
      <c r="BO8" t="s">
        <v>74</v>
      </c>
      <c r="BP8" t="s">
        <v>74</v>
      </c>
      <c r="BQ8" t="s">
        <v>74</v>
      </c>
      <c r="BR8" t="s">
        <v>97</v>
      </c>
      <c r="BS8" t="s">
        <v>197</v>
      </c>
      <c r="BT8" t="str">
        <f>HYPERLINK("https%3A%2F%2Fwww.webofscience.com%2Fwos%2Fwoscc%2Ffull-record%2FWOS:000074877200018","View Full Record in Web of Science")</f>
        <v>View Full Record in Web of Science</v>
      </c>
    </row>
    <row r="9" spans="1:72" x14ac:dyDescent="0.15">
      <c r="A9" t="s">
        <v>72</v>
      </c>
      <c r="B9" t="s">
        <v>198</v>
      </c>
      <c r="C9" t="s">
        <v>74</v>
      </c>
      <c r="D9" t="s">
        <v>74</v>
      </c>
      <c r="E9" t="s">
        <v>74</v>
      </c>
      <c r="F9" t="s">
        <v>198</v>
      </c>
      <c r="G9" t="s">
        <v>74</v>
      </c>
      <c r="H9" t="s">
        <v>74</v>
      </c>
      <c r="I9" t="s">
        <v>199</v>
      </c>
      <c r="J9" t="s">
        <v>168</v>
      </c>
      <c r="K9" t="s">
        <v>74</v>
      </c>
      <c r="L9" t="s">
        <v>74</v>
      </c>
      <c r="M9" t="s">
        <v>77</v>
      </c>
      <c r="N9" t="s">
        <v>200</v>
      </c>
      <c r="O9" t="s">
        <v>74</v>
      </c>
      <c r="P9" t="s">
        <v>74</v>
      </c>
      <c r="Q9" t="s">
        <v>74</v>
      </c>
      <c r="R9" t="s">
        <v>74</v>
      </c>
      <c r="S9" t="s">
        <v>74</v>
      </c>
      <c r="T9" t="s">
        <v>74</v>
      </c>
      <c r="U9" t="s">
        <v>74</v>
      </c>
      <c r="V9" t="s">
        <v>74</v>
      </c>
      <c r="W9" t="s">
        <v>74</v>
      </c>
      <c r="X9" t="s">
        <v>74</v>
      </c>
      <c r="Y9" t="s">
        <v>74</v>
      </c>
      <c r="Z9" t="s">
        <v>74</v>
      </c>
      <c r="AA9" t="s">
        <v>74</v>
      </c>
      <c r="AB9" t="s">
        <v>74</v>
      </c>
      <c r="AC9" t="s">
        <v>74</v>
      </c>
      <c r="AD9" t="s">
        <v>74</v>
      </c>
      <c r="AE9" t="s">
        <v>74</v>
      </c>
      <c r="AF9" t="s">
        <v>74</v>
      </c>
      <c r="AG9">
        <v>0</v>
      </c>
      <c r="AH9">
        <v>0</v>
      </c>
      <c r="AI9">
        <v>0</v>
      </c>
      <c r="AJ9">
        <v>0</v>
      </c>
      <c r="AK9">
        <v>0</v>
      </c>
      <c r="AL9" t="s">
        <v>175</v>
      </c>
      <c r="AM9" t="s">
        <v>132</v>
      </c>
      <c r="AN9" t="s">
        <v>176</v>
      </c>
      <c r="AO9" t="s">
        <v>177</v>
      </c>
      <c r="AP9" t="s">
        <v>178</v>
      </c>
      <c r="AQ9" t="s">
        <v>74</v>
      </c>
      <c r="AR9" t="s">
        <v>179</v>
      </c>
      <c r="AS9" t="s">
        <v>180</v>
      </c>
      <c r="AT9" t="s">
        <v>92</v>
      </c>
      <c r="AU9">
        <v>1997</v>
      </c>
      <c r="AV9">
        <v>34</v>
      </c>
      <c r="AW9">
        <v>7</v>
      </c>
      <c r="AX9" t="s">
        <v>74</v>
      </c>
      <c r="AY9" t="s">
        <v>74</v>
      </c>
      <c r="AZ9" t="s">
        <v>74</v>
      </c>
      <c r="BA9" t="s">
        <v>74</v>
      </c>
      <c r="BB9">
        <v>496</v>
      </c>
      <c r="BC9">
        <v>497</v>
      </c>
      <c r="BD9" t="s">
        <v>74</v>
      </c>
      <c r="BE9" t="s">
        <v>201</v>
      </c>
      <c r="BF9" t="str">
        <f>HYPERLINK("http://dx.doi.org/10.1016/S0025-326X(97)90005-9","http://dx.doi.org/10.1016/S0025-326X(97)90005-9")</f>
        <v>http://dx.doi.org/10.1016/S0025-326X(97)90005-9</v>
      </c>
      <c r="BG9" t="s">
        <v>74</v>
      </c>
      <c r="BH9" t="s">
        <v>74</v>
      </c>
      <c r="BI9">
        <v>2</v>
      </c>
      <c r="BJ9" t="s">
        <v>184</v>
      </c>
      <c r="BK9" t="s">
        <v>95</v>
      </c>
      <c r="BL9" t="s">
        <v>185</v>
      </c>
      <c r="BM9" t="s">
        <v>202</v>
      </c>
      <c r="BN9" t="s">
        <v>74</v>
      </c>
      <c r="BO9" t="s">
        <v>74</v>
      </c>
      <c r="BP9" t="s">
        <v>74</v>
      </c>
      <c r="BQ9" t="s">
        <v>74</v>
      </c>
      <c r="BR9" t="s">
        <v>97</v>
      </c>
      <c r="BS9" t="s">
        <v>203</v>
      </c>
      <c r="BT9" t="str">
        <f>HYPERLINK("https%3A%2F%2Fwww.webofscience.com%2Fwos%2Fwoscc%2Ffull-record%2FWOS:A1997XW55200004","View Full Record in Web of Science")</f>
        <v>View Full Record in Web of Science</v>
      </c>
    </row>
    <row r="10" spans="1:72" x14ac:dyDescent="0.15">
      <c r="A10" t="s">
        <v>72</v>
      </c>
      <c r="B10" t="s">
        <v>204</v>
      </c>
      <c r="C10" t="s">
        <v>74</v>
      </c>
      <c r="D10" t="s">
        <v>74</v>
      </c>
      <c r="E10" t="s">
        <v>74</v>
      </c>
      <c r="F10" t="s">
        <v>204</v>
      </c>
      <c r="G10" t="s">
        <v>74</v>
      </c>
      <c r="H10" t="s">
        <v>74</v>
      </c>
      <c r="I10" t="s">
        <v>205</v>
      </c>
      <c r="J10" t="s">
        <v>168</v>
      </c>
      <c r="K10" t="s">
        <v>74</v>
      </c>
      <c r="L10" t="s">
        <v>74</v>
      </c>
      <c r="M10" t="s">
        <v>77</v>
      </c>
      <c r="N10" t="s">
        <v>169</v>
      </c>
      <c r="O10" t="s">
        <v>74</v>
      </c>
      <c r="P10" t="s">
        <v>74</v>
      </c>
      <c r="Q10" t="s">
        <v>74</v>
      </c>
      <c r="R10" t="s">
        <v>74</v>
      </c>
      <c r="S10" t="s">
        <v>74</v>
      </c>
      <c r="T10" t="s">
        <v>74</v>
      </c>
      <c r="U10" t="s">
        <v>206</v>
      </c>
      <c r="V10" t="s">
        <v>74</v>
      </c>
      <c r="W10" t="s">
        <v>74</v>
      </c>
      <c r="X10" t="s">
        <v>74</v>
      </c>
      <c r="Y10" t="s">
        <v>207</v>
      </c>
      <c r="Z10" t="s">
        <v>74</v>
      </c>
      <c r="AA10" t="s">
        <v>208</v>
      </c>
      <c r="AB10" t="s">
        <v>209</v>
      </c>
      <c r="AC10" t="s">
        <v>74</v>
      </c>
      <c r="AD10" t="s">
        <v>74</v>
      </c>
      <c r="AE10" t="s">
        <v>74</v>
      </c>
      <c r="AF10" t="s">
        <v>74</v>
      </c>
      <c r="AG10">
        <v>29</v>
      </c>
      <c r="AH10">
        <v>15</v>
      </c>
      <c r="AI10">
        <v>16</v>
      </c>
      <c r="AJ10">
        <v>0</v>
      </c>
      <c r="AK10">
        <v>4</v>
      </c>
      <c r="AL10" t="s">
        <v>175</v>
      </c>
      <c r="AM10" t="s">
        <v>132</v>
      </c>
      <c r="AN10" t="s">
        <v>176</v>
      </c>
      <c r="AO10" t="s">
        <v>177</v>
      </c>
      <c r="AP10" t="s">
        <v>178</v>
      </c>
      <c r="AQ10" t="s">
        <v>74</v>
      </c>
      <c r="AR10" t="s">
        <v>179</v>
      </c>
      <c r="AS10" t="s">
        <v>180</v>
      </c>
      <c r="AT10" t="s">
        <v>92</v>
      </c>
      <c r="AU10">
        <v>1997</v>
      </c>
      <c r="AV10">
        <v>34</v>
      </c>
      <c r="AW10">
        <v>7</v>
      </c>
      <c r="AX10" t="s">
        <v>74</v>
      </c>
      <c r="AY10" t="s">
        <v>74</v>
      </c>
      <c r="AZ10" t="s">
        <v>74</v>
      </c>
      <c r="BA10" t="s">
        <v>74</v>
      </c>
      <c r="BB10">
        <v>501</v>
      </c>
      <c r="BC10">
        <v>504</v>
      </c>
      <c r="BD10" t="s">
        <v>74</v>
      </c>
      <c r="BE10" t="s">
        <v>210</v>
      </c>
      <c r="BF10" t="str">
        <f>HYPERLINK("http://dx.doi.org/10.1016/S0025-326X(97)00031-3","http://dx.doi.org/10.1016/S0025-326X(97)00031-3")</f>
        <v>http://dx.doi.org/10.1016/S0025-326X(97)00031-3</v>
      </c>
      <c r="BG10" t="s">
        <v>74</v>
      </c>
      <c r="BH10" t="s">
        <v>74</v>
      </c>
      <c r="BI10">
        <v>4</v>
      </c>
      <c r="BJ10" t="s">
        <v>184</v>
      </c>
      <c r="BK10" t="s">
        <v>95</v>
      </c>
      <c r="BL10" t="s">
        <v>185</v>
      </c>
      <c r="BM10" t="s">
        <v>202</v>
      </c>
      <c r="BN10" t="s">
        <v>74</v>
      </c>
      <c r="BO10" t="s">
        <v>74</v>
      </c>
      <c r="BP10" t="s">
        <v>74</v>
      </c>
      <c r="BQ10" t="s">
        <v>74</v>
      </c>
      <c r="BR10" t="s">
        <v>97</v>
      </c>
      <c r="BS10" t="s">
        <v>211</v>
      </c>
      <c r="BT10" t="str">
        <f>HYPERLINK("https%3A%2F%2Fwww.webofscience.com%2Fwos%2Fwoscc%2Ffull-record%2FWOS:A1997XW55200011","View Full Record in Web of Science")</f>
        <v>View Full Record in Web of Science</v>
      </c>
    </row>
    <row r="11" spans="1:72" x14ac:dyDescent="0.15">
      <c r="A11" t="s">
        <v>72</v>
      </c>
      <c r="B11" t="s">
        <v>212</v>
      </c>
      <c r="C11" t="s">
        <v>74</v>
      </c>
      <c r="D11" t="s">
        <v>74</v>
      </c>
      <c r="E11" t="s">
        <v>74</v>
      </c>
      <c r="F11" t="s">
        <v>212</v>
      </c>
      <c r="G11" t="s">
        <v>74</v>
      </c>
      <c r="H11" t="s">
        <v>74</v>
      </c>
      <c r="I11" t="s">
        <v>213</v>
      </c>
      <c r="J11" t="s">
        <v>214</v>
      </c>
      <c r="K11" t="s">
        <v>74</v>
      </c>
      <c r="L11" t="s">
        <v>74</v>
      </c>
      <c r="M11" t="s">
        <v>77</v>
      </c>
      <c r="N11" t="s">
        <v>78</v>
      </c>
      <c r="O11" t="s">
        <v>74</v>
      </c>
      <c r="P11" t="s">
        <v>74</v>
      </c>
      <c r="Q11" t="s">
        <v>74</v>
      </c>
      <c r="R11" t="s">
        <v>74</v>
      </c>
      <c r="S11" t="s">
        <v>74</v>
      </c>
      <c r="T11" t="s">
        <v>74</v>
      </c>
      <c r="U11" t="s">
        <v>215</v>
      </c>
      <c r="V11" t="s">
        <v>216</v>
      </c>
      <c r="W11" t="s">
        <v>74</v>
      </c>
      <c r="X11" t="s">
        <v>74</v>
      </c>
      <c r="Y11" t="s">
        <v>217</v>
      </c>
      <c r="Z11" t="s">
        <v>74</v>
      </c>
      <c r="AA11" t="s">
        <v>74</v>
      </c>
      <c r="AB11" t="s">
        <v>74</v>
      </c>
      <c r="AC11" t="s">
        <v>74</v>
      </c>
      <c r="AD11" t="s">
        <v>74</v>
      </c>
      <c r="AE11" t="s">
        <v>74</v>
      </c>
      <c r="AF11" t="s">
        <v>74</v>
      </c>
      <c r="AG11">
        <v>33</v>
      </c>
      <c r="AH11">
        <v>27</v>
      </c>
      <c r="AI11">
        <v>27</v>
      </c>
      <c r="AJ11">
        <v>0</v>
      </c>
      <c r="AK11">
        <v>5</v>
      </c>
      <c r="AL11" t="s">
        <v>218</v>
      </c>
      <c r="AM11" t="s">
        <v>219</v>
      </c>
      <c r="AN11" t="s">
        <v>220</v>
      </c>
      <c r="AO11" t="s">
        <v>221</v>
      </c>
      <c r="AP11" t="s">
        <v>74</v>
      </c>
      <c r="AQ11" t="s">
        <v>74</v>
      </c>
      <c r="AR11" t="s">
        <v>222</v>
      </c>
      <c r="AS11" t="s">
        <v>223</v>
      </c>
      <c r="AT11" t="s">
        <v>92</v>
      </c>
      <c r="AU11">
        <v>1997</v>
      </c>
      <c r="AV11">
        <v>32</v>
      </c>
      <c r="AW11">
        <v>4</v>
      </c>
      <c r="AX11" t="s">
        <v>74</v>
      </c>
      <c r="AY11" t="s">
        <v>74</v>
      </c>
      <c r="AZ11" t="s">
        <v>74</v>
      </c>
      <c r="BA11" t="s">
        <v>74</v>
      </c>
      <c r="BB11">
        <v>577</v>
      </c>
      <c r="BC11">
        <v>591</v>
      </c>
      <c r="BD11" t="s">
        <v>74</v>
      </c>
      <c r="BE11" t="s">
        <v>224</v>
      </c>
      <c r="BF11" t="str">
        <f>HYPERLINK("http://dx.doi.org/10.1111/j.1945-5100.1997.tb01302.x","http://dx.doi.org/10.1111/j.1945-5100.1997.tb01302.x")</f>
        <v>http://dx.doi.org/10.1111/j.1945-5100.1997.tb01302.x</v>
      </c>
      <c r="BG11" t="s">
        <v>74</v>
      </c>
      <c r="BH11" t="s">
        <v>74</v>
      </c>
      <c r="BI11">
        <v>15</v>
      </c>
      <c r="BJ11" t="s">
        <v>225</v>
      </c>
      <c r="BK11" t="s">
        <v>95</v>
      </c>
      <c r="BL11" t="s">
        <v>225</v>
      </c>
      <c r="BM11" t="s">
        <v>226</v>
      </c>
      <c r="BN11" t="s">
        <v>74</v>
      </c>
      <c r="BO11" t="s">
        <v>227</v>
      </c>
      <c r="BP11" t="s">
        <v>74</v>
      </c>
      <c r="BQ11" t="s">
        <v>74</v>
      </c>
      <c r="BR11" t="s">
        <v>97</v>
      </c>
      <c r="BS11" t="s">
        <v>228</v>
      </c>
      <c r="BT11" t="str">
        <f>HYPERLINK("https%3A%2F%2Fwww.webofscience.com%2Fwos%2Fwoscc%2Ffull-record%2FWOS:A1997XN35200015","View Full Record in Web of Science")</f>
        <v>View Full Record in Web of Science</v>
      </c>
    </row>
    <row r="12" spans="1:72" x14ac:dyDescent="0.15">
      <c r="A12" t="s">
        <v>72</v>
      </c>
      <c r="B12" t="s">
        <v>229</v>
      </c>
      <c r="C12" t="s">
        <v>74</v>
      </c>
      <c r="D12" t="s">
        <v>74</v>
      </c>
      <c r="E12" t="s">
        <v>74</v>
      </c>
      <c r="F12" t="s">
        <v>229</v>
      </c>
      <c r="G12" t="s">
        <v>74</v>
      </c>
      <c r="H12" t="s">
        <v>74</v>
      </c>
      <c r="I12" t="s">
        <v>230</v>
      </c>
      <c r="J12" t="s">
        <v>214</v>
      </c>
      <c r="K12" t="s">
        <v>74</v>
      </c>
      <c r="L12" t="s">
        <v>74</v>
      </c>
      <c r="M12" t="s">
        <v>77</v>
      </c>
      <c r="N12" t="s">
        <v>52</v>
      </c>
      <c r="O12" t="s">
        <v>74</v>
      </c>
      <c r="P12" t="s">
        <v>74</v>
      </c>
      <c r="Q12" t="s">
        <v>74</v>
      </c>
      <c r="R12" t="s">
        <v>74</v>
      </c>
      <c r="S12" t="s">
        <v>74</v>
      </c>
      <c r="T12" t="s">
        <v>74</v>
      </c>
      <c r="U12" t="s">
        <v>74</v>
      </c>
      <c r="V12" t="s">
        <v>74</v>
      </c>
      <c r="W12" t="s">
        <v>231</v>
      </c>
      <c r="X12" t="s">
        <v>232</v>
      </c>
      <c r="Y12" t="s">
        <v>74</v>
      </c>
      <c r="Z12" t="s">
        <v>74</v>
      </c>
      <c r="AA12" t="s">
        <v>74</v>
      </c>
      <c r="AB12" t="s">
        <v>74</v>
      </c>
      <c r="AC12" t="s">
        <v>74</v>
      </c>
      <c r="AD12" t="s">
        <v>74</v>
      </c>
      <c r="AE12" t="s">
        <v>74</v>
      </c>
      <c r="AF12" t="s">
        <v>74</v>
      </c>
      <c r="AG12">
        <v>6</v>
      </c>
      <c r="AH12">
        <v>1</v>
      </c>
      <c r="AI12">
        <v>1</v>
      </c>
      <c r="AJ12">
        <v>0</v>
      </c>
      <c r="AK12">
        <v>1</v>
      </c>
      <c r="AL12" t="s">
        <v>218</v>
      </c>
      <c r="AM12" t="s">
        <v>219</v>
      </c>
      <c r="AN12" t="s">
        <v>220</v>
      </c>
      <c r="AO12" t="s">
        <v>221</v>
      </c>
      <c r="AP12" t="s">
        <v>74</v>
      </c>
      <c r="AQ12" t="s">
        <v>74</v>
      </c>
      <c r="AR12" t="s">
        <v>222</v>
      </c>
      <c r="AS12" t="s">
        <v>223</v>
      </c>
      <c r="AT12" t="s">
        <v>92</v>
      </c>
      <c r="AU12">
        <v>1997</v>
      </c>
      <c r="AV12">
        <v>32</v>
      </c>
      <c r="AW12">
        <v>4</v>
      </c>
      <c r="AX12" t="s">
        <v>74</v>
      </c>
      <c r="AY12" t="s">
        <v>233</v>
      </c>
      <c r="AZ12" t="s">
        <v>74</v>
      </c>
      <c r="BA12" t="s">
        <v>74</v>
      </c>
      <c r="BB12" t="s">
        <v>234</v>
      </c>
      <c r="BC12" t="s">
        <v>235</v>
      </c>
      <c r="BD12" t="s">
        <v>74</v>
      </c>
      <c r="BE12" t="s">
        <v>74</v>
      </c>
      <c r="BF12" t="s">
        <v>74</v>
      </c>
      <c r="BG12" t="s">
        <v>74</v>
      </c>
      <c r="BH12" t="s">
        <v>74</v>
      </c>
      <c r="BI12">
        <v>2</v>
      </c>
      <c r="BJ12" t="s">
        <v>225</v>
      </c>
      <c r="BK12" t="s">
        <v>95</v>
      </c>
      <c r="BL12" t="s">
        <v>225</v>
      </c>
      <c r="BM12" t="s">
        <v>236</v>
      </c>
      <c r="BN12" t="s">
        <v>74</v>
      </c>
      <c r="BO12" t="s">
        <v>74</v>
      </c>
      <c r="BP12" t="s">
        <v>74</v>
      </c>
      <c r="BQ12" t="s">
        <v>74</v>
      </c>
      <c r="BR12" t="s">
        <v>97</v>
      </c>
      <c r="BS12" t="s">
        <v>237</v>
      </c>
      <c r="BT12" t="str">
        <f>HYPERLINK("https%3A%2F%2Fwww.webofscience.com%2Fwos%2Fwoscc%2Ffull-record%2FWOS:A1997XP02400013","View Full Record in Web of Science")</f>
        <v>View Full Record in Web of Science</v>
      </c>
    </row>
    <row r="13" spans="1:72" x14ac:dyDescent="0.15">
      <c r="A13" t="s">
        <v>72</v>
      </c>
      <c r="B13" t="s">
        <v>229</v>
      </c>
      <c r="C13" t="s">
        <v>74</v>
      </c>
      <c r="D13" t="s">
        <v>74</v>
      </c>
      <c r="E13" t="s">
        <v>74</v>
      </c>
      <c r="F13" t="s">
        <v>229</v>
      </c>
      <c r="G13" t="s">
        <v>74</v>
      </c>
      <c r="H13" t="s">
        <v>74</v>
      </c>
      <c r="I13" t="s">
        <v>230</v>
      </c>
      <c r="J13" t="s">
        <v>214</v>
      </c>
      <c r="K13" t="s">
        <v>74</v>
      </c>
      <c r="L13" t="s">
        <v>74</v>
      </c>
      <c r="M13" t="s">
        <v>77</v>
      </c>
      <c r="N13" t="s">
        <v>52</v>
      </c>
      <c r="O13" t="s">
        <v>74</v>
      </c>
      <c r="P13" t="s">
        <v>74</v>
      </c>
      <c r="Q13" t="s">
        <v>74</v>
      </c>
      <c r="R13" t="s">
        <v>74</v>
      </c>
      <c r="S13" t="s">
        <v>74</v>
      </c>
      <c r="T13" t="s">
        <v>74</v>
      </c>
      <c r="U13" t="s">
        <v>74</v>
      </c>
      <c r="V13" t="s">
        <v>74</v>
      </c>
      <c r="W13" t="s">
        <v>238</v>
      </c>
      <c r="X13" t="s">
        <v>74</v>
      </c>
      <c r="Y13" t="s">
        <v>74</v>
      </c>
      <c r="Z13" t="s">
        <v>74</v>
      </c>
      <c r="AA13" t="s">
        <v>74</v>
      </c>
      <c r="AB13" t="s">
        <v>74</v>
      </c>
      <c r="AC13" t="s">
        <v>74</v>
      </c>
      <c r="AD13" t="s">
        <v>74</v>
      </c>
      <c r="AE13" t="s">
        <v>74</v>
      </c>
      <c r="AF13" t="s">
        <v>74</v>
      </c>
      <c r="AG13">
        <v>0</v>
      </c>
      <c r="AH13">
        <v>1</v>
      </c>
      <c r="AI13">
        <v>1</v>
      </c>
      <c r="AJ13">
        <v>0</v>
      </c>
      <c r="AK13">
        <v>1</v>
      </c>
      <c r="AL13" t="s">
        <v>218</v>
      </c>
      <c r="AM13" t="s">
        <v>219</v>
      </c>
      <c r="AN13" t="s">
        <v>220</v>
      </c>
      <c r="AO13" t="s">
        <v>221</v>
      </c>
      <c r="AP13" t="s">
        <v>74</v>
      </c>
      <c r="AQ13" t="s">
        <v>74</v>
      </c>
      <c r="AR13" t="s">
        <v>222</v>
      </c>
      <c r="AS13" t="s">
        <v>223</v>
      </c>
      <c r="AT13" t="s">
        <v>92</v>
      </c>
      <c r="AU13">
        <v>1997</v>
      </c>
      <c r="AV13">
        <v>32</v>
      </c>
      <c r="AW13">
        <v>4</v>
      </c>
      <c r="AX13" t="s">
        <v>74</v>
      </c>
      <c r="AY13" t="s">
        <v>233</v>
      </c>
      <c r="AZ13" t="s">
        <v>74</v>
      </c>
      <c r="BA13" t="s">
        <v>74</v>
      </c>
      <c r="BB13" t="s">
        <v>234</v>
      </c>
      <c r="BC13" t="s">
        <v>234</v>
      </c>
      <c r="BD13" t="s">
        <v>74</v>
      </c>
      <c r="BE13" t="s">
        <v>74</v>
      </c>
      <c r="BF13" t="s">
        <v>74</v>
      </c>
      <c r="BG13" t="s">
        <v>74</v>
      </c>
      <c r="BH13" t="s">
        <v>74</v>
      </c>
      <c r="BI13">
        <v>1</v>
      </c>
      <c r="BJ13" t="s">
        <v>225</v>
      </c>
      <c r="BK13" t="s">
        <v>95</v>
      </c>
      <c r="BL13" t="s">
        <v>225</v>
      </c>
      <c r="BM13" t="s">
        <v>236</v>
      </c>
      <c r="BN13" t="s">
        <v>74</v>
      </c>
      <c r="BO13" t="s">
        <v>74</v>
      </c>
      <c r="BP13" t="s">
        <v>74</v>
      </c>
      <c r="BQ13" t="s">
        <v>74</v>
      </c>
      <c r="BR13" t="s">
        <v>97</v>
      </c>
      <c r="BS13" t="s">
        <v>239</v>
      </c>
      <c r="BT13" t="str">
        <f>HYPERLINK("https%3A%2F%2Fwww.webofscience.com%2Fwos%2Fwoscc%2Ffull-record%2FWOS:A1997XP02400011","View Full Record in Web of Science")</f>
        <v>View Full Record in Web of Science</v>
      </c>
    </row>
    <row r="14" spans="1:72" x14ac:dyDescent="0.15">
      <c r="A14" t="s">
        <v>72</v>
      </c>
      <c r="B14" t="s">
        <v>240</v>
      </c>
      <c r="C14" t="s">
        <v>74</v>
      </c>
      <c r="D14" t="s">
        <v>74</v>
      </c>
      <c r="E14" t="s">
        <v>74</v>
      </c>
      <c r="F14" t="s">
        <v>240</v>
      </c>
      <c r="G14" t="s">
        <v>74</v>
      </c>
      <c r="H14" t="s">
        <v>74</v>
      </c>
      <c r="I14" t="s">
        <v>241</v>
      </c>
      <c r="J14" t="s">
        <v>214</v>
      </c>
      <c r="K14" t="s">
        <v>74</v>
      </c>
      <c r="L14" t="s">
        <v>74</v>
      </c>
      <c r="M14" t="s">
        <v>77</v>
      </c>
      <c r="N14" t="s">
        <v>52</v>
      </c>
      <c r="O14" t="s">
        <v>74</v>
      </c>
      <c r="P14" t="s">
        <v>74</v>
      </c>
      <c r="Q14" t="s">
        <v>74</v>
      </c>
      <c r="R14" t="s">
        <v>74</v>
      </c>
      <c r="S14" t="s">
        <v>74</v>
      </c>
      <c r="T14" t="s">
        <v>74</v>
      </c>
      <c r="U14" t="s">
        <v>242</v>
      </c>
      <c r="V14" t="s">
        <v>74</v>
      </c>
      <c r="W14" t="s">
        <v>243</v>
      </c>
      <c r="X14" t="s">
        <v>244</v>
      </c>
      <c r="Y14" t="s">
        <v>74</v>
      </c>
      <c r="Z14" t="s">
        <v>74</v>
      </c>
      <c r="AA14" t="s">
        <v>245</v>
      </c>
      <c r="AB14" t="s">
        <v>246</v>
      </c>
      <c r="AC14" t="s">
        <v>74</v>
      </c>
      <c r="AD14" t="s">
        <v>74</v>
      </c>
      <c r="AE14" t="s">
        <v>74</v>
      </c>
      <c r="AF14" t="s">
        <v>74</v>
      </c>
      <c r="AG14">
        <v>14</v>
      </c>
      <c r="AH14">
        <v>2</v>
      </c>
      <c r="AI14">
        <v>2</v>
      </c>
      <c r="AJ14">
        <v>0</v>
      </c>
      <c r="AK14">
        <v>5</v>
      </c>
      <c r="AL14" t="s">
        <v>218</v>
      </c>
      <c r="AM14" t="s">
        <v>219</v>
      </c>
      <c r="AN14" t="s">
        <v>220</v>
      </c>
      <c r="AO14" t="s">
        <v>221</v>
      </c>
      <c r="AP14" t="s">
        <v>74</v>
      </c>
      <c r="AQ14" t="s">
        <v>74</v>
      </c>
      <c r="AR14" t="s">
        <v>222</v>
      </c>
      <c r="AS14" t="s">
        <v>223</v>
      </c>
      <c r="AT14" t="s">
        <v>92</v>
      </c>
      <c r="AU14">
        <v>1997</v>
      </c>
      <c r="AV14">
        <v>32</v>
      </c>
      <c r="AW14">
        <v>4</v>
      </c>
      <c r="AX14" t="s">
        <v>74</v>
      </c>
      <c r="AY14" t="s">
        <v>233</v>
      </c>
      <c r="AZ14" t="s">
        <v>74</v>
      </c>
      <c r="BA14" t="s">
        <v>74</v>
      </c>
      <c r="BB14" t="s">
        <v>235</v>
      </c>
      <c r="BC14" t="s">
        <v>247</v>
      </c>
      <c r="BD14" t="s">
        <v>74</v>
      </c>
      <c r="BE14" t="s">
        <v>74</v>
      </c>
      <c r="BF14" t="s">
        <v>74</v>
      </c>
      <c r="BG14" t="s">
        <v>74</v>
      </c>
      <c r="BH14" t="s">
        <v>74</v>
      </c>
      <c r="BI14">
        <v>2</v>
      </c>
      <c r="BJ14" t="s">
        <v>225</v>
      </c>
      <c r="BK14" t="s">
        <v>95</v>
      </c>
      <c r="BL14" t="s">
        <v>225</v>
      </c>
      <c r="BM14" t="s">
        <v>236</v>
      </c>
      <c r="BN14" t="s">
        <v>74</v>
      </c>
      <c r="BO14" t="s">
        <v>74</v>
      </c>
      <c r="BP14" t="s">
        <v>74</v>
      </c>
      <c r="BQ14" t="s">
        <v>74</v>
      </c>
      <c r="BR14" t="s">
        <v>97</v>
      </c>
      <c r="BS14" t="s">
        <v>248</v>
      </c>
      <c r="BT14" t="str">
        <f>HYPERLINK("https%3A%2F%2Fwww.webofscience.com%2Fwos%2Fwoscc%2Ffull-record%2FWOS:A1997XP02400015","View Full Record in Web of Science")</f>
        <v>View Full Record in Web of Science</v>
      </c>
    </row>
    <row r="15" spans="1:72" x14ac:dyDescent="0.15">
      <c r="A15" t="s">
        <v>72</v>
      </c>
      <c r="B15" t="s">
        <v>249</v>
      </c>
      <c r="C15" t="s">
        <v>74</v>
      </c>
      <c r="D15" t="s">
        <v>74</v>
      </c>
      <c r="E15" t="s">
        <v>74</v>
      </c>
      <c r="F15" t="s">
        <v>249</v>
      </c>
      <c r="G15" t="s">
        <v>74</v>
      </c>
      <c r="H15" t="s">
        <v>74</v>
      </c>
      <c r="I15" t="s">
        <v>250</v>
      </c>
      <c r="J15" t="s">
        <v>214</v>
      </c>
      <c r="K15" t="s">
        <v>74</v>
      </c>
      <c r="L15" t="s">
        <v>74</v>
      </c>
      <c r="M15" t="s">
        <v>77</v>
      </c>
      <c r="N15" t="s">
        <v>52</v>
      </c>
      <c r="O15" t="s">
        <v>74</v>
      </c>
      <c r="P15" t="s">
        <v>74</v>
      </c>
      <c r="Q15" t="s">
        <v>74</v>
      </c>
      <c r="R15" t="s">
        <v>74</v>
      </c>
      <c r="S15" t="s">
        <v>74</v>
      </c>
      <c r="T15" t="s">
        <v>74</v>
      </c>
      <c r="U15" t="s">
        <v>74</v>
      </c>
      <c r="V15" t="s">
        <v>74</v>
      </c>
      <c r="W15" t="s">
        <v>251</v>
      </c>
      <c r="X15" t="s">
        <v>252</v>
      </c>
      <c r="Y15" t="s">
        <v>74</v>
      </c>
      <c r="Z15" t="s">
        <v>74</v>
      </c>
      <c r="AA15" t="s">
        <v>253</v>
      </c>
      <c r="AB15" t="s">
        <v>74</v>
      </c>
      <c r="AC15" t="s">
        <v>74</v>
      </c>
      <c r="AD15" t="s">
        <v>74</v>
      </c>
      <c r="AE15" t="s">
        <v>74</v>
      </c>
      <c r="AF15" t="s">
        <v>74</v>
      </c>
      <c r="AG15">
        <v>8</v>
      </c>
      <c r="AH15">
        <v>9</v>
      </c>
      <c r="AI15">
        <v>9</v>
      </c>
      <c r="AJ15">
        <v>0</v>
      </c>
      <c r="AK15">
        <v>1</v>
      </c>
      <c r="AL15" t="s">
        <v>218</v>
      </c>
      <c r="AM15" t="s">
        <v>219</v>
      </c>
      <c r="AN15" t="s">
        <v>220</v>
      </c>
      <c r="AO15" t="s">
        <v>221</v>
      </c>
      <c r="AP15" t="s">
        <v>74</v>
      </c>
      <c r="AQ15" t="s">
        <v>74</v>
      </c>
      <c r="AR15" t="s">
        <v>222</v>
      </c>
      <c r="AS15" t="s">
        <v>223</v>
      </c>
      <c r="AT15" t="s">
        <v>92</v>
      </c>
      <c r="AU15">
        <v>1997</v>
      </c>
      <c r="AV15">
        <v>32</v>
      </c>
      <c r="AW15">
        <v>4</v>
      </c>
      <c r="AX15" t="s">
        <v>74</v>
      </c>
      <c r="AY15" t="s">
        <v>233</v>
      </c>
      <c r="AZ15" t="s">
        <v>74</v>
      </c>
      <c r="BA15" t="s">
        <v>74</v>
      </c>
      <c r="BB15" t="s">
        <v>254</v>
      </c>
      <c r="BC15" t="s">
        <v>255</v>
      </c>
      <c r="BD15" t="s">
        <v>74</v>
      </c>
      <c r="BE15" t="s">
        <v>74</v>
      </c>
      <c r="BF15" t="s">
        <v>74</v>
      </c>
      <c r="BG15" t="s">
        <v>74</v>
      </c>
      <c r="BH15" t="s">
        <v>74</v>
      </c>
      <c r="BI15">
        <v>2</v>
      </c>
      <c r="BJ15" t="s">
        <v>225</v>
      </c>
      <c r="BK15" t="s">
        <v>95</v>
      </c>
      <c r="BL15" t="s">
        <v>225</v>
      </c>
      <c r="BM15" t="s">
        <v>236</v>
      </c>
      <c r="BN15" t="s">
        <v>74</v>
      </c>
      <c r="BO15" t="s">
        <v>74</v>
      </c>
      <c r="BP15" t="s">
        <v>74</v>
      </c>
      <c r="BQ15" t="s">
        <v>74</v>
      </c>
      <c r="BR15" t="s">
        <v>97</v>
      </c>
      <c r="BS15" t="s">
        <v>256</v>
      </c>
      <c r="BT15" t="str">
        <f>HYPERLINK("https%3A%2F%2Fwww.webofscience.com%2Fwos%2Fwoscc%2Ffull-record%2FWOS:A1997XP02400070","View Full Record in Web of Science")</f>
        <v>View Full Record in Web of Science</v>
      </c>
    </row>
    <row r="16" spans="1:72" x14ac:dyDescent="0.15">
      <c r="A16" t="s">
        <v>72</v>
      </c>
      <c r="B16" t="s">
        <v>257</v>
      </c>
      <c r="C16" t="s">
        <v>74</v>
      </c>
      <c r="D16" t="s">
        <v>74</v>
      </c>
      <c r="E16" t="s">
        <v>74</v>
      </c>
      <c r="F16" t="s">
        <v>257</v>
      </c>
      <c r="G16" t="s">
        <v>74</v>
      </c>
      <c r="H16" t="s">
        <v>74</v>
      </c>
      <c r="I16" t="s">
        <v>258</v>
      </c>
      <c r="J16" t="s">
        <v>214</v>
      </c>
      <c r="K16" t="s">
        <v>74</v>
      </c>
      <c r="L16" t="s">
        <v>74</v>
      </c>
      <c r="M16" t="s">
        <v>77</v>
      </c>
      <c r="N16" t="s">
        <v>52</v>
      </c>
      <c r="O16" t="s">
        <v>74</v>
      </c>
      <c r="P16" t="s">
        <v>74</v>
      </c>
      <c r="Q16" t="s">
        <v>74</v>
      </c>
      <c r="R16" t="s">
        <v>74</v>
      </c>
      <c r="S16" t="s">
        <v>74</v>
      </c>
      <c r="T16" t="s">
        <v>74</v>
      </c>
      <c r="U16" t="s">
        <v>74</v>
      </c>
      <c r="V16" t="s">
        <v>74</v>
      </c>
      <c r="W16" t="s">
        <v>259</v>
      </c>
      <c r="X16" t="s">
        <v>260</v>
      </c>
      <c r="Y16" t="s">
        <v>74</v>
      </c>
      <c r="Z16" t="s">
        <v>74</v>
      </c>
      <c r="AA16" t="s">
        <v>253</v>
      </c>
      <c r="AB16" t="s">
        <v>74</v>
      </c>
      <c r="AC16" t="s">
        <v>74</v>
      </c>
      <c r="AD16" t="s">
        <v>74</v>
      </c>
      <c r="AE16" t="s">
        <v>74</v>
      </c>
      <c r="AF16" t="s">
        <v>74</v>
      </c>
      <c r="AG16">
        <v>2</v>
      </c>
      <c r="AH16">
        <v>9</v>
      </c>
      <c r="AI16">
        <v>9</v>
      </c>
      <c r="AJ16">
        <v>0</v>
      </c>
      <c r="AK16">
        <v>1</v>
      </c>
      <c r="AL16" t="s">
        <v>218</v>
      </c>
      <c r="AM16" t="s">
        <v>219</v>
      </c>
      <c r="AN16" t="s">
        <v>220</v>
      </c>
      <c r="AO16" t="s">
        <v>221</v>
      </c>
      <c r="AP16" t="s">
        <v>74</v>
      </c>
      <c r="AQ16" t="s">
        <v>74</v>
      </c>
      <c r="AR16" t="s">
        <v>222</v>
      </c>
      <c r="AS16" t="s">
        <v>223</v>
      </c>
      <c r="AT16" t="s">
        <v>92</v>
      </c>
      <c r="AU16">
        <v>1997</v>
      </c>
      <c r="AV16">
        <v>32</v>
      </c>
      <c r="AW16">
        <v>4</v>
      </c>
      <c r="AX16" t="s">
        <v>74</v>
      </c>
      <c r="AY16" t="s">
        <v>233</v>
      </c>
      <c r="AZ16" t="s">
        <v>74</v>
      </c>
      <c r="BA16" t="s">
        <v>74</v>
      </c>
      <c r="BB16" t="s">
        <v>254</v>
      </c>
      <c r="BC16" t="s">
        <v>254</v>
      </c>
      <c r="BD16" t="s">
        <v>74</v>
      </c>
      <c r="BE16" t="s">
        <v>74</v>
      </c>
      <c r="BF16" t="s">
        <v>74</v>
      </c>
      <c r="BG16" t="s">
        <v>74</v>
      </c>
      <c r="BH16" t="s">
        <v>74</v>
      </c>
      <c r="BI16">
        <v>1</v>
      </c>
      <c r="BJ16" t="s">
        <v>225</v>
      </c>
      <c r="BK16" t="s">
        <v>95</v>
      </c>
      <c r="BL16" t="s">
        <v>225</v>
      </c>
      <c r="BM16" t="s">
        <v>236</v>
      </c>
      <c r="BN16" t="s">
        <v>74</v>
      </c>
      <c r="BO16" t="s">
        <v>74</v>
      </c>
      <c r="BP16" t="s">
        <v>74</v>
      </c>
      <c r="BQ16" t="s">
        <v>74</v>
      </c>
      <c r="BR16" t="s">
        <v>97</v>
      </c>
      <c r="BS16" t="s">
        <v>261</v>
      </c>
      <c r="BT16" t="str">
        <f>HYPERLINK("https%3A%2F%2Fwww.webofscience.com%2Fwos%2Fwoscc%2Ffull-record%2FWOS:A1997XP02400069","View Full Record in Web of Science")</f>
        <v>View Full Record in Web of Science</v>
      </c>
    </row>
    <row r="17" spans="1:72" x14ac:dyDescent="0.15">
      <c r="A17" t="s">
        <v>72</v>
      </c>
      <c r="B17" t="s">
        <v>262</v>
      </c>
      <c r="C17" t="s">
        <v>74</v>
      </c>
      <c r="D17" t="s">
        <v>74</v>
      </c>
      <c r="E17" t="s">
        <v>74</v>
      </c>
      <c r="F17" t="s">
        <v>262</v>
      </c>
      <c r="G17" t="s">
        <v>74</v>
      </c>
      <c r="H17" t="s">
        <v>74</v>
      </c>
      <c r="I17" t="s">
        <v>263</v>
      </c>
      <c r="J17" t="s">
        <v>214</v>
      </c>
      <c r="K17" t="s">
        <v>74</v>
      </c>
      <c r="L17" t="s">
        <v>74</v>
      </c>
      <c r="M17" t="s">
        <v>77</v>
      </c>
      <c r="N17" t="s">
        <v>52</v>
      </c>
      <c r="O17" t="s">
        <v>74</v>
      </c>
      <c r="P17" t="s">
        <v>74</v>
      </c>
      <c r="Q17" t="s">
        <v>74</v>
      </c>
      <c r="R17" t="s">
        <v>74</v>
      </c>
      <c r="S17" t="s">
        <v>74</v>
      </c>
      <c r="T17" t="s">
        <v>74</v>
      </c>
      <c r="U17" t="s">
        <v>264</v>
      </c>
      <c r="V17" t="s">
        <v>74</v>
      </c>
      <c r="W17" t="s">
        <v>265</v>
      </c>
      <c r="X17" t="s">
        <v>266</v>
      </c>
      <c r="Y17" t="s">
        <v>74</v>
      </c>
      <c r="Z17" t="s">
        <v>74</v>
      </c>
      <c r="AA17" t="s">
        <v>267</v>
      </c>
      <c r="AB17" t="s">
        <v>268</v>
      </c>
      <c r="AC17" t="s">
        <v>74</v>
      </c>
      <c r="AD17" t="s">
        <v>74</v>
      </c>
      <c r="AE17" t="s">
        <v>74</v>
      </c>
      <c r="AF17" t="s">
        <v>74</v>
      </c>
      <c r="AG17">
        <v>4</v>
      </c>
      <c r="AH17">
        <v>1</v>
      </c>
      <c r="AI17">
        <v>1</v>
      </c>
      <c r="AJ17">
        <v>0</v>
      </c>
      <c r="AK17">
        <v>0</v>
      </c>
      <c r="AL17" t="s">
        <v>218</v>
      </c>
      <c r="AM17" t="s">
        <v>219</v>
      </c>
      <c r="AN17" t="s">
        <v>220</v>
      </c>
      <c r="AO17" t="s">
        <v>221</v>
      </c>
      <c r="AP17" t="s">
        <v>74</v>
      </c>
      <c r="AQ17" t="s">
        <v>74</v>
      </c>
      <c r="AR17" t="s">
        <v>222</v>
      </c>
      <c r="AS17" t="s">
        <v>223</v>
      </c>
      <c r="AT17" t="s">
        <v>92</v>
      </c>
      <c r="AU17">
        <v>1997</v>
      </c>
      <c r="AV17">
        <v>32</v>
      </c>
      <c r="AW17">
        <v>4</v>
      </c>
      <c r="AX17" t="s">
        <v>74</v>
      </c>
      <c r="AY17" t="s">
        <v>233</v>
      </c>
      <c r="AZ17" t="s">
        <v>74</v>
      </c>
      <c r="BA17" t="s">
        <v>74</v>
      </c>
      <c r="BB17" t="s">
        <v>269</v>
      </c>
      <c r="BC17" t="s">
        <v>270</v>
      </c>
      <c r="BD17" t="s">
        <v>74</v>
      </c>
      <c r="BE17" t="s">
        <v>74</v>
      </c>
      <c r="BF17" t="s">
        <v>74</v>
      </c>
      <c r="BG17" t="s">
        <v>74</v>
      </c>
      <c r="BH17" t="s">
        <v>74</v>
      </c>
      <c r="BI17">
        <v>2</v>
      </c>
      <c r="BJ17" t="s">
        <v>225</v>
      </c>
      <c r="BK17" t="s">
        <v>95</v>
      </c>
      <c r="BL17" t="s">
        <v>225</v>
      </c>
      <c r="BM17" t="s">
        <v>236</v>
      </c>
      <c r="BN17" t="s">
        <v>74</v>
      </c>
      <c r="BO17" t="s">
        <v>74</v>
      </c>
      <c r="BP17" t="s">
        <v>74</v>
      </c>
      <c r="BQ17" t="s">
        <v>74</v>
      </c>
      <c r="BR17" t="s">
        <v>97</v>
      </c>
      <c r="BS17" t="s">
        <v>271</v>
      </c>
      <c r="BT17" t="str">
        <f>HYPERLINK("https%3A%2F%2Fwww.webofscience.com%2Fwos%2Fwoscc%2Ffull-record%2FWOS:A1997XP02400128","View Full Record in Web of Science")</f>
        <v>View Full Record in Web of Science</v>
      </c>
    </row>
    <row r="18" spans="1:72" x14ac:dyDescent="0.15">
      <c r="A18" t="s">
        <v>72</v>
      </c>
      <c r="B18" t="s">
        <v>272</v>
      </c>
      <c r="C18" t="s">
        <v>74</v>
      </c>
      <c r="D18" t="s">
        <v>74</v>
      </c>
      <c r="E18" t="s">
        <v>74</v>
      </c>
      <c r="F18" t="s">
        <v>272</v>
      </c>
      <c r="G18" t="s">
        <v>74</v>
      </c>
      <c r="H18" t="s">
        <v>74</v>
      </c>
      <c r="I18" t="s">
        <v>273</v>
      </c>
      <c r="J18" t="s">
        <v>214</v>
      </c>
      <c r="K18" t="s">
        <v>74</v>
      </c>
      <c r="L18" t="s">
        <v>74</v>
      </c>
      <c r="M18" t="s">
        <v>77</v>
      </c>
      <c r="N18" t="s">
        <v>52</v>
      </c>
      <c r="O18" t="s">
        <v>74</v>
      </c>
      <c r="P18" t="s">
        <v>74</v>
      </c>
      <c r="Q18" t="s">
        <v>74</v>
      </c>
      <c r="R18" t="s">
        <v>74</v>
      </c>
      <c r="S18" t="s">
        <v>74</v>
      </c>
      <c r="T18" t="s">
        <v>74</v>
      </c>
      <c r="U18" t="s">
        <v>74</v>
      </c>
      <c r="V18" t="s">
        <v>74</v>
      </c>
      <c r="W18" t="s">
        <v>259</v>
      </c>
      <c r="X18" t="s">
        <v>260</v>
      </c>
      <c r="Y18" t="s">
        <v>74</v>
      </c>
      <c r="Z18" t="s">
        <v>74</v>
      </c>
      <c r="AA18" t="s">
        <v>74</v>
      </c>
      <c r="AB18" t="s">
        <v>74</v>
      </c>
      <c r="AC18" t="s">
        <v>74</v>
      </c>
      <c r="AD18" t="s">
        <v>74</v>
      </c>
      <c r="AE18" t="s">
        <v>74</v>
      </c>
      <c r="AF18" t="s">
        <v>74</v>
      </c>
      <c r="AG18">
        <v>7</v>
      </c>
      <c r="AH18">
        <v>1</v>
      </c>
      <c r="AI18">
        <v>1</v>
      </c>
      <c r="AJ18">
        <v>0</v>
      </c>
      <c r="AK18">
        <v>2</v>
      </c>
      <c r="AL18" t="s">
        <v>218</v>
      </c>
      <c r="AM18" t="s">
        <v>219</v>
      </c>
      <c r="AN18" t="s">
        <v>220</v>
      </c>
      <c r="AO18" t="s">
        <v>221</v>
      </c>
      <c r="AP18" t="s">
        <v>74</v>
      </c>
      <c r="AQ18" t="s">
        <v>74</v>
      </c>
      <c r="AR18" t="s">
        <v>222</v>
      </c>
      <c r="AS18" t="s">
        <v>223</v>
      </c>
      <c r="AT18" t="s">
        <v>92</v>
      </c>
      <c r="AU18">
        <v>1997</v>
      </c>
      <c r="AV18">
        <v>32</v>
      </c>
      <c r="AW18">
        <v>4</v>
      </c>
      <c r="AX18" t="s">
        <v>74</v>
      </c>
      <c r="AY18" t="s">
        <v>233</v>
      </c>
      <c r="AZ18" t="s">
        <v>74</v>
      </c>
      <c r="BA18" t="s">
        <v>74</v>
      </c>
      <c r="BB18" t="s">
        <v>274</v>
      </c>
      <c r="BC18" t="s">
        <v>274</v>
      </c>
      <c r="BD18" t="s">
        <v>74</v>
      </c>
      <c r="BE18" t="s">
        <v>74</v>
      </c>
      <c r="BF18" t="s">
        <v>74</v>
      </c>
      <c r="BG18" t="s">
        <v>74</v>
      </c>
      <c r="BH18" t="s">
        <v>74</v>
      </c>
      <c r="BI18">
        <v>1</v>
      </c>
      <c r="BJ18" t="s">
        <v>225</v>
      </c>
      <c r="BK18" t="s">
        <v>95</v>
      </c>
      <c r="BL18" t="s">
        <v>225</v>
      </c>
      <c r="BM18" t="s">
        <v>236</v>
      </c>
      <c r="BN18" t="s">
        <v>74</v>
      </c>
      <c r="BO18" t="s">
        <v>74</v>
      </c>
      <c r="BP18" t="s">
        <v>74</v>
      </c>
      <c r="BQ18" t="s">
        <v>74</v>
      </c>
      <c r="BR18" t="s">
        <v>97</v>
      </c>
      <c r="BS18" t="s">
        <v>275</v>
      </c>
      <c r="BT18" t="str">
        <f>HYPERLINK("https%3A%2F%2Fwww.webofscience.com%2Fwos%2Fwoscc%2Ffull-record%2FWOS:A1997XP02400162","View Full Record in Web of Science")</f>
        <v>View Full Record in Web of Science</v>
      </c>
    </row>
    <row r="19" spans="1:72" x14ac:dyDescent="0.15">
      <c r="A19" t="s">
        <v>72</v>
      </c>
      <c r="B19" t="s">
        <v>276</v>
      </c>
      <c r="C19" t="s">
        <v>74</v>
      </c>
      <c r="D19" t="s">
        <v>74</v>
      </c>
      <c r="E19" t="s">
        <v>74</v>
      </c>
      <c r="F19" t="s">
        <v>276</v>
      </c>
      <c r="G19" t="s">
        <v>74</v>
      </c>
      <c r="H19" t="s">
        <v>74</v>
      </c>
      <c r="I19" t="s">
        <v>277</v>
      </c>
      <c r="J19" t="s">
        <v>214</v>
      </c>
      <c r="K19" t="s">
        <v>74</v>
      </c>
      <c r="L19" t="s">
        <v>74</v>
      </c>
      <c r="M19" t="s">
        <v>77</v>
      </c>
      <c r="N19" t="s">
        <v>52</v>
      </c>
      <c r="O19" t="s">
        <v>74</v>
      </c>
      <c r="P19" t="s">
        <v>74</v>
      </c>
      <c r="Q19" t="s">
        <v>74</v>
      </c>
      <c r="R19" t="s">
        <v>74</v>
      </c>
      <c r="S19" t="s">
        <v>74</v>
      </c>
      <c r="T19" t="s">
        <v>74</v>
      </c>
      <c r="U19" t="s">
        <v>278</v>
      </c>
      <c r="V19" t="s">
        <v>74</v>
      </c>
      <c r="W19" t="s">
        <v>279</v>
      </c>
      <c r="X19" t="s">
        <v>280</v>
      </c>
      <c r="Y19" t="s">
        <v>74</v>
      </c>
      <c r="Z19" t="s">
        <v>74</v>
      </c>
      <c r="AA19" t="s">
        <v>74</v>
      </c>
      <c r="AB19" t="s">
        <v>74</v>
      </c>
      <c r="AC19" t="s">
        <v>74</v>
      </c>
      <c r="AD19" t="s">
        <v>74</v>
      </c>
      <c r="AE19" t="s">
        <v>74</v>
      </c>
      <c r="AF19" t="s">
        <v>74</v>
      </c>
      <c r="AG19">
        <v>12</v>
      </c>
      <c r="AH19">
        <v>0</v>
      </c>
      <c r="AI19">
        <v>0</v>
      </c>
      <c r="AJ19">
        <v>0</v>
      </c>
      <c r="AK19">
        <v>0</v>
      </c>
      <c r="AL19" t="s">
        <v>218</v>
      </c>
      <c r="AM19" t="s">
        <v>219</v>
      </c>
      <c r="AN19" t="s">
        <v>220</v>
      </c>
      <c r="AO19" t="s">
        <v>221</v>
      </c>
      <c r="AP19" t="s">
        <v>74</v>
      </c>
      <c r="AQ19" t="s">
        <v>74</v>
      </c>
      <c r="AR19" t="s">
        <v>222</v>
      </c>
      <c r="AS19" t="s">
        <v>223</v>
      </c>
      <c r="AT19" t="s">
        <v>92</v>
      </c>
      <c r="AU19">
        <v>1997</v>
      </c>
      <c r="AV19">
        <v>32</v>
      </c>
      <c r="AW19">
        <v>4</v>
      </c>
      <c r="AX19" t="s">
        <v>74</v>
      </c>
      <c r="AY19" t="s">
        <v>233</v>
      </c>
      <c r="AZ19" t="s">
        <v>74</v>
      </c>
      <c r="BA19" t="s">
        <v>74</v>
      </c>
      <c r="BB19" t="s">
        <v>281</v>
      </c>
      <c r="BC19" t="s">
        <v>281</v>
      </c>
      <c r="BD19" t="s">
        <v>74</v>
      </c>
      <c r="BE19" t="s">
        <v>74</v>
      </c>
      <c r="BF19" t="s">
        <v>74</v>
      </c>
      <c r="BG19" t="s">
        <v>74</v>
      </c>
      <c r="BH19" t="s">
        <v>74</v>
      </c>
      <c r="BI19">
        <v>1</v>
      </c>
      <c r="BJ19" t="s">
        <v>225</v>
      </c>
      <c r="BK19" t="s">
        <v>95</v>
      </c>
      <c r="BL19" t="s">
        <v>225</v>
      </c>
      <c r="BM19" t="s">
        <v>236</v>
      </c>
      <c r="BN19" t="s">
        <v>74</v>
      </c>
      <c r="BO19" t="s">
        <v>74</v>
      </c>
      <c r="BP19" t="s">
        <v>74</v>
      </c>
      <c r="BQ19" t="s">
        <v>74</v>
      </c>
      <c r="BR19" t="s">
        <v>97</v>
      </c>
      <c r="BS19" t="s">
        <v>282</v>
      </c>
      <c r="BT19" t="str">
        <f>HYPERLINK("https%3A%2F%2Fwww.webofscience.com%2Fwos%2Fwoscc%2Ffull-record%2FWOS:A1997XP02400265","View Full Record in Web of Science")</f>
        <v>View Full Record in Web of Science</v>
      </c>
    </row>
    <row r="20" spans="1:72" x14ac:dyDescent="0.15">
      <c r="A20" t="s">
        <v>72</v>
      </c>
      <c r="B20" t="s">
        <v>283</v>
      </c>
      <c r="C20" t="s">
        <v>74</v>
      </c>
      <c r="D20" t="s">
        <v>74</v>
      </c>
      <c r="E20" t="s">
        <v>74</v>
      </c>
      <c r="F20" t="s">
        <v>283</v>
      </c>
      <c r="G20" t="s">
        <v>74</v>
      </c>
      <c r="H20" t="s">
        <v>74</v>
      </c>
      <c r="I20" t="s">
        <v>284</v>
      </c>
      <c r="J20" t="s">
        <v>214</v>
      </c>
      <c r="K20" t="s">
        <v>74</v>
      </c>
      <c r="L20" t="s">
        <v>74</v>
      </c>
      <c r="M20" t="s">
        <v>77</v>
      </c>
      <c r="N20" t="s">
        <v>52</v>
      </c>
      <c r="O20" t="s">
        <v>74</v>
      </c>
      <c r="P20" t="s">
        <v>74</v>
      </c>
      <c r="Q20" t="s">
        <v>74</v>
      </c>
      <c r="R20" t="s">
        <v>74</v>
      </c>
      <c r="S20" t="s">
        <v>74</v>
      </c>
      <c r="T20" t="s">
        <v>74</v>
      </c>
      <c r="U20" t="s">
        <v>74</v>
      </c>
      <c r="V20" t="s">
        <v>74</v>
      </c>
      <c r="W20" t="s">
        <v>285</v>
      </c>
      <c r="X20" t="s">
        <v>286</v>
      </c>
      <c r="Y20" t="s">
        <v>74</v>
      </c>
      <c r="Z20" t="s">
        <v>74</v>
      </c>
      <c r="AA20" t="s">
        <v>74</v>
      </c>
      <c r="AB20" t="s">
        <v>74</v>
      </c>
      <c r="AC20" t="s">
        <v>74</v>
      </c>
      <c r="AD20" t="s">
        <v>74</v>
      </c>
      <c r="AE20" t="s">
        <v>74</v>
      </c>
      <c r="AF20" t="s">
        <v>74</v>
      </c>
      <c r="AG20">
        <v>4</v>
      </c>
      <c r="AH20">
        <v>3</v>
      </c>
      <c r="AI20">
        <v>3</v>
      </c>
      <c r="AJ20">
        <v>0</v>
      </c>
      <c r="AK20">
        <v>1</v>
      </c>
      <c r="AL20" t="s">
        <v>218</v>
      </c>
      <c r="AM20" t="s">
        <v>219</v>
      </c>
      <c r="AN20" t="s">
        <v>220</v>
      </c>
      <c r="AO20" t="s">
        <v>221</v>
      </c>
      <c r="AP20" t="s">
        <v>74</v>
      </c>
      <c r="AQ20" t="s">
        <v>74</v>
      </c>
      <c r="AR20" t="s">
        <v>222</v>
      </c>
      <c r="AS20" t="s">
        <v>223</v>
      </c>
      <c r="AT20" t="s">
        <v>92</v>
      </c>
      <c r="AU20">
        <v>1997</v>
      </c>
      <c r="AV20">
        <v>32</v>
      </c>
      <c r="AW20">
        <v>4</v>
      </c>
      <c r="AX20" t="s">
        <v>74</v>
      </c>
      <c r="AY20" t="s">
        <v>233</v>
      </c>
      <c r="AZ20" t="s">
        <v>74</v>
      </c>
      <c r="BA20" t="s">
        <v>74</v>
      </c>
      <c r="BB20" t="s">
        <v>287</v>
      </c>
      <c r="BC20" t="s">
        <v>287</v>
      </c>
      <c r="BD20" t="s">
        <v>74</v>
      </c>
      <c r="BE20" t="s">
        <v>74</v>
      </c>
      <c r="BF20" t="s">
        <v>74</v>
      </c>
      <c r="BG20" t="s">
        <v>74</v>
      </c>
      <c r="BH20" t="s">
        <v>74</v>
      </c>
      <c r="BI20">
        <v>1</v>
      </c>
      <c r="BJ20" t="s">
        <v>225</v>
      </c>
      <c r="BK20" t="s">
        <v>95</v>
      </c>
      <c r="BL20" t="s">
        <v>225</v>
      </c>
      <c r="BM20" t="s">
        <v>236</v>
      </c>
      <c r="BN20" t="s">
        <v>74</v>
      </c>
      <c r="BO20" t="s">
        <v>74</v>
      </c>
      <c r="BP20" t="s">
        <v>74</v>
      </c>
      <c r="BQ20" t="s">
        <v>74</v>
      </c>
      <c r="BR20" t="s">
        <v>97</v>
      </c>
      <c r="BS20" t="s">
        <v>288</v>
      </c>
      <c r="BT20" t="str">
        <f>HYPERLINK("https%3A%2F%2Fwww.webofscience.com%2Fwos%2Fwoscc%2Ffull-record%2FWOS:A1997XP02400274","View Full Record in Web of Science")</f>
        <v>View Full Record in Web of Science</v>
      </c>
    </row>
    <row r="21" spans="1:72" x14ac:dyDescent="0.15">
      <c r="A21" t="s">
        <v>72</v>
      </c>
      <c r="B21" t="s">
        <v>289</v>
      </c>
      <c r="C21" t="s">
        <v>74</v>
      </c>
      <c r="D21" t="s">
        <v>74</v>
      </c>
      <c r="E21" t="s">
        <v>74</v>
      </c>
      <c r="F21" t="s">
        <v>289</v>
      </c>
      <c r="G21" t="s">
        <v>74</v>
      </c>
      <c r="H21" t="s">
        <v>74</v>
      </c>
      <c r="I21" t="s">
        <v>290</v>
      </c>
      <c r="J21" t="s">
        <v>291</v>
      </c>
      <c r="K21" t="s">
        <v>74</v>
      </c>
      <c r="L21" t="s">
        <v>74</v>
      </c>
      <c r="M21" t="s">
        <v>77</v>
      </c>
      <c r="N21" t="s">
        <v>78</v>
      </c>
      <c r="O21" t="s">
        <v>74</v>
      </c>
      <c r="P21" t="s">
        <v>74</v>
      </c>
      <c r="Q21" t="s">
        <v>74</v>
      </c>
      <c r="R21" t="s">
        <v>74</v>
      </c>
      <c r="S21" t="s">
        <v>74</v>
      </c>
      <c r="T21" t="s">
        <v>74</v>
      </c>
      <c r="U21" t="s">
        <v>292</v>
      </c>
      <c r="V21" t="s">
        <v>293</v>
      </c>
      <c r="W21" t="s">
        <v>294</v>
      </c>
      <c r="X21" t="s">
        <v>295</v>
      </c>
      <c r="Y21" t="s">
        <v>74</v>
      </c>
      <c r="Z21" t="s">
        <v>74</v>
      </c>
      <c r="AA21" t="s">
        <v>296</v>
      </c>
      <c r="AB21" t="s">
        <v>297</v>
      </c>
      <c r="AC21" t="s">
        <v>74</v>
      </c>
      <c r="AD21" t="s">
        <v>74</v>
      </c>
      <c r="AE21" t="s">
        <v>74</v>
      </c>
      <c r="AF21" t="s">
        <v>74</v>
      </c>
      <c r="AG21">
        <v>42</v>
      </c>
      <c r="AH21">
        <v>1</v>
      </c>
      <c r="AI21">
        <v>1</v>
      </c>
      <c r="AJ21">
        <v>0</v>
      </c>
      <c r="AK21">
        <v>1</v>
      </c>
      <c r="AL21" t="s">
        <v>298</v>
      </c>
      <c r="AM21" t="s">
        <v>299</v>
      </c>
      <c r="AN21" t="s">
        <v>300</v>
      </c>
      <c r="AO21" t="s">
        <v>301</v>
      </c>
      <c r="AP21" t="s">
        <v>302</v>
      </c>
      <c r="AQ21" t="s">
        <v>74</v>
      </c>
      <c r="AR21" t="s">
        <v>303</v>
      </c>
      <c r="AS21" t="s">
        <v>304</v>
      </c>
      <c r="AT21" t="s">
        <v>92</v>
      </c>
      <c r="AU21">
        <v>1997</v>
      </c>
      <c r="AV21">
        <v>125</v>
      </c>
      <c r="AW21">
        <v>7</v>
      </c>
      <c r="AX21" t="s">
        <v>74</v>
      </c>
      <c r="AY21" t="s">
        <v>74</v>
      </c>
      <c r="AZ21" t="s">
        <v>74</v>
      </c>
      <c r="BA21" t="s">
        <v>74</v>
      </c>
      <c r="BB21">
        <v>1598</v>
      </c>
      <c r="BC21">
        <v>1614</v>
      </c>
      <c r="BD21" t="s">
        <v>74</v>
      </c>
      <c r="BE21" t="s">
        <v>305</v>
      </c>
      <c r="BF21" t="str">
        <f>HYPERLINK("http://dx.doi.org/10.1175/1520-0493(1997)125&lt;1598:AOGADI&gt;2.0.CO;2","http://dx.doi.org/10.1175/1520-0493(1997)125&lt;1598:AOGADI&gt;2.0.CO;2")</f>
        <v>http://dx.doi.org/10.1175/1520-0493(1997)125&lt;1598:AOGADI&gt;2.0.CO;2</v>
      </c>
      <c r="BG21" t="s">
        <v>74</v>
      </c>
      <c r="BH21" t="s">
        <v>74</v>
      </c>
      <c r="BI21">
        <v>17</v>
      </c>
      <c r="BJ21" t="s">
        <v>306</v>
      </c>
      <c r="BK21" t="s">
        <v>95</v>
      </c>
      <c r="BL21" t="s">
        <v>306</v>
      </c>
      <c r="BM21" t="s">
        <v>307</v>
      </c>
      <c r="BN21" t="s">
        <v>74</v>
      </c>
      <c r="BO21" t="s">
        <v>308</v>
      </c>
      <c r="BP21" t="s">
        <v>74</v>
      </c>
      <c r="BQ21" t="s">
        <v>74</v>
      </c>
      <c r="BR21" t="s">
        <v>97</v>
      </c>
      <c r="BS21" t="s">
        <v>309</v>
      </c>
      <c r="BT21" t="str">
        <f>HYPERLINK("https%3A%2F%2Fwww.webofscience.com%2Fwos%2Fwoscc%2Ffull-record%2FWOS:A1997XJ25700013","View Full Record in Web of Science")</f>
        <v>View Full Record in Web of Science</v>
      </c>
    </row>
    <row r="22" spans="1:72" x14ac:dyDescent="0.15">
      <c r="A22" t="s">
        <v>72</v>
      </c>
      <c r="B22" t="s">
        <v>310</v>
      </c>
      <c r="C22" t="s">
        <v>74</v>
      </c>
      <c r="D22" t="s">
        <v>74</v>
      </c>
      <c r="E22" t="s">
        <v>74</v>
      </c>
      <c r="F22" t="s">
        <v>310</v>
      </c>
      <c r="G22" t="s">
        <v>74</v>
      </c>
      <c r="H22" t="s">
        <v>74</v>
      </c>
      <c r="I22" t="s">
        <v>311</v>
      </c>
      <c r="J22" t="s">
        <v>312</v>
      </c>
      <c r="K22" t="s">
        <v>74</v>
      </c>
      <c r="L22" t="s">
        <v>74</v>
      </c>
      <c r="M22" t="s">
        <v>77</v>
      </c>
      <c r="N22" t="s">
        <v>78</v>
      </c>
      <c r="O22" t="s">
        <v>74</v>
      </c>
      <c r="P22" t="s">
        <v>74</v>
      </c>
      <c r="Q22" t="s">
        <v>74</v>
      </c>
      <c r="R22" t="s">
        <v>74</v>
      </c>
      <c r="S22" t="s">
        <v>74</v>
      </c>
      <c r="T22" t="s">
        <v>313</v>
      </c>
      <c r="U22" t="s">
        <v>314</v>
      </c>
      <c r="V22" t="s">
        <v>315</v>
      </c>
      <c r="W22" t="s">
        <v>316</v>
      </c>
      <c r="X22" t="s">
        <v>82</v>
      </c>
      <c r="Y22" t="s">
        <v>317</v>
      </c>
      <c r="Z22" t="s">
        <v>74</v>
      </c>
      <c r="AA22" t="s">
        <v>318</v>
      </c>
      <c r="AB22" t="s">
        <v>74</v>
      </c>
      <c r="AC22" t="s">
        <v>74</v>
      </c>
      <c r="AD22" t="s">
        <v>74</v>
      </c>
      <c r="AE22" t="s">
        <v>74</v>
      </c>
      <c r="AF22" t="s">
        <v>74</v>
      </c>
      <c r="AG22">
        <v>52</v>
      </c>
      <c r="AH22">
        <v>16</v>
      </c>
      <c r="AI22">
        <v>18</v>
      </c>
      <c r="AJ22">
        <v>0</v>
      </c>
      <c r="AK22">
        <v>15</v>
      </c>
      <c r="AL22" t="s">
        <v>319</v>
      </c>
      <c r="AM22" t="s">
        <v>87</v>
      </c>
      <c r="AN22" t="s">
        <v>320</v>
      </c>
      <c r="AO22" t="s">
        <v>321</v>
      </c>
      <c r="AP22" t="s">
        <v>322</v>
      </c>
      <c r="AQ22" t="s">
        <v>74</v>
      </c>
      <c r="AR22" t="s">
        <v>312</v>
      </c>
      <c r="AS22" t="s">
        <v>323</v>
      </c>
      <c r="AT22" t="s">
        <v>92</v>
      </c>
      <c r="AU22">
        <v>1997</v>
      </c>
      <c r="AV22">
        <v>111</v>
      </c>
      <c r="AW22">
        <v>2</v>
      </c>
      <c r="AX22" t="s">
        <v>74</v>
      </c>
      <c r="AY22" t="s">
        <v>74</v>
      </c>
      <c r="AZ22" t="s">
        <v>74</v>
      </c>
      <c r="BA22" t="s">
        <v>74</v>
      </c>
      <c r="BB22">
        <v>216</v>
      </c>
      <c r="BC22">
        <v>224</v>
      </c>
      <c r="BD22" t="s">
        <v>74</v>
      </c>
      <c r="BE22" t="s">
        <v>324</v>
      </c>
      <c r="BF22" t="str">
        <f>HYPERLINK("http://dx.doi.org/10.1007/s004420050228","http://dx.doi.org/10.1007/s004420050228")</f>
        <v>http://dx.doi.org/10.1007/s004420050228</v>
      </c>
      <c r="BG22" t="s">
        <v>74</v>
      </c>
      <c r="BH22" t="s">
        <v>74</v>
      </c>
      <c r="BI22">
        <v>9</v>
      </c>
      <c r="BJ22" t="s">
        <v>325</v>
      </c>
      <c r="BK22" t="s">
        <v>95</v>
      </c>
      <c r="BL22" t="s">
        <v>326</v>
      </c>
      <c r="BM22" t="s">
        <v>327</v>
      </c>
      <c r="BN22">
        <v>28307997</v>
      </c>
      <c r="BO22" t="s">
        <v>74</v>
      </c>
      <c r="BP22" t="s">
        <v>74</v>
      </c>
      <c r="BQ22" t="s">
        <v>74</v>
      </c>
      <c r="BR22" t="s">
        <v>97</v>
      </c>
      <c r="BS22" t="s">
        <v>328</v>
      </c>
      <c r="BT22" t="str">
        <f>HYPERLINK("https%3A%2F%2Fwww.webofscience.com%2Fwos%2Fwoscc%2Ffull-record%2FWOS:A1997XK99200010","View Full Record in Web of Science")</f>
        <v>View Full Record in Web of Science</v>
      </c>
    </row>
    <row r="23" spans="1:72" x14ac:dyDescent="0.15">
      <c r="A23" t="s">
        <v>72</v>
      </c>
      <c r="B23" t="s">
        <v>329</v>
      </c>
      <c r="C23" t="s">
        <v>74</v>
      </c>
      <c r="D23" t="s">
        <v>74</v>
      </c>
      <c r="E23" t="s">
        <v>74</v>
      </c>
      <c r="F23" t="s">
        <v>329</v>
      </c>
      <c r="G23" t="s">
        <v>74</v>
      </c>
      <c r="H23" t="s">
        <v>74</v>
      </c>
      <c r="I23" t="s">
        <v>330</v>
      </c>
      <c r="J23" t="s">
        <v>331</v>
      </c>
      <c r="K23" t="s">
        <v>74</v>
      </c>
      <c r="L23" t="s">
        <v>74</v>
      </c>
      <c r="M23" t="s">
        <v>77</v>
      </c>
      <c r="N23" t="s">
        <v>332</v>
      </c>
      <c r="O23" t="s">
        <v>333</v>
      </c>
      <c r="P23" t="s">
        <v>334</v>
      </c>
      <c r="Q23" t="s">
        <v>335</v>
      </c>
      <c r="R23" t="s">
        <v>74</v>
      </c>
      <c r="S23" t="s">
        <v>336</v>
      </c>
      <c r="T23" t="s">
        <v>74</v>
      </c>
      <c r="U23" t="s">
        <v>337</v>
      </c>
      <c r="V23" t="s">
        <v>338</v>
      </c>
      <c r="W23" t="s">
        <v>339</v>
      </c>
      <c r="X23" t="s">
        <v>340</v>
      </c>
      <c r="Y23" t="s">
        <v>341</v>
      </c>
      <c r="Z23" t="s">
        <v>74</v>
      </c>
      <c r="AA23" t="s">
        <v>74</v>
      </c>
      <c r="AB23" t="s">
        <v>74</v>
      </c>
      <c r="AC23" t="s">
        <v>74</v>
      </c>
      <c r="AD23" t="s">
        <v>74</v>
      </c>
      <c r="AE23" t="s">
        <v>74</v>
      </c>
      <c r="AF23" t="s">
        <v>74</v>
      </c>
      <c r="AG23">
        <v>62</v>
      </c>
      <c r="AH23">
        <v>38</v>
      </c>
      <c r="AI23">
        <v>40</v>
      </c>
      <c r="AJ23">
        <v>2</v>
      </c>
      <c r="AK23">
        <v>12</v>
      </c>
      <c r="AL23" t="s">
        <v>342</v>
      </c>
      <c r="AM23" t="s">
        <v>109</v>
      </c>
      <c r="AN23" t="s">
        <v>343</v>
      </c>
      <c r="AO23" t="s">
        <v>344</v>
      </c>
      <c r="AP23" t="s">
        <v>345</v>
      </c>
      <c r="AQ23" t="s">
        <v>74</v>
      </c>
      <c r="AR23" t="s">
        <v>346</v>
      </c>
      <c r="AS23" t="s">
        <v>347</v>
      </c>
      <c r="AT23" t="s">
        <v>92</v>
      </c>
      <c r="AU23">
        <v>1997</v>
      </c>
      <c r="AV23">
        <v>131</v>
      </c>
      <c r="AW23" t="s">
        <v>114</v>
      </c>
      <c r="AX23" t="s">
        <v>74</v>
      </c>
      <c r="AY23" t="s">
        <v>74</v>
      </c>
      <c r="AZ23" t="s">
        <v>74</v>
      </c>
      <c r="BA23" t="s">
        <v>74</v>
      </c>
      <c r="BB23">
        <v>183</v>
      </c>
      <c r="BC23">
        <v>205</v>
      </c>
      <c r="BD23" t="s">
        <v>74</v>
      </c>
      <c r="BE23" t="s">
        <v>348</v>
      </c>
      <c r="BF23" t="str">
        <f>HYPERLINK("http://dx.doi.org/10.1016/S0031-0182(97)00003-5","http://dx.doi.org/10.1016/S0031-0182(97)00003-5")</f>
        <v>http://dx.doi.org/10.1016/S0031-0182(97)00003-5</v>
      </c>
      <c r="BG23" t="s">
        <v>74</v>
      </c>
      <c r="BH23" t="s">
        <v>74</v>
      </c>
      <c r="BI23">
        <v>23</v>
      </c>
      <c r="BJ23" t="s">
        <v>349</v>
      </c>
      <c r="BK23" t="s">
        <v>350</v>
      </c>
      <c r="BL23" t="s">
        <v>351</v>
      </c>
      <c r="BM23" t="s">
        <v>352</v>
      </c>
      <c r="BN23" t="s">
        <v>74</v>
      </c>
      <c r="BO23" t="s">
        <v>74</v>
      </c>
      <c r="BP23" t="s">
        <v>74</v>
      </c>
      <c r="BQ23" t="s">
        <v>74</v>
      </c>
      <c r="BR23" t="s">
        <v>97</v>
      </c>
      <c r="BS23" t="s">
        <v>353</v>
      </c>
      <c r="BT23" t="str">
        <f>HYPERLINK("https%3A%2F%2Fwww.webofscience.com%2Fwos%2Fwoscc%2Ffull-record%2FWOS:A1997XX94700002","View Full Record in Web of Science")</f>
        <v>View Full Record in Web of Science</v>
      </c>
    </row>
    <row r="24" spans="1:72" x14ac:dyDescent="0.15">
      <c r="A24" t="s">
        <v>72</v>
      </c>
      <c r="B24" t="s">
        <v>354</v>
      </c>
      <c r="C24" t="s">
        <v>74</v>
      </c>
      <c r="D24" t="s">
        <v>74</v>
      </c>
      <c r="E24" t="s">
        <v>74</v>
      </c>
      <c r="F24" t="s">
        <v>354</v>
      </c>
      <c r="G24" t="s">
        <v>74</v>
      </c>
      <c r="H24" t="s">
        <v>74</v>
      </c>
      <c r="I24" t="s">
        <v>355</v>
      </c>
      <c r="J24" t="s">
        <v>331</v>
      </c>
      <c r="K24" t="s">
        <v>74</v>
      </c>
      <c r="L24" t="s">
        <v>74</v>
      </c>
      <c r="M24" t="s">
        <v>77</v>
      </c>
      <c r="N24" t="s">
        <v>332</v>
      </c>
      <c r="O24" t="s">
        <v>333</v>
      </c>
      <c r="P24" t="s">
        <v>334</v>
      </c>
      <c r="Q24" t="s">
        <v>335</v>
      </c>
      <c r="R24" t="s">
        <v>74</v>
      </c>
      <c r="S24" t="s">
        <v>336</v>
      </c>
      <c r="T24" t="s">
        <v>356</v>
      </c>
      <c r="U24" t="s">
        <v>357</v>
      </c>
      <c r="V24" t="s">
        <v>358</v>
      </c>
      <c r="W24" t="s">
        <v>359</v>
      </c>
      <c r="X24" t="s">
        <v>360</v>
      </c>
      <c r="Y24" t="s">
        <v>361</v>
      </c>
      <c r="Z24" t="s">
        <v>74</v>
      </c>
      <c r="AA24" t="s">
        <v>74</v>
      </c>
      <c r="AB24" t="s">
        <v>74</v>
      </c>
      <c r="AC24" t="s">
        <v>74</v>
      </c>
      <c r="AD24" t="s">
        <v>74</v>
      </c>
      <c r="AE24" t="s">
        <v>74</v>
      </c>
      <c r="AF24" t="s">
        <v>74</v>
      </c>
      <c r="AG24">
        <v>41</v>
      </c>
      <c r="AH24">
        <v>46</v>
      </c>
      <c r="AI24">
        <v>52</v>
      </c>
      <c r="AJ24">
        <v>0</v>
      </c>
      <c r="AK24">
        <v>8</v>
      </c>
      <c r="AL24" t="s">
        <v>108</v>
      </c>
      <c r="AM24" t="s">
        <v>109</v>
      </c>
      <c r="AN24" t="s">
        <v>110</v>
      </c>
      <c r="AO24" t="s">
        <v>344</v>
      </c>
      <c r="AP24" t="s">
        <v>74</v>
      </c>
      <c r="AQ24" t="s">
        <v>74</v>
      </c>
      <c r="AR24" t="s">
        <v>346</v>
      </c>
      <c r="AS24" t="s">
        <v>347</v>
      </c>
      <c r="AT24" t="s">
        <v>92</v>
      </c>
      <c r="AU24">
        <v>1997</v>
      </c>
      <c r="AV24">
        <v>131</v>
      </c>
      <c r="AW24" t="s">
        <v>114</v>
      </c>
      <c r="AX24" t="s">
        <v>74</v>
      </c>
      <c r="AY24" t="s">
        <v>74</v>
      </c>
      <c r="AZ24" t="s">
        <v>74</v>
      </c>
      <c r="BA24" t="s">
        <v>74</v>
      </c>
      <c r="BB24">
        <v>287</v>
      </c>
      <c r="BC24">
        <v>302</v>
      </c>
      <c r="BD24" t="s">
        <v>74</v>
      </c>
      <c r="BE24" t="s">
        <v>362</v>
      </c>
      <c r="BF24" t="str">
        <f>HYPERLINK("http://dx.doi.org/10.1016/S0031-0182(97)00007-2","http://dx.doi.org/10.1016/S0031-0182(97)00007-2")</f>
        <v>http://dx.doi.org/10.1016/S0031-0182(97)00007-2</v>
      </c>
      <c r="BG24" t="s">
        <v>74</v>
      </c>
      <c r="BH24" t="s">
        <v>74</v>
      </c>
      <c r="BI24">
        <v>16</v>
      </c>
      <c r="BJ24" t="s">
        <v>349</v>
      </c>
      <c r="BK24" t="s">
        <v>363</v>
      </c>
      <c r="BL24" t="s">
        <v>351</v>
      </c>
      <c r="BM24" t="s">
        <v>352</v>
      </c>
      <c r="BN24" t="s">
        <v>74</v>
      </c>
      <c r="BO24" t="s">
        <v>74</v>
      </c>
      <c r="BP24" t="s">
        <v>74</v>
      </c>
      <c r="BQ24" t="s">
        <v>74</v>
      </c>
      <c r="BR24" t="s">
        <v>97</v>
      </c>
      <c r="BS24" t="s">
        <v>364</v>
      </c>
      <c r="BT24" t="str">
        <f>HYPERLINK("https%3A%2F%2Fwww.webofscience.com%2Fwos%2Fwoscc%2Ffull-record%2FWOS:A1997XX94700006","View Full Record in Web of Science")</f>
        <v>View Full Record in Web of Science</v>
      </c>
    </row>
    <row r="25" spans="1:72" x14ac:dyDescent="0.15">
      <c r="A25" t="s">
        <v>72</v>
      </c>
      <c r="B25" t="s">
        <v>365</v>
      </c>
      <c r="C25" t="s">
        <v>74</v>
      </c>
      <c r="D25" t="s">
        <v>74</v>
      </c>
      <c r="E25" t="s">
        <v>74</v>
      </c>
      <c r="F25" t="s">
        <v>365</v>
      </c>
      <c r="G25" t="s">
        <v>74</v>
      </c>
      <c r="H25" t="s">
        <v>74</v>
      </c>
      <c r="I25" t="s">
        <v>366</v>
      </c>
      <c r="J25" t="s">
        <v>331</v>
      </c>
      <c r="K25" t="s">
        <v>74</v>
      </c>
      <c r="L25" t="s">
        <v>74</v>
      </c>
      <c r="M25" t="s">
        <v>77</v>
      </c>
      <c r="N25" t="s">
        <v>332</v>
      </c>
      <c r="O25" t="s">
        <v>333</v>
      </c>
      <c r="P25" t="s">
        <v>334</v>
      </c>
      <c r="Q25" t="s">
        <v>335</v>
      </c>
      <c r="R25" t="s">
        <v>74</v>
      </c>
      <c r="S25" t="s">
        <v>336</v>
      </c>
      <c r="T25" t="s">
        <v>367</v>
      </c>
      <c r="U25" t="s">
        <v>368</v>
      </c>
      <c r="V25" t="s">
        <v>369</v>
      </c>
      <c r="W25" t="s">
        <v>370</v>
      </c>
      <c r="X25" t="s">
        <v>371</v>
      </c>
      <c r="Y25" t="s">
        <v>74</v>
      </c>
      <c r="Z25" t="s">
        <v>74</v>
      </c>
      <c r="AA25" t="s">
        <v>74</v>
      </c>
      <c r="AB25" t="s">
        <v>74</v>
      </c>
      <c r="AC25" t="s">
        <v>74</v>
      </c>
      <c r="AD25" t="s">
        <v>74</v>
      </c>
      <c r="AE25" t="s">
        <v>74</v>
      </c>
      <c r="AF25" t="s">
        <v>74</v>
      </c>
      <c r="AG25">
        <v>20</v>
      </c>
      <c r="AH25">
        <v>16</v>
      </c>
      <c r="AI25">
        <v>16</v>
      </c>
      <c r="AJ25">
        <v>0</v>
      </c>
      <c r="AK25">
        <v>3</v>
      </c>
      <c r="AL25" t="s">
        <v>342</v>
      </c>
      <c r="AM25" t="s">
        <v>109</v>
      </c>
      <c r="AN25" t="s">
        <v>343</v>
      </c>
      <c r="AO25" t="s">
        <v>344</v>
      </c>
      <c r="AP25" t="s">
        <v>345</v>
      </c>
      <c r="AQ25" t="s">
        <v>74</v>
      </c>
      <c r="AR25" t="s">
        <v>346</v>
      </c>
      <c r="AS25" t="s">
        <v>347</v>
      </c>
      <c r="AT25" t="s">
        <v>92</v>
      </c>
      <c r="AU25">
        <v>1997</v>
      </c>
      <c r="AV25">
        <v>131</v>
      </c>
      <c r="AW25" t="s">
        <v>114</v>
      </c>
      <c r="AX25" t="s">
        <v>74</v>
      </c>
      <c r="AY25" t="s">
        <v>74</v>
      </c>
      <c r="AZ25" t="s">
        <v>74</v>
      </c>
      <c r="BA25" t="s">
        <v>74</v>
      </c>
      <c r="BB25">
        <v>355</v>
      </c>
      <c r="BC25">
        <v>364</v>
      </c>
      <c r="BD25" t="s">
        <v>74</v>
      </c>
      <c r="BE25" t="s">
        <v>372</v>
      </c>
      <c r="BF25" t="str">
        <f>HYPERLINK("http://dx.doi.org/10.1016/S0031-0182(97)00011-4","http://dx.doi.org/10.1016/S0031-0182(97)00011-4")</f>
        <v>http://dx.doi.org/10.1016/S0031-0182(97)00011-4</v>
      </c>
      <c r="BG25" t="s">
        <v>74</v>
      </c>
      <c r="BH25" t="s">
        <v>74</v>
      </c>
      <c r="BI25">
        <v>10</v>
      </c>
      <c r="BJ25" t="s">
        <v>349</v>
      </c>
      <c r="BK25" t="s">
        <v>350</v>
      </c>
      <c r="BL25" t="s">
        <v>351</v>
      </c>
      <c r="BM25" t="s">
        <v>352</v>
      </c>
      <c r="BN25" t="s">
        <v>74</v>
      </c>
      <c r="BO25" t="s">
        <v>74</v>
      </c>
      <c r="BP25" t="s">
        <v>74</v>
      </c>
      <c r="BQ25" t="s">
        <v>74</v>
      </c>
      <c r="BR25" t="s">
        <v>97</v>
      </c>
      <c r="BS25" t="s">
        <v>373</v>
      </c>
      <c r="BT25" t="str">
        <f>HYPERLINK("https%3A%2F%2Fwww.webofscience.com%2Fwos%2Fwoscc%2Ffull-record%2FWOS:A1997XX94700010","View Full Record in Web of Science")</f>
        <v>View Full Record in Web of Science</v>
      </c>
    </row>
    <row r="26" spans="1:72" x14ac:dyDescent="0.15">
      <c r="A26" t="s">
        <v>72</v>
      </c>
      <c r="B26" t="s">
        <v>374</v>
      </c>
      <c r="C26" t="s">
        <v>74</v>
      </c>
      <c r="D26" t="s">
        <v>74</v>
      </c>
      <c r="E26" t="s">
        <v>74</v>
      </c>
      <c r="F26" t="s">
        <v>374</v>
      </c>
      <c r="G26" t="s">
        <v>74</v>
      </c>
      <c r="H26" t="s">
        <v>74</v>
      </c>
      <c r="I26" t="s">
        <v>375</v>
      </c>
      <c r="J26" t="s">
        <v>331</v>
      </c>
      <c r="K26" t="s">
        <v>74</v>
      </c>
      <c r="L26" t="s">
        <v>74</v>
      </c>
      <c r="M26" t="s">
        <v>77</v>
      </c>
      <c r="N26" t="s">
        <v>332</v>
      </c>
      <c r="O26" t="s">
        <v>333</v>
      </c>
      <c r="P26" t="s">
        <v>334</v>
      </c>
      <c r="Q26" t="s">
        <v>335</v>
      </c>
      <c r="R26" t="s">
        <v>74</v>
      </c>
      <c r="S26" t="s">
        <v>336</v>
      </c>
      <c r="T26" t="s">
        <v>376</v>
      </c>
      <c r="U26" t="s">
        <v>377</v>
      </c>
      <c r="V26" t="s">
        <v>378</v>
      </c>
      <c r="W26" t="s">
        <v>379</v>
      </c>
      <c r="X26" t="s">
        <v>380</v>
      </c>
      <c r="Y26" t="s">
        <v>381</v>
      </c>
      <c r="Z26" t="s">
        <v>74</v>
      </c>
      <c r="AA26" t="s">
        <v>74</v>
      </c>
      <c r="AB26" t="s">
        <v>74</v>
      </c>
      <c r="AC26" t="s">
        <v>74</v>
      </c>
      <c r="AD26" t="s">
        <v>74</v>
      </c>
      <c r="AE26" t="s">
        <v>74</v>
      </c>
      <c r="AF26" t="s">
        <v>74</v>
      </c>
      <c r="AG26">
        <v>54</v>
      </c>
      <c r="AH26">
        <v>108</v>
      </c>
      <c r="AI26">
        <v>118</v>
      </c>
      <c r="AJ26">
        <v>0</v>
      </c>
      <c r="AK26">
        <v>14</v>
      </c>
      <c r="AL26" t="s">
        <v>342</v>
      </c>
      <c r="AM26" t="s">
        <v>109</v>
      </c>
      <c r="AN26" t="s">
        <v>343</v>
      </c>
      <c r="AO26" t="s">
        <v>344</v>
      </c>
      <c r="AP26" t="s">
        <v>345</v>
      </c>
      <c r="AQ26" t="s">
        <v>74</v>
      </c>
      <c r="AR26" t="s">
        <v>346</v>
      </c>
      <c r="AS26" t="s">
        <v>347</v>
      </c>
      <c r="AT26" t="s">
        <v>92</v>
      </c>
      <c r="AU26">
        <v>1997</v>
      </c>
      <c r="AV26">
        <v>131</v>
      </c>
      <c r="AW26" t="s">
        <v>114</v>
      </c>
      <c r="AX26" t="s">
        <v>74</v>
      </c>
      <c r="AY26" t="s">
        <v>74</v>
      </c>
      <c r="AZ26" t="s">
        <v>74</v>
      </c>
      <c r="BA26" t="s">
        <v>74</v>
      </c>
      <c r="BB26">
        <v>413</v>
      </c>
      <c r="BC26">
        <v>432</v>
      </c>
      <c r="BD26" t="s">
        <v>74</v>
      </c>
      <c r="BE26" t="s">
        <v>382</v>
      </c>
      <c r="BF26" t="str">
        <f>HYPERLINK("http://dx.doi.org/10.1016/S0031-0182(97)00014-X","http://dx.doi.org/10.1016/S0031-0182(97)00014-X")</f>
        <v>http://dx.doi.org/10.1016/S0031-0182(97)00014-X</v>
      </c>
      <c r="BG26" t="s">
        <v>74</v>
      </c>
      <c r="BH26" t="s">
        <v>74</v>
      </c>
      <c r="BI26">
        <v>20</v>
      </c>
      <c r="BJ26" t="s">
        <v>349</v>
      </c>
      <c r="BK26" t="s">
        <v>350</v>
      </c>
      <c r="BL26" t="s">
        <v>351</v>
      </c>
      <c r="BM26" t="s">
        <v>352</v>
      </c>
      <c r="BN26" t="s">
        <v>74</v>
      </c>
      <c r="BO26" t="s">
        <v>74</v>
      </c>
      <c r="BP26" t="s">
        <v>74</v>
      </c>
      <c r="BQ26" t="s">
        <v>74</v>
      </c>
      <c r="BR26" t="s">
        <v>97</v>
      </c>
      <c r="BS26" t="s">
        <v>383</v>
      </c>
      <c r="BT26" t="str">
        <f>HYPERLINK("https%3A%2F%2Fwww.webofscience.com%2Fwos%2Fwoscc%2Ffull-record%2FWOS:A1997XX94700013","View Full Record in Web of Science")</f>
        <v>View Full Record in Web of Science</v>
      </c>
    </row>
    <row r="27" spans="1:72" x14ac:dyDescent="0.15">
      <c r="A27" t="s">
        <v>72</v>
      </c>
      <c r="B27" t="s">
        <v>384</v>
      </c>
      <c r="C27" t="s">
        <v>74</v>
      </c>
      <c r="D27" t="s">
        <v>74</v>
      </c>
      <c r="E27" t="s">
        <v>74</v>
      </c>
      <c r="F27" t="s">
        <v>385</v>
      </c>
      <c r="G27" t="s">
        <v>74</v>
      </c>
      <c r="H27" t="s">
        <v>74</v>
      </c>
      <c r="I27" t="s">
        <v>386</v>
      </c>
      <c r="J27" t="s">
        <v>387</v>
      </c>
      <c r="K27" t="s">
        <v>74</v>
      </c>
      <c r="L27" t="s">
        <v>74</v>
      </c>
      <c r="M27" t="s">
        <v>77</v>
      </c>
      <c r="N27" t="s">
        <v>52</v>
      </c>
      <c r="O27" t="s">
        <v>74</v>
      </c>
      <c r="P27" t="s">
        <v>74</v>
      </c>
      <c r="Q27" t="s">
        <v>74</v>
      </c>
      <c r="R27" t="s">
        <v>74</v>
      </c>
      <c r="S27" t="s">
        <v>74</v>
      </c>
      <c r="T27" t="s">
        <v>74</v>
      </c>
      <c r="U27" t="s">
        <v>74</v>
      </c>
      <c r="V27" t="s">
        <v>74</v>
      </c>
      <c r="W27" t="s">
        <v>388</v>
      </c>
      <c r="X27" t="s">
        <v>389</v>
      </c>
      <c r="Y27" t="s">
        <v>74</v>
      </c>
      <c r="Z27" t="s">
        <v>74</v>
      </c>
      <c r="AA27" t="s">
        <v>390</v>
      </c>
      <c r="AB27" t="s">
        <v>74</v>
      </c>
      <c r="AC27" t="s">
        <v>74</v>
      </c>
      <c r="AD27" t="s">
        <v>74</v>
      </c>
      <c r="AE27" t="s">
        <v>74</v>
      </c>
      <c r="AF27" t="s">
        <v>74</v>
      </c>
      <c r="AG27">
        <v>0</v>
      </c>
      <c r="AH27">
        <v>0</v>
      </c>
      <c r="AI27">
        <v>0</v>
      </c>
      <c r="AJ27">
        <v>0</v>
      </c>
      <c r="AK27">
        <v>1</v>
      </c>
      <c r="AL27" t="s">
        <v>391</v>
      </c>
      <c r="AM27" t="s">
        <v>151</v>
      </c>
      <c r="AN27" t="s">
        <v>392</v>
      </c>
      <c r="AO27" t="s">
        <v>393</v>
      </c>
      <c r="AP27" t="s">
        <v>74</v>
      </c>
      <c r="AQ27" t="s">
        <v>74</v>
      </c>
      <c r="AR27" t="s">
        <v>387</v>
      </c>
      <c r="AS27" t="s">
        <v>394</v>
      </c>
      <c r="AT27" t="s">
        <v>92</v>
      </c>
      <c r="AU27">
        <v>1997</v>
      </c>
      <c r="AV27">
        <v>36</v>
      </c>
      <c r="AW27">
        <v>4</v>
      </c>
      <c r="AX27" t="s">
        <v>74</v>
      </c>
      <c r="AY27" t="s">
        <v>233</v>
      </c>
      <c r="AZ27" t="s">
        <v>74</v>
      </c>
      <c r="BA27">
        <v>48</v>
      </c>
      <c r="BB27">
        <v>13</v>
      </c>
      <c r="BC27">
        <v>13</v>
      </c>
      <c r="BD27" t="s">
        <v>74</v>
      </c>
      <c r="BE27" t="s">
        <v>74</v>
      </c>
      <c r="BF27" t="s">
        <v>74</v>
      </c>
      <c r="BG27" t="s">
        <v>74</v>
      </c>
      <c r="BH27" t="s">
        <v>74</v>
      </c>
      <c r="BI27">
        <v>1</v>
      </c>
      <c r="BJ27" t="s">
        <v>395</v>
      </c>
      <c r="BK27" t="s">
        <v>95</v>
      </c>
      <c r="BL27" t="s">
        <v>395</v>
      </c>
      <c r="BM27" t="s">
        <v>396</v>
      </c>
      <c r="BN27" t="s">
        <v>74</v>
      </c>
      <c r="BO27" t="s">
        <v>74</v>
      </c>
      <c r="BP27" t="s">
        <v>74</v>
      </c>
      <c r="BQ27" t="s">
        <v>74</v>
      </c>
      <c r="BR27" t="s">
        <v>97</v>
      </c>
      <c r="BS27" t="s">
        <v>397</v>
      </c>
      <c r="BT27" t="str">
        <f>HYPERLINK("https%3A%2F%2Fwww.webofscience.com%2Fwos%2Fwoscc%2Ffull-record%2FWOS:000202958000049","View Full Record in Web of Science")</f>
        <v>View Full Record in Web of Science</v>
      </c>
    </row>
    <row r="28" spans="1:72" x14ac:dyDescent="0.15">
      <c r="A28" t="s">
        <v>72</v>
      </c>
      <c r="B28" t="s">
        <v>398</v>
      </c>
      <c r="C28" t="s">
        <v>74</v>
      </c>
      <c r="D28" t="s">
        <v>74</v>
      </c>
      <c r="E28" t="s">
        <v>74</v>
      </c>
      <c r="F28" t="s">
        <v>399</v>
      </c>
      <c r="G28" t="s">
        <v>74</v>
      </c>
      <c r="H28" t="s">
        <v>74</v>
      </c>
      <c r="I28" t="s">
        <v>400</v>
      </c>
      <c r="J28" t="s">
        <v>387</v>
      </c>
      <c r="K28" t="s">
        <v>74</v>
      </c>
      <c r="L28" t="s">
        <v>74</v>
      </c>
      <c r="M28" t="s">
        <v>77</v>
      </c>
      <c r="N28" t="s">
        <v>52</v>
      </c>
      <c r="O28" t="s">
        <v>74</v>
      </c>
      <c r="P28" t="s">
        <v>74</v>
      </c>
      <c r="Q28" t="s">
        <v>74</v>
      </c>
      <c r="R28" t="s">
        <v>74</v>
      </c>
      <c r="S28" t="s">
        <v>74</v>
      </c>
      <c r="T28" t="s">
        <v>74</v>
      </c>
      <c r="U28" t="s">
        <v>74</v>
      </c>
      <c r="V28" t="s">
        <v>74</v>
      </c>
      <c r="W28" t="s">
        <v>401</v>
      </c>
      <c r="X28" t="s">
        <v>402</v>
      </c>
      <c r="Y28" t="s">
        <v>74</v>
      </c>
      <c r="Z28" t="s">
        <v>74</v>
      </c>
      <c r="AA28" t="s">
        <v>74</v>
      </c>
      <c r="AB28" t="s">
        <v>74</v>
      </c>
      <c r="AC28" t="s">
        <v>74</v>
      </c>
      <c r="AD28" t="s">
        <v>74</v>
      </c>
      <c r="AE28" t="s">
        <v>74</v>
      </c>
      <c r="AF28" t="s">
        <v>74</v>
      </c>
      <c r="AG28">
        <v>0</v>
      </c>
      <c r="AH28">
        <v>0</v>
      </c>
      <c r="AI28">
        <v>0</v>
      </c>
      <c r="AJ28">
        <v>0</v>
      </c>
      <c r="AK28">
        <v>1</v>
      </c>
      <c r="AL28" t="s">
        <v>391</v>
      </c>
      <c r="AM28" t="s">
        <v>151</v>
      </c>
      <c r="AN28" t="s">
        <v>392</v>
      </c>
      <c r="AO28" t="s">
        <v>393</v>
      </c>
      <c r="AP28" t="s">
        <v>74</v>
      </c>
      <c r="AQ28" t="s">
        <v>74</v>
      </c>
      <c r="AR28" t="s">
        <v>387</v>
      </c>
      <c r="AS28" t="s">
        <v>394</v>
      </c>
      <c r="AT28" t="s">
        <v>92</v>
      </c>
      <c r="AU28">
        <v>1997</v>
      </c>
      <c r="AV28">
        <v>36</v>
      </c>
      <c r="AW28">
        <v>4</v>
      </c>
      <c r="AX28" t="s">
        <v>74</v>
      </c>
      <c r="AY28" t="s">
        <v>233</v>
      </c>
      <c r="AZ28" t="s">
        <v>74</v>
      </c>
      <c r="BA28">
        <v>87</v>
      </c>
      <c r="BB28">
        <v>23</v>
      </c>
      <c r="BC28">
        <v>23</v>
      </c>
      <c r="BD28" t="s">
        <v>74</v>
      </c>
      <c r="BE28" t="s">
        <v>74</v>
      </c>
      <c r="BF28" t="s">
        <v>74</v>
      </c>
      <c r="BG28" t="s">
        <v>74</v>
      </c>
      <c r="BH28" t="s">
        <v>74</v>
      </c>
      <c r="BI28">
        <v>1</v>
      </c>
      <c r="BJ28" t="s">
        <v>395</v>
      </c>
      <c r="BK28" t="s">
        <v>95</v>
      </c>
      <c r="BL28" t="s">
        <v>395</v>
      </c>
      <c r="BM28" t="s">
        <v>396</v>
      </c>
      <c r="BN28" t="s">
        <v>74</v>
      </c>
      <c r="BO28" t="s">
        <v>74</v>
      </c>
      <c r="BP28" t="s">
        <v>74</v>
      </c>
      <c r="BQ28" t="s">
        <v>74</v>
      </c>
      <c r="BR28" t="s">
        <v>97</v>
      </c>
      <c r="BS28" t="s">
        <v>403</v>
      </c>
      <c r="BT28" t="str">
        <f>HYPERLINK("https%3A%2F%2Fwww.webofscience.com%2Fwos%2Fwoscc%2Ffull-record%2FWOS:000202958000088","View Full Record in Web of Science")</f>
        <v>View Full Record in Web of Science</v>
      </c>
    </row>
    <row r="29" spans="1:72" x14ac:dyDescent="0.15">
      <c r="A29" t="s">
        <v>72</v>
      </c>
      <c r="B29" t="s">
        <v>404</v>
      </c>
      <c r="C29" t="s">
        <v>74</v>
      </c>
      <c r="D29" t="s">
        <v>74</v>
      </c>
      <c r="E29" t="s">
        <v>74</v>
      </c>
      <c r="F29" t="s">
        <v>405</v>
      </c>
      <c r="G29" t="s">
        <v>74</v>
      </c>
      <c r="H29" t="s">
        <v>74</v>
      </c>
      <c r="I29" t="s">
        <v>406</v>
      </c>
      <c r="J29" t="s">
        <v>387</v>
      </c>
      <c r="K29" t="s">
        <v>74</v>
      </c>
      <c r="L29" t="s">
        <v>74</v>
      </c>
      <c r="M29" t="s">
        <v>77</v>
      </c>
      <c r="N29" t="s">
        <v>52</v>
      </c>
      <c r="O29" t="s">
        <v>74</v>
      </c>
      <c r="P29" t="s">
        <v>74</v>
      </c>
      <c r="Q29" t="s">
        <v>74</v>
      </c>
      <c r="R29" t="s">
        <v>74</v>
      </c>
      <c r="S29" t="s">
        <v>74</v>
      </c>
      <c r="T29" t="s">
        <v>74</v>
      </c>
      <c r="U29" t="s">
        <v>74</v>
      </c>
      <c r="V29" t="s">
        <v>74</v>
      </c>
      <c r="W29" t="s">
        <v>407</v>
      </c>
      <c r="X29" t="s">
        <v>408</v>
      </c>
      <c r="Y29" t="s">
        <v>74</v>
      </c>
      <c r="Z29" t="s">
        <v>74</v>
      </c>
      <c r="AA29" t="s">
        <v>409</v>
      </c>
      <c r="AB29" t="s">
        <v>74</v>
      </c>
      <c r="AC29" t="s">
        <v>74</v>
      </c>
      <c r="AD29" t="s">
        <v>74</v>
      </c>
      <c r="AE29" t="s">
        <v>74</v>
      </c>
      <c r="AF29" t="s">
        <v>74</v>
      </c>
      <c r="AG29">
        <v>0</v>
      </c>
      <c r="AH29">
        <v>0</v>
      </c>
      <c r="AI29">
        <v>0</v>
      </c>
      <c r="AJ29">
        <v>0</v>
      </c>
      <c r="AK29">
        <v>2</v>
      </c>
      <c r="AL29" t="s">
        <v>391</v>
      </c>
      <c r="AM29" t="s">
        <v>151</v>
      </c>
      <c r="AN29" t="s">
        <v>392</v>
      </c>
      <c r="AO29" t="s">
        <v>393</v>
      </c>
      <c r="AP29" t="s">
        <v>74</v>
      </c>
      <c r="AQ29" t="s">
        <v>74</v>
      </c>
      <c r="AR29" t="s">
        <v>387</v>
      </c>
      <c r="AS29" t="s">
        <v>394</v>
      </c>
      <c r="AT29" t="s">
        <v>92</v>
      </c>
      <c r="AU29">
        <v>1997</v>
      </c>
      <c r="AV29">
        <v>36</v>
      </c>
      <c r="AW29">
        <v>4</v>
      </c>
      <c r="AX29" t="s">
        <v>74</v>
      </c>
      <c r="AY29" t="s">
        <v>233</v>
      </c>
      <c r="AZ29" t="s">
        <v>74</v>
      </c>
      <c r="BA29">
        <v>88</v>
      </c>
      <c r="BB29">
        <v>23</v>
      </c>
      <c r="BC29">
        <v>23</v>
      </c>
      <c r="BD29" t="s">
        <v>74</v>
      </c>
      <c r="BE29" t="s">
        <v>74</v>
      </c>
      <c r="BF29" t="s">
        <v>74</v>
      </c>
      <c r="BG29" t="s">
        <v>74</v>
      </c>
      <c r="BH29" t="s">
        <v>74</v>
      </c>
      <c r="BI29">
        <v>1</v>
      </c>
      <c r="BJ29" t="s">
        <v>395</v>
      </c>
      <c r="BK29" t="s">
        <v>95</v>
      </c>
      <c r="BL29" t="s">
        <v>395</v>
      </c>
      <c r="BM29" t="s">
        <v>396</v>
      </c>
      <c r="BN29" t="s">
        <v>74</v>
      </c>
      <c r="BO29" t="s">
        <v>74</v>
      </c>
      <c r="BP29" t="s">
        <v>74</v>
      </c>
      <c r="BQ29" t="s">
        <v>74</v>
      </c>
      <c r="BR29" t="s">
        <v>97</v>
      </c>
      <c r="BS29" t="s">
        <v>410</v>
      </c>
      <c r="BT29" t="str">
        <f>HYPERLINK("https%3A%2F%2Fwww.webofscience.com%2Fwos%2Fwoscc%2Ffull-record%2FWOS:000202958000089","View Full Record in Web of Science")</f>
        <v>View Full Record in Web of Science</v>
      </c>
    </row>
    <row r="30" spans="1:72" x14ac:dyDescent="0.15">
      <c r="A30" t="s">
        <v>72</v>
      </c>
      <c r="B30" t="s">
        <v>411</v>
      </c>
      <c r="C30" t="s">
        <v>74</v>
      </c>
      <c r="D30" t="s">
        <v>74</v>
      </c>
      <c r="E30" t="s">
        <v>74</v>
      </c>
      <c r="F30" t="s">
        <v>412</v>
      </c>
      <c r="G30" t="s">
        <v>74</v>
      </c>
      <c r="H30" t="s">
        <v>74</v>
      </c>
      <c r="I30" t="s">
        <v>413</v>
      </c>
      <c r="J30" t="s">
        <v>387</v>
      </c>
      <c r="K30" t="s">
        <v>74</v>
      </c>
      <c r="L30" t="s">
        <v>74</v>
      </c>
      <c r="M30" t="s">
        <v>77</v>
      </c>
      <c r="N30" t="s">
        <v>52</v>
      </c>
      <c r="O30" t="s">
        <v>74</v>
      </c>
      <c r="P30" t="s">
        <v>74</v>
      </c>
      <c r="Q30" t="s">
        <v>74</v>
      </c>
      <c r="R30" t="s">
        <v>74</v>
      </c>
      <c r="S30" t="s">
        <v>74</v>
      </c>
      <c r="T30" t="s">
        <v>74</v>
      </c>
      <c r="U30" t="s">
        <v>74</v>
      </c>
      <c r="V30" t="s">
        <v>74</v>
      </c>
      <c r="W30" t="s">
        <v>414</v>
      </c>
      <c r="X30" t="s">
        <v>415</v>
      </c>
      <c r="Y30" t="s">
        <v>74</v>
      </c>
      <c r="Z30" t="s">
        <v>74</v>
      </c>
      <c r="AA30" t="s">
        <v>74</v>
      </c>
      <c r="AB30" t="s">
        <v>74</v>
      </c>
      <c r="AC30" t="s">
        <v>74</v>
      </c>
      <c r="AD30" t="s">
        <v>74</v>
      </c>
      <c r="AE30" t="s">
        <v>74</v>
      </c>
      <c r="AF30" t="s">
        <v>74</v>
      </c>
      <c r="AG30">
        <v>0</v>
      </c>
      <c r="AH30">
        <v>1</v>
      </c>
      <c r="AI30">
        <v>1</v>
      </c>
      <c r="AJ30">
        <v>0</v>
      </c>
      <c r="AK30">
        <v>2</v>
      </c>
      <c r="AL30" t="s">
        <v>391</v>
      </c>
      <c r="AM30" t="s">
        <v>151</v>
      </c>
      <c r="AN30" t="s">
        <v>392</v>
      </c>
      <c r="AO30" t="s">
        <v>393</v>
      </c>
      <c r="AP30" t="s">
        <v>74</v>
      </c>
      <c r="AQ30" t="s">
        <v>74</v>
      </c>
      <c r="AR30" t="s">
        <v>387</v>
      </c>
      <c r="AS30" t="s">
        <v>394</v>
      </c>
      <c r="AT30" t="s">
        <v>92</v>
      </c>
      <c r="AU30">
        <v>1997</v>
      </c>
      <c r="AV30">
        <v>36</v>
      </c>
      <c r="AW30">
        <v>4</v>
      </c>
      <c r="AX30" t="s">
        <v>74</v>
      </c>
      <c r="AY30" t="s">
        <v>233</v>
      </c>
      <c r="AZ30" t="s">
        <v>74</v>
      </c>
      <c r="BA30">
        <v>443</v>
      </c>
      <c r="BB30">
        <v>116</v>
      </c>
      <c r="BC30">
        <v>116</v>
      </c>
      <c r="BD30" t="s">
        <v>74</v>
      </c>
      <c r="BE30" t="s">
        <v>74</v>
      </c>
      <c r="BF30" t="s">
        <v>74</v>
      </c>
      <c r="BG30" t="s">
        <v>74</v>
      </c>
      <c r="BH30" t="s">
        <v>74</v>
      </c>
      <c r="BI30">
        <v>1</v>
      </c>
      <c r="BJ30" t="s">
        <v>395</v>
      </c>
      <c r="BK30" t="s">
        <v>95</v>
      </c>
      <c r="BL30" t="s">
        <v>395</v>
      </c>
      <c r="BM30" t="s">
        <v>396</v>
      </c>
      <c r="BN30" t="s">
        <v>74</v>
      </c>
      <c r="BO30" t="s">
        <v>74</v>
      </c>
      <c r="BP30" t="s">
        <v>74</v>
      </c>
      <c r="BQ30" t="s">
        <v>74</v>
      </c>
      <c r="BR30" t="s">
        <v>97</v>
      </c>
      <c r="BS30" t="s">
        <v>416</v>
      </c>
      <c r="BT30" t="str">
        <f>HYPERLINK("https%3A%2F%2Fwww.webofscience.com%2Fwos%2Fwoscc%2Ffull-record%2FWOS:000202958000444","View Full Record in Web of Science")</f>
        <v>View Full Record in Web of Science</v>
      </c>
    </row>
    <row r="31" spans="1:72" x14ac:dyDescent="0.15">
      <c r="A31" t="s">
        <v>72</v>
      </c>
      <c r="B31" t="s">
        <v>417</v>
      </c>
      <c r="C31" t="s">
        <v>74</v>
      </c>
      <c r="D31" t="s">
        <v>74</v>
      </c>
      <c r="E31" t="s">
        <v>74</v>
      </c>
      <c r="F31" t="s">
        <v>418</v>
      </c>
      <c r="G31" t="s">
        <v>74</v>
      </c>
      <c r="H31" t="s">
        <v>74</v>
      </c>
      <c r="I31" t="s">
        <v>419</v>
      </c>
      <c r="J31" t="s">
        <v>387</v>
      </c>
      <c r="K31" t="s">
        <v>74</v>
      </c>
      <c r="L31" t="s">
        <v>74</v>
      </c>
      <c r="M31" t="s">
        <v>77</v>
      </c>
      <c r="N31" t="s">
        <v>52</v>
      </c>
      <c r="O31" t="s">
        <v>74</v>
      </c>
      <c r="P31" t="s">
        <v>74</v>
      </c>
      <c r="Q31" t="s">
        <v>74</v>
      </c>
      <c r="R31" t="s">
        <v>74</v>
      </c>
      <c r="S31" t="s">
        <v>74</v>
      </c>
      <c r="T31" t="s">
        <v>74</v>
      </c>
      <c r="U31" t="s">
        <v>74</v>
      </c>
      <c r="V31" t="s">
        <v>74</v>
      </c>
      <c r="W31" t="s">
        <v>420</v>
      </c>
      <c r="X31" t="s">
        <v>421</v>
      </c>
      <c r="Y31" t="s">
        <v>74</v>
      </c>
      <c r="Z31" t="s">
        <v>74</v>
      </c>
      <c r="AA31" t="s">
        <v>422</v>
      </c>
      <c r="AB31" t="s">
        <v>423</v>
      </c>
      <c r="AC31" t="s">
        <v>74</v>
      </c>
      <c r="AD31" t="s">
        <v>74</v>
      </c>
      <c r="AE31" t="s">
        <v>74</v>
      </c>
      <c r="AF31" t="s">
        <v>74</v>
      </c>
      <c r="AG31">
        <v>0</v>
      </c>
      <c r="AH31">
        <v>1</v>
      </c>
      <c r="AI31">
        <v>1</v>
      </c>
      <c r="AJ31">
        <v>0</v>
      </c>
      <c r="AK31">
        <v>2</v>
      </c>
      <c r="AL31" t="s">
        <v>391</v>
      </c>
      <c r="AM31" t="s">
        <v>151</v>
      </c>
      <c r="AN31" t="s">
        <v>392</v>
      </c>
      <c r="AO31" t="s">
        <v>393</v>
      </c>
      <c r="AP31" t="s">
        <v>74</v>
      </c>
      <c r="AQ31" t="s">
        <v>74</v>
      </c>
      <c r="AR31" t="s">
        <v>387</v>
      </c>
      <c r="AS31" t="s">
        <v>394</v>
      </c>
      <c r="AT31" t="s">
        <v>92</v>
      </c>
      <c r="AU31">
        <v>1997</v>
      </c>
      <c r="AV31">
        <v>36</v>
      </c>
      <c r="AW31">
        <v>4</v>
      </c>
      <c r="AX31" t="s">
        <v>74</v>
      </c>
      <c r="AY31" t="s">
        <v>233</v>
      </c>
      <c r="AZ31" t="s">
        <v>74</v>
      </c>
      <c r="BA31">
        <v>456</v>
      </c>
      <c r="BB31">
        <v>120</v>
      </c>
      <c r="BC31">
        <v>120</v>
      </c>
      <c r="BD31" t="s">
        <v>74</v>
      </c>
      <c r="BE31" t="s">
        <v>74</v>
      </c>
      <c r="BF31" t="s">
        <v>74</v>
      </c>
      <c r="BG31" t="s">
        <v>74</v>
      </c>
      <c r="BH31" t="s">
        <v>74</v>
      </c>
      <c r="BI31">
        <v>1</v>
      </c>
      <c r="BJ31" t="s">
        <v>395</v>
      </c>
      <c r="BK31" t="s">
        <v>95</v>
      </c>
      <c r="BL31" t="s">
        <v>395</v>
      </c>
      <c r="BM31" t="s">
        <v>396</v>
      </c>
      <c r="BN31" t="s">
        <v>74</v>
      </c>
      <c r="BO31" t="s">
        <v>74</v>
      </c>
      <c r="BP31" t="s">
        <v>74</v>
      </c>
      <c r="BQ31" t="s">
        <v>74</v>
      </c>
      <c r="BR31" t="s">
        <v>97</v>
      </c>
      <c r="BS31" t="s">
        <v>424</v>
      </c>
      <c r="BT31" t="str">
        <f>HYPERLINK("https%3A%2F%2Fwww.webofscience.com%2Fwos%2Fwoscc%2Ffull-record%2FWOS:000202958000457","View Full Record in Web of Science")</f>
        <v>View Full Record in Web of Science</v>
      </c>
    </row>
    <row r="32" spans="1:72" x14ac:dyDescent="0.15">
      <c r="A32" t="s">
        <v>72</v>
      </c>
      <c r="B32" t="s">
        <v>425</v>
      </c>
      <c r="C32" t="s">
        <v>74</v>
      </c>
      <c r="D32" t="s">
        <v>74</v>
      </c>
      <c r="E32" t="s">
        <v>74</v>
      </c>
      <c r="F32" t="s">
        <v>425</v>
      </c>
      <c r="G32" t="s">
        <v>74</v>
      </c>
      <c r="H32" t="s">
        <v>74</v>
      </c>
      <c r="I32" t="s">
        <v>426</v>
      </c>
      <c r="J32" t="s">
        <v>427</v>
      </c>
      <c r="K32" t="s">
        <v>74</v>
      </c>
      <c r="L32" t="s">
        <v>74</v>
      </c>
      <c r="M32" t="s">
        <v>77</v>
      </c>
      <c r="N32" t="s">
        <v>428</v>
      </c>
      <c r="O32" t="s">
        <v>74</v>
      </c>
      <c r="P32" t="s">
        <v>74</v>
      </c>
      <c r="Q32" t="s">
        <v>74</v>
      </c>
      <c r="R32" t="s">
        <v>74</v>
      </c>
      <c r="S32" t="s">
        <v>74</v>
      </c>
      <c r="T32" t="s">
        <v>74</v>
      </c>
      <c r="U32" t="s">
        <v>429</v>
      </c>
      <c r="V32" t="s">
        <v>430</v>
      </c>
      <c r="W32" t="s">
        <v>431</v>
      </c>
      <c r="X32" t="s">
        <v>432</v>
      </c>
      <c r="Y32" t="s">
        <v>433</v>
      </c>
      <c r="Z32" t="s">
        <v>74</v>
      </c>
      <c r="AA32" t="s">
        <v>74</v>
      </c>
      <c r="AB32" t="s">
        <v>74</v>
      </c>
      <c r="AC32" t="s">
        <v>74</v>
      </c>
      <c r="AD32" t="s">
        <v>74</v>
      </c>
      <c r="AE32" t="s">
        <v>74</v>
      </c>
      <c r="AF32" t="s">
        <v>74</v>
      </c>
      <c r="AG32">
        <v>425</v>
      </c>
      <c r="AH32">
        <v>483</v>
      </c>
      <c r="AI32">
        <v>517</v>
      </c>
      <c r="AJ32">
        <v>8</v>
      </c>
      <c r="AK32">
        <v>321</v>
      </c>
      <c r="AL32" t="s">
        <v>434</v>
      </c>
      <c r="AM32" t="s">
        <v>435</v>
      </c>
      <c r="AN32" t="s">
        <v>436</v>
      </c>
      <c r="AO32" t="s">
        <v>437</v>
      </c>
      <c r="AP32" t="s">
        <v>438</v>
      </c>
      <c r="AQ32" t="s">
        <v>74</v>
      </c>
      <c r="AR32" t="s">
        <v>439</v>
      </c>
      <c r="AS32" t="s">
        <v>440</v>
      </c>
      <c r="AT32" t="s">
        <v>92</v>
      </c>
      <c r="AU32">
        <v>1997</v>
      </c>
      <c r="AV32">
        <v>77</v>
      </c>
      <c r="AW32">
        <v>3</v>
      </c>
      <c r="AX32" t="s">
        <v>74</v>
      </c>
      <c r="AY32" t="s">
        <v>74</v>
      </c>
      <c r="AZ32" t="s">
        <v>74</v>
      </c>
      <c r="BA32" t="s">
        <v>74</v>
      </c>
      <c r="BB32">
        <v>837</v>
      </c>
      <c r="BC32">
        <v>899</v>
      </c>
      <c r="BD32" t="s">
        <v>74</v>
      </c>
      <c r="BE32" t="s">
        <v>441</v>
      </c>
      <c r="BF32" t="str">
        <f>HYPERLINK("http://dx.doi.org/10.1152/physrev.1997.77.3.837","http://dx.doi.org/10.1152/physrev.1997.77.3.837")</f>
        <v>http://dx.doi.org/10.1152/physrev.1997.77.3.837</v>
      </c>
      <c r="BG32" t="s">
        <v>74</v>
      </c>
      <c r="BH32" t="s">
        <v>74</v>
      </c>
      <c r="BI32">
        <v>63</v>
      </c>
      <c r="BJ32" t="s">
        <v>442</v>
      </c>
      <c r="BK32" t="s">
        <v>95</v>
      </c>
      <c r="BL32" t="s">
        <v>442</v>
      </c>
      <c r="BM32" t="s">
        <v>443</v>
      </c>
      <c r="BN32">
        <v>9234967</v>
      </c>
      <c r="BO32" t="s">
        <v>74</v>
      </c>
      <c r="BP32" t="s">
        <v>74</v>
      </c>
      <c r="BQ32" t="s">
        <v>74</v>
      </c>
      <c r="BR32" t="s">
        <v>97</v>
      </c>
      <c r="BS32" t="s">
        <v>444</v>
      </c>
      <c r="BT32" t="str">
        <f>HYPERLINK("https%3A%2F%2Fwww.webofscience.com%2Fwos%2Fwoscc%2Ffull-record%2FWOS:A1997XM61200009","View Full Record in Web of Science")</f>
        <v>View Full Record in Web of Science</v>
      </c>
    </row>
    <row r="33" spans="1:72" x14ac:dyDescent="0.15">
      <c r="A33" t="s">
        <v>72</v>
      </c>
      <c r="B33" t="s">
        <v>445</v>
      </c>
      <c r="C33" t="s">
        <v>74</v>
      </c>
      <c r="D33" t="s">
        <v>74</v>
      </c>
      <c r="E33" t="s">
        <v>74</v>
      </c>
      <c r="F33" t="s">
        <v>445</v>
      </c>
      <c r="G33" t="s">
        <v>74</v>
      </c>
      <c r="H33" t="s">
        <v>74</v>
      </c>
      <c r="I33" t="s">
        <v>446</v>
      </c>
      <c r="J33" t="s">
        <v>447</v>
      </c>
      <c r="K33" t="s">
        <v>74</v>
      </c>
      <c r="L33" t="s">
        <v>74</v>
      </c>
      <c r="M33" t="s">
        <v>77</v>
      </c>
      <c r="N33" t="s">
        <v>52</v>
      </c>
      <c r="O33" t="s">
        <v>74</v>
      </c>
      <c r="P33" t="s">
        <v>74</v>
      </c>
      <c r="Q33" t="s">
        <v>74</v>
      </c>
      <c r="R33" t="s">
        <v>74</v>
      </c>
      <c r="S33" t="s">
        <v>74</v>
      </c>
      <c r="T33" t="s">
        <v>74</v>
      </c>
      <c r="U33" t="s">
        <v>74</v>
      </c>
      <c r="V33" t="s">
        <v>74</v>
      </c>
      <c r="W33" t="s">
        <v>448</v>
      </c>
      <c r="X33" t="s">
        <v>449</v>
      </c>
      <c r="Y33" t="s">
        <v>74</v>
      </c>
      <c r="Z33" t="s">
        <v>74</v>
      </c>
      <c r="AA33" t="s">
        <v>450</v>
      </c>
      <c r="AB33" t="s">
        <v>74</v>
      </c>
      <c r="AC33" t="s">
        <v>74</v>
      </c>
      <c r="AD33" t="s">
        <v>74</v>
      </c>
      <c r="AE33" t="s">
        <v>74</v>
      </c>
      <c r="AF33" t="s">
        <v>74</v>
      </c>
      <c r="AG33">
        <v>0</v>
      </c>
      <c r="AH33">
        <v>0</v>
      </c>
      <c r="AI33">
        <v>0</v>
      </c>
      <c r="AJ33">
        <v>0</v>
      </c>
      <c r="AK33">
        <v>1</v>
      </c>
      <c r="AL33" t="s">
        <v>451</v>
      </c>
      <c r="AM33" t="s">
        <v>452</v>
      </c>
      <c r="AN33" t="s">
        <v>453</v>
      </c>
      <c r="AO33" t="s">
        <v>454</v>
      </c>
      <c r="AP33" t="s">
        <v>74</v>
      </c>
      <c r="AQ33" t="s">
        <v>74</v>
      </c>
      <c r="AR33" t="s">
        <v>455</v>
      </c>
      <c r="AS33" t="s">
        <v>456</v>
      </c>
      <c r="AT33" t="s">
        <v>92</v>
      </c>
      <c r="AU33">
        <v>1997</v>
      </c>
      <c r="AV33">
        <v>114</v>
      </c>
      <c r="AW33">
        <v>3</v>
      </c>
      <c r="AX33" t="s">
        <v>74</v>
      </c>
      <c r="AY33" t="s">
        <v>233</v>
      </c>
      <c r="AZ33" t="s">
        <v>74</v>
      </c>
      <c r="BA33" t="s">
        <v>74</v>
      </c>
      <c r="BB33">
        <v>1026</v>
      </c>
      <c r="BC33">
        <v>1026</v>
      </c>
      <c r="BD33" t="s">
        <v>74</v>
      </c>
      <c r="BE33" t="s">
        <v>74</v>
      </c>
      <c r="BF33" t="s">
        <v>74</v>
      </c>
      <c r="BG33" t="s">
        <v>74</v>
      </c>
      <c r="BH33" t="s">
        <v>74</v>
      </c>
      <c r="BI33">
        <v>1</v>
      </c>
      <c r="BJ33" t="s">
        <v>457</v>
      </c>
      <c r="BK33" t="s">
        <v>95</v>
      </c>
      <c r="BL33" t="s">
        <v>457</v>
      </c>
      <c r="BM33" t="s">
        <v>458</v>
      </c>
      <c r="BN33" t="s">
        <v>74</v>
      </c>
      <c r="BO33" t="s">
        <v>74</v>
      </c>
      <c r="BP33" t="s">
        <v>74</v>
      </c>
      <c r="BQ33" t="s">
        <v>74</v>
      </c>
      <c r="BR33" t="s">
        <v>97</v>
      </c>
      <c r="BS33" t="s">
        <v>459</v>
      </c>
      <c r="BT33" t="str">
        <f>HYPERLINK("https%3A%2F%2Fwww.webofscience.com%2Fwos%2Fwoscc%2Ffull-record%2FWOS:A1997XL11901058","View Full Record in Web of Science")</f>
        <v>View Full Record in Web of Science</v>
      </c>
    </row>
    <row r="34" spans="1:72" x14ac:dyDescent="0.15">
      <c r="A34" t="s">
        <v>72</v>
      </c>
      <c r="B34" t="s">
        <v>460</v>
      </c>
      <c r="C34" t="s">
        <v>74</v>
      </c>
      <c r="D34" t="s">
        <v>74</v>
      </c>
      <c r="E34" t="s">
        <v>74</v>
      </c>
      <c r="F34" t="s">
        <v>460</v>
      </c>
      <c r="G34" t="s">
        <v>74</v>
      </c>
      <c r="H34" t="s">
        <v>74</v>
      </c>
      <c r="I34" t="s">
        <v>461</v>
      </c>
      <c r="J34" t="s">
        <v>462</v>
      </c>
      <c r="K34" t="s">
        <v>74</v>
      </c>
      <c r="L34" t="s">
        <v>74</v>
      </c>
      <c r="M34" t="s">
        <v>77</v>
      </c>
      <c r="N34" t="s">
        <v>78</v>
      </c>
      <c r="O34" t="s">
        <v>74</v>
      </c>
      <c r="P34" t="s">
        <v>74</v>
      </c>
      <c r="Q34" t="s">
        <v>74</v>
      </c>
      <c r="R34" t="s">
        <v>74</v>
      </c>
      <c r="S34" t="s">
        <v>74</v>
      </c>
      <c r="T34" t="s">
        <v>74</v>
      </c>
      <c r="U34" t="s">
        <v>463</v>
      </c>
      <c r="V34" t="s">
        <v>464</v>
      </c>
      <c r="W34" t="s">
        <v>465</v>
      </c>
      <c r="X34" t="s">
        <v>466</v>
      </c>
      <c r="Y34" t="s">
        <v>467</v>
      </c>
      <c r="Z34" t="s">
        <v>74</v>
      </c>
      <c r="AA34" t="s">
        <v>468</v>
      </c>
      <c r="AB34" t="s">
        <v>469</v>
      </c>
      <c r="AC34" t="s">
        <v>74</v>
      </c>
      <c r="AD34" t="s">
        <v>74</v>
      </c>
      <c r="AE34" t="s">
        <v>74</v>
      </c>
      <c r="AF34" t="s">
        <v>74</v>
      </c>
      <c r="AG34">
        <v>55</v>
      </c>
      <c r="AH34">
        <v>21</v>
      </c>
      <c r="AI34">
        <v>22</v>
      </c>
      <c r="AJ34">
        <v>1</v>
      </c>
      <c r="AK34">
        <v>6</v>
      </c>
      <c r="AL34" t="s">
        <v>86</v>
      </c>
      <c r="AM34" t="s">
        <v>87</v>
      </c>
      <c r="AN34" t="s">
        <v>88</v>
      </c>
      <c r="AO34" t="s">
        <v>470</v>
      </c>
      <c r="AP34" t="s">
        <v>74</v>
      </c>
      <c r="AQ34" t="s">
        <v>74</v>
      </c>
      <c r="AR34" t="s">
        <v>471</v>
      </c>
      <c r="AS34" t="s">
        <v>472</v>
      </c>
      <c r="AT34" t="s">
        <v>92</v>
      </c>
      <c r="AU34">
        <v>1997</v>
      </c>
      <c r="AV34">
        <v>18</v>
      </c>
      <c r="AW34">
        <v>1</v>
      </c>
      <c r="AX34" t="s">
        <v>74</v>
      </c>
      <c r="AY34" t="s">
        <v>74</v>
      </c>
      <c r="AZ34" t="s">
        <v>74</v>
      </c>
      <c r="BA34" t="s">
        <v>74</v>
      </c>
      <c r="BB34">
        <v>1</v>
      </c>
      <c r="BC34">
        <v>9</v>
      </c>
      <c r="BD34" t="s">
        <v>74</v>
      </c>
      <c r="BE34" t="s">
        <v>473</v>
      </c>
      <c r="BF34" t="str">
        <f>HYPERLINK("http://dx.doi.org/10.1007/s003000050152","http://dx.doi.org/10.1007/s003000050152")</f>
        <v>http://dx.doi.org/10.1007/s003000050152</v>
      </c>
      <c r="BG34" t="s">
        <v>74</v>
      </c>
      <c r="BH34" t="s">
        <v>74</v>
      </c>
      <c r="BI34">
        <v>9</v>
      </c>
      <c r="BJ34" t="s">
        <v>474</v>
      </c>
      <c r="BK34" t="s">
        <v>95</v>
      </c>
      <c r="BL34" t="s">
        <v>475</v>
      </c>
      <c r="BM34" t="s">
        <v>476</v>
      </c>
      <c r="BN34" t="s">
        <v>74</v>
      </c>
      <c r="BO34" t="s">
        <v>74</v>
      </c>
      <c r="BP34" t="s">
        <v>74</v>
      </c>
      <c r="BQ34" t="s">
        <v>74</v>
      </c>
      <c r="BR34" t="s">
        <v>97</v>
      </c>
      <c r="BS34" t="s">
        <v>477</v>
      </c>
      <c r="BT34" t="str">
        <f>HYPERLINK("https%3A%2F%2Fwww.webofscience.com%2Fwos%2Fwoscc%2Ffull-record%2FWOS:A1997XG11200001","View Full Record in Web of Science")</f>
        <v>View Full Record in Web of Science</v>
      </c>
    </row>
    <row r="35" spans="1:72" x14ac:dyDescent="0.15">
      <c r="A35" t="s">
        <v>72</v>
      </c>
      <c r="B35" t="s">
        <v>478</v>
      </c>
      <c r="C35" t="s">
        <v>74</v>
      </c>
      <c r="D35" t="s">
        <v>74</v>
      </c>
      <c r="E35" t="s">
        <v>74</v>
      </c>
      <c r="F35" t="s">
        <v>478</v>
      </c>
      <c r="G35" t="s">
        <v>74</v>
      </c>
      <c r="H35" t="s">
        <v>74</v>
      </c>
      <c r="I35" t="s">
        <v>479</v>
      </c>
      <c r="J35" t="s">
        <v>462</v>
      </c>
      <c r="K35" t="s">
        <v>74</v>
      </c>
      <c r="L35" t="s">
        <v>74</v>
      </c>
      <c r="M35" t="s">
        <v>77</v>
      </c>
      <c r="N35" t="s">
        <v>78</v>
      </c>
      <c r="O35" t="s">
        <v>74</v>
      </c>
      <c r="P35" t="s">
        <v>74</v>
      </c>
      <c r="Q35" t="s">
        <v>74</v>
      </c>
      <c r="R35" t="s">
        <v>74</v>
      </c>
      <c r="S35" t="s">
        <v>74</v>
      </c>
      <c r="T35" t="s">
        <v>74</v>
      </c>
      <c r="U35" t="s">
        <v>480</v>
      </c>
      <c r="V35" t="s">
        <v>481</v>
      </c>
      <c r="W35" t="s">
        <v>482</v>
      </c>
      <c r="X35" t="s">
        <v>82</v>
      </c>
      <c r="Y35" t="s">
        <v>483</v>
      </c>
      <c r="Z35" t="s">
        <v>74</v>
      </c>
      <c r="AA35" t="s">
        <v>484</v>
      </c>
      <c r="AB35" t="s">
        <v>74</v>
      </c>
      <c r="AC35" t="s">
        <v>74</v>
      </c>
      <c r="AD35" t="s">
        <v>74</v>
      </c>
      <c r="AE35" t="s">
        <v>74</v>
      </c>
      <c r="AF35" t="s">
        <v>74</v>
      </c>
      <c r="AG35">
        <v>30</v>
      </c>
      <c r="AH35">
        <v>10</v>
      </c>
      <c r="AI35">
        <v>10</v>
      </c>
      <c r="AJ35">
        <v>0</v>
      </c>
      <c r="AK35">
        <v>2</v>
      </c>
      <c r="AL35" t="s">
        <v>86</v>
      </c>
      <c r="AM35" t="s">
        <v>87</v>
      </c>
      <c r="AN35" t="s">
        <v>88</v>
      </c>
      <c r="AO35" t="s">
        <v>470</v>
      </c>
      <c r="AP35" t="s">
        <v>74</v>
      </c>
      <c r="AQ35" t="s">
        <v>74</v>
      </c>
      <c r="AR35" t="s">
        <v>471</v>
      </c>
      <c r="AS35" t="s">
        <v>472</v>
      </c>
      <c r="AT35" t="s">
        <v>92</v>
      </c>
      <c r="AU35">
        <v>1997</v>
      </c>
      <c r="AV35">
        <v>18</v>
      </c>
      <c r="AW35">
        <v>1</v>
      </c>
      <c r="AX35" t="s">
        <v>74</v>
      </c>
      <c r="AY35" t="s">
        <v>74</v>
      </c>
      <c r="AZ35" t="s">
        <v>74</v>
      </c>
      <c r="BA35" t="s">
        <v>74</v>
      </c>
      <c r="BB35">
        <v>10</v>
      </c>
      <c r="BC35">
        <v>15</v>
      </c>
      <c r="BD35" t="s">
        <v>74</v>
      </c>
      <c r="BE35" t="s">
        <v>485</v>
      </c>
      <c r="BF35" t="str">
        <f>HYPERLINK("http://dx.doi.org/10.1007/s003000050153","http://dx.doi.org/10.1007/s003000050153")</f>
        <v>http://dx.doi.org/10.1007/s003000050153</v>
      </c>
      <c r="BG35" t="s">
        <v>74</v>
      </c>
      <c r="BH35" t="s">
        <v>74</v>
      </c>
      <c r="BI35">
        <v>6</v>
      </c>
      <c r="BJ35" t="s">
        <v>474</v>
      </c>
      <c r="BK35" t="s">
        <v>95</v>
      </c>
      <c r="BL35" t="s">
        <v>475</v>
      </c>
      <c r="BM35" t="s">
        <v>476</v>
      </c>
      <c r="BN35" t="s">
        <v>74</v>
      </c>
      <c r="BO35" t="s">
        <v>74</v>
      </c>
      <c r="BP35" t="s">
        <v>74</v>
      </c>
      <c r="BQ35" t="s">
        <v>74</v>
      </c>
      <c r="BR35" t="s">
        <v>97</v>
      </c>
      <c r="BS35" t="s">
        <v>486</v>
      </c>
      <c r="BT35" t="str">
        <f>HYPERLINK("https%3A%2F%2Fwww.webofscience.com%2Fwos%2Fwoscc%2Ffull-record%2FWOS:A1997XG11200002","View Full Record in Web of Science")</f>
        <v>View Full Record in Web of Science</v>
      </c>
    </row>
    <row r="36" spans="1:72" x14ac:dyDescent="0.15">
      <c r="A36" t="s">
        <v>72</v>
      </c>
      <c r="B36" t="s">
        <v>487</v>
      </c>
      <c r="C36" t="s">
        <v>74</v>
      </c>
      <c r="D36" t="s">
        <v>74</v>
      </c>
      <c r="E36" t="s">
        <v>74</v>
      </c>
      <c r="F36" t="s">
        <v>487</v>
      </c>
      <c r="G36" t="s">
        <v>74</v>
      </c>
      <c r="H36" t="s">
        <v>74</v>
      </c>
      <c r="I36" t="s">
        <v>488</v>
      </c>
      <c r="J36" t="s">
        <v>462</v>
      </c>
      <c r="K36" t="s">
        <v>74</v>
      </c>
      <c r="L36" t="s">
        <v>74</v>
      </c>
      <c r="M36" t="s">
        <v>77</v>
      </c>
      <c r="N36" t="s">
        <v>78</v>
      </c>
      <c r="O36" t="s">
        <v>74</v>
      </c>
      <c r="P36" t="s">
        <v>74</v>
      </c>
      <c r="Q36" t="s">
        <v>74</v>
      </c>
      <c r="R36" t="s">
        <v>74</v>
      </c>
      <c r="S36" t="s">
        <v>74</v>
      </c>
      <c r="T36" t="s">
        <v>74</v>
      </c>
      <c r="U36" t="s">
        <v>74</v>
      </c>
      <c r="V36" t="s">
        <v>489</v>
      </c>
      <c r="W36" t="s">
        <v>490</v>
      </c>
      <c r="X36" t="s">
        <v>491</v>
      </c>
      <c r="Y36" t="s">
        <v>74</v>
      </c>
      <c r="Z36" t="s">
        <v>74</v>
      </c>
      <c r="AA36" t="s">
        <v>492</v>
      </c>
      <c r="AB36" t="s">
        <v>493</v>
      </c>
      <c r="AC36" t="s">
        <v>74</v>
      </c>
      <c r="AD36" t="s">
        <v>74</v>
      </c>
      <c r="AE36" t="s">
        <v>74</v>
      </c>
      <c r="AF36" t="s">
        <v>74</v>
      </c>
      <c r="AG36">
        <v>29</v>
      </c>
      <c r="AH36">
        <v>24</v>
      </c>
      <c r="AI36">
        <v>24</v>
      </c>
      <c r="AJ36">
        <v>0</v>
      </c>
      <c r="AK36">
        <v>3</v>
      </c>
      <c r="AL36" t="s">
        <v>86</v>
      </c>
      <c r="AM36" t="s">
        <v>87</v>
      </c>
      <c r="AN36" t="s">
        <v>88</v>
      </c>
      <c r="AO36" t="s">
        <v>470</v>
      </c>
      <c r="AP36" t="s">
        <v>74</v>
      </c>
      <c r="AQ36" t="s">
        <v>74</v>
      </c>
      <c r="AR36" t="s">
        <v>471</v>
      </c>
      <c r="AS36" t="s">
        <v>472</v>
      </c>
      <c r="AT36" t="s">
        <v>92</v>
      </c>
      <c r="AU36">
        <v>1997</v>
      </c>
      <c r="AV36">
        <v>18</v>
      </c>
      <c r="AW36">
        <v>1</v>
      </c>
      <c r="AX36" t="s">
        <v>74</v>
      </c>
      <c r="AY36" t="s">
        <v>74</v>
      </c>
      <c r="AZ36" t="s">
        <v>74</v>
      </c>
      <c r="BA36" t="s">
        <v>74</v>
      </c>
      <c r="BB36">
        <v>23</v>
      </c>
      <c r="BC36">
        <v>32</v>
      </c>
      <c r="BD36" t="s">
        <v>74</v>
      </c>
      <c r="BE36" t="s">
        <v>494</v>
      </c>
      <c r="BF36" t="str">
        <f>HYPERLINK("http://dx.doi.org/10.1007/s003000050155","http://dx.doi.org/10.1007/s003000050155")</f>
        <v>http://dx.doi.org/10.1007/s003000050155</v>
      </c>
      <c r="BG36" t="s">
        <v>74</v>
      </c>
      <c r="BH36" t="s">
        <v>74</v>
      </c>
      <c r="BI36">
        <v>10</v>
      </c>
      <c r="BJ36" t="s">
        <v>474</v>
      </c>
      <c r="BK36" t="s">
        <v>95</v>
      </c>
      <c r="BL36" t="s">
        <v>475</v>
      </c>
      <c r="BM36" t="s">
        <v>476</v>
      </c>
      <c r="BN36" t="s">
        <v>74</v>
      </c>
      <c r="BO36" t="s">
        <v>74</v>
      </c>
      <c r="BP36" t="s">
        <v>74</v>
      </c>
      <c r="BQ36" t="s">
        <v>74</v>
      </c>
      <c r="BR36" t="s">
        <v>97</v>
      </c>
      <c r="BS36" t="s">
        <v>495</v>
      </c>
      <c r="BT36" t="str">
        <f>HYPERLINK("https%3A%2F%2Fwww.webofscience.com%2Fwos%2Fwoscc%2Ffull-record%2FWOS:A1997XG11200004","View Full Record in Web of Science")</f>
        <v>View Full Record in Web of Science</v>
      </c>
    </row>
    <row r="37" spans="1:72" x14ac:dyDescent="0.15">
      <c r="A37" t="s">
        <v>72</v>
      </c>
      <c r="B37" t="s">
        <v>496</v>
      </c>
      <c r="C37" t="s">
        <v>74</v>
      </c>
      <c r="D37" t="s">
        <v>74</v>
      </c>
      <c r="E37" t="s">
        <v>74</v>
      </c>
      <c r="F37" t="s">
        <v>496</v>
      </c>
      <c r="G37" t="s">
        <v>74</v>
      </c>
      <c r="H37" t="s">
        <v>74</v>
      </c>
      <c r="I37" t="s">
        <v>497</v>
      </c>
      <c r="J37" t="s">
        <v>462</v>
      </c>
      <c r="K37" t="s">
        <v>74</v>
      </c>
      <c r="L37" t="s">
        <v>74</v>
      </c>
      <c r="M37" t="s">
        <v>77</v>
      </c>
      <c r="N37" t="s">
        <v>78</v>
      </c>
      <c r="O37" t="s">
        <v>74</v>
      </c>
      <c r="P37" t="s">
        <v>74</v>
      </c>
      <c r="Q37" t="s">
        <v>74</v>
      </c>
      <c r="R37" t="s">
        <v>74</v>
      </c>
      <c r="S37" t="s">
        <v>74</v>
      </c>
      <c r="T37" t="s">
        <v>74</v>
      </c>
      <c r="U37" t="s">
        <v>498</v>
      </c>
      <c r="V37" t="s">
        <v>499</v>
      </c>
      <c r="W37" t="s">
        <v>74</v>
      </c>
      <c r="X37" t="s">
        <v>74</v>
      </c>
      <c r="Y37" t="s">
        <v>500</v>
      </c>
      <c r="Z37" t="s">
        <v>74</v>
      </c>
      <c r="AA37" t="s">
        <v>74</v>
      </c>
      <c r="AB37" t="s">
        <v>74</v>
      </c>
      <c r="AC37" t="s">
        <v>74</v>
      </c>
      <c r="AD37" t="s">
        <v>74</v>
      </c>
      <c r="AE37" t="s">
        <v>74</v>
      </c>
      <c r="AF37" t="s">
        <v>74</v>
      </c>
      <c r="AG37">
        <v>41</v>
      </c>
      <c r="AH37">
        <v>9</v>
      </c>
      <c r="AI37">
        <v>9</v>
      </c>
      <c r="AJ37">
        <v>0</v>
      </c>
      <c r="AK37">
        <v>8</v>
      </c>
      <c r="AL37" t="s">
        <v>86</v>
      </c>
      <c r="AM37" t="s">
        <v>87</v>
      </c>
      <c r="AN37" t="s">
        <v>88</v>
      </c>
      <c r="AO37" t="s">
        <v>470</v>
      </c>
      <c r="AP37" t="s">
        <v>74</v>
      </c>
      <c r="AQ37" t="s">
        <v>74</v>
      </c>
      <c r="AR37" t="s">
        <v>471</v>
      </c>
      <c r="AS37" t="s">
        <v>472</v>
      </c>
      <c r="AT37" t="s">
        <v>92</v>
      </c>
      <c r="AU37">
        <v>1997</v>
      </c>
      <c r="AV37">
        <v>18</v>
      </c>
      <c r="AW37">
        <v>1</v>
      </c>
      <c r="AX37" t="s">
        <v>74</v>
      </c>
      <c r="AY37" t="s">
        <v>74</v>
      </c>
      <c r="AZ37" t="s">
        <v>74</v>
      </c>
      <c r="BA37" t="s">
        <v>74</v>
      </c>
      <c r="BB37">
        <v>62</v>
      </c>
      <c r="BC37">
        <v>69</v>
      </c>
      <c r="BD37" t="s">
        <v>74</v>
      </c>
      <c r="BE37" t="s">
        <v>501</v>
      </c>
      <c r="BF37" t="str">
        <f>HYPERLINK("http://dx.doi.org/10.1007/s003000050159","http://dx.doi.org/10.1007/s003000050159")</f>
        <v>http://dx.doi.org/10.1007/s003000050159</v>
      </c>
      <c r="BG37" t="s">
        <v>74</v>
      </c>
      <c r="BH37" t="s">
        <v>74</v>
      </c>
      <c r="BI37">
        <v>8</v>
      </c>
      <c r="BJ37" t="s">
        <v>474</v>
      </c>
      <c r="BK37" t="s">
        <v>95</v>
      </c>
      <c r="BL37" t="s">
        <v>475</v>
      </c>
      <c r="BM37" t="s">
        <v>476</v>
      </c>
      <c r="BN37" t="s">
        <v>74</v>
      </c>
      <c r="BO37" t="s">
        <v>74</v>
      </c>
      <c r="BP37" t="s">
        <v>74</v>
      </c>
      <c r="BQ37" t="s">
        <v>74</v>
      </c>
      <c r="BR37" t="s">
        <v>97</v>
      </c>
      <c r="BS37" t="s">
        <v>502</v>
      </c>
      <c r="BT37" t="str">
        <f>HYPERLINK("https%3A%2F%2Fwww.webofscience.com%2Fwos%2Fwoscc%2Ffull-record%2FWOS:A1997XG11200008","View Full Record in Web of Science")</f>
        <v>View Full Record in Web of Science</v>
      </c>
    </row>
    <row r="38" spans="1:72" x14ac:dyDescent="0.15">
      <c r="A38" t="s">
        <v>72</v>
      </c>
      <c r="B38" t="s">
        <v>503</v>
      </c>
      <c r="C38" t="s">
        <v>74</v>
      </c>
      <c r="D38" t="s">
        <v>74</v>
      </c>
      <c r="E38" t="s">
        <v>74</v>
      </c>
      <c r="F38" t="s">
        <v>503</v>
      </c>
      <c r="G38" t="s">
        <v>74</v>
      </c>
      <c r="H38" t="s">
        <v>74</v>
      </c>
      <c r="I38" t="s">
        <v>504</v>
      </c>
      <c r="J38" t="s">
        <v>462</v>
      </c>
      <c r="K38" t="s">
        <v>74</v>
      </c>
      <c r="L38" t="s">
        <v>74</v>
      </c>
      <c r="M38" t="s">
        <v>77</v>
      </c>
      <c r="N38" t="s">
        <v>78</v>
      </c>
      <c r="O38" t="s">
        <v>74</v>
      </c>
      <c r="P38" t="s">
        <v>74</v>
      </c>
      <c r="Q38" t="s">
        <v>74</v>
      </c>
      <c r="R38" t="s">
        <v>74</v>
      </c>
      <c r="S38" t="s">
        <v>74</v>
      </c>
      <c r="T38" t="s">
        <v>74</v>
      </c>
      <c r="U38" t="s">
        <v>505</v>
      </c>
      <c r="V38" t="s">
        <v>506</v>
      </c>
      <c r="W38" t="s">
        <v>507</v>
      </c>
      <c r="X38" t="s">
        <v>508</v>
      </c>
      <c r="Y38" t="s">
        <v>74</v>
      </c>
      <c r="Z38" t="s">
        <v>74</v>
      </c>
      <c r="AA38" t="s">
        <v>74</v>
      </c>
      <c r="AB38" t="s">
        <v>74</v>
      </c>
      <c r="AC38" t="s">
        <v>74</v>
      </c>
      <c r="AD38" t="s">
        <v>74</v>
      </c>
      <c r="AE38" t="s">
        <v>74</v>
      </c>
      <c r="AF38" t="s">
        <v>74</v>
      </c>
      <c r="AG38">
        <v>48</v>
      </c>
      <c r="AH38">
        <v>26</v>
      </c>
      <c r="AI38">
        <v>26</v>
      </c>
      <c r="AJ38">
        <v>0</v>
      </c>
      <c r="AK38">
        <v>10</v>
      </c>
      <c r="AL38" t="s">
        <v>319</v>
      </c>
      <c r="AM38" t="s">
        <v>87</v>
      </c>
      <c r="AN38" t="s">
        <v>320</v>
      </c>
      <c r="AO38" t="s">
        <v>470</v>
      </c>
      <c r="AP38" t="s">
        <v>509</v>
      </c>
      <c r="AQ38" t="s">
        <v>74</v>
      </c>
      <c r="AR38" t="s">
        <v>471</v>
      </c>
      <c r="AS38" t="s">
        <v>472</v>
      </c>
      <c r="AT38" t="s">
        <v>92</v>
      </c>
      <c r="AU38">
        <v>1997</v>
      </c>
      <c r="AV38">
        <v>18</v>
      </c>
      <c r="AW38">
        <v>1</v>
      </c>
      <c r="AX38" t="s">
        <v>74</v>
      </c>
      <c r="AY38" t="s">
        <v>74</v>
      </c>
      <c r="AZ38" t="s">
        <v>74</v>
      </c>
      <c r="BA38" t="s">
        <v>74</v>
      </c>
      <c r="BB38">
        <v>76</v>
      </c>
      <c r="BC38">
        <v>82</v>
      </c>
      <c r="BD38" t="s">
        <v>74</v>
      </c>
      <c r="BE38" t="s">
        <v>510</v>
      </c>
      <c r="BF38" t="str">
        <f>HYPERLINK("http://dx.doi.org/10.1007/s003000050161","http://dx.doi.org/10.1007/s003000050161")</f>
        <v>http://dx.doi.org/10.1007/s003000050161</v>
      </c>
      <c r="BG38" t="s">
        <v>74</v>
      </c>
      <c r="BH38" t="s">
        <v>74</v>
      </c>
      <c r="BI38">
        <v>7</v>
      </c>
      <c r="BJ38" t="s">
        <v>474</v>
      </c>
      <c r="BK38" t="s">
        <v>95</v>
      </c>
      <c r="BL38" t="s">
        <v>475</v>
      </c>
      <c r="BM38" t="s">
        <v>476</v>
      </c>
      <c r="BN38" t="s">
        <v>74</v>
      </c>
      <c r="BO38" t="s">
        <v>74</v>
      </c>
      <c r="BP38" t="s">
        <v>74</v>
      </c>
      <c r="BQ38" t="s">
        <v>74</v>
      </c>
      <c r="BR38" t="s">
        <v>97</v>
      </c>
      <c r="BS38" t="s">
        <v>511</v>
      </c>
      <c r="BT38" t="str">
        <f>HYPERLINK("https%3A%2F%2Fwww.webofscience.com%2Fwos%2Fwoscc%2Ffull-record%2FWOS:A1997XG11200010","View Full Record in Web of Science")</f>
        <v>View Full Record in Web of Science</v>
      </c>
    </row>
    <row r="39" spans="1:72" x14ac:dyDescent="0.15">
      <c r="A39" t="s">
        <v>72</v>
      </c>
      <c r="B39" t="s">
        <v>512</v>
      </c>
      <c r="C39" t="s">
        <v>74</v>
      </c>
      <c r="D39" t="s">
        <v>74</v>
      </c>
      <c r="E39" t="s">
        <v>74</v>
      </c>
      <c r="F39" t="s">
        <v>512</v>
      </c>
      <c r="G39" t="s">
        <v>74</v>
      </c>
      <c r="H39" t="s">
        <v>74</v>
      </c>
      <c r="I39" t="s">
        <v>513</v>
      </c>
      <c r="J39" t="s">
        <v>514</v>
      </c>
      <c r="K39" t="s">
        <v>74</v>
      </c>
      <c r="L39" t="s">
        <v>74</v>
      </c>
      <c r="M39" t="s">
        <v>77</v>
      </c>
      <c r="N39" t="s">
        <v>78</v>
      </c>
      <c r="O39" t="s">
        <v>74</v>
      </c>
      <c r="P39" t="s">
        <v>74</v>
      </c>
      <c r="Q39" t="s">
        <v>74</v>
      </c>
      <c r="R39" t="s">
        <v>74</v>
      </c>
      <c r="S39" t="s">
        <v>74</v>
      </c>
      <c r="T39" t="s">
        <v>515</v>
      </c>
      <c r="U39" t="s">
        <v>516</v>
      </c>
      <c r="V39" t="s">
        <v>517</v>
      </c>
      <c r="W39" t="s">
        <v>74</v>
      </c>
      <c r="X39" t="s">
        <v>74</v>
      </c>
      <c r="Y39" t="s">
        <v>518</v>
      </c>
      <c r="Z39" t="s">
        <v>74</v>
      </c>
      <c r="AA39" t="s">
        <v>519</v>
      </c>
      <c r="AB39" t="s">
        <v>520</v>
      </c>
      <c r="AC39" t="s">
        <v>74</v>
      </c>
      <c r="AD39" t="s">
        <v>74</v>
      </c>
      <c r="AE39" t="s">
        <v>74</v>
      </c>
      <c r="AF39" t="s">
        <v>74</v>
      </c>
      <c r="AG39">
        <v>40</v>
      </c>
      <c r="AH39">
        <v>66</v>
      </c>
      <c r="AI39">
        <v>70</v>
      </c>
      <c r="AJ39">
        <v>2</v>
      </c>
      <c r="AK39">
        <v>12</v>
      </c>
      <c r="AL39" t="s">
        <v>521</v>
      </c>
      <c r="AM39" t="s">
        <v>522</v>
      </c>
      <c r="AN39" t="s">
        <v>523</v>
      </c>
      <c r="AO39" t="s">
        <v>524</v>
      </c>
      <c r="AP39" t="s">
        <v>74</v>
      </c>
      <c r="AQ39" t="s">
        <v>74</v>
      </c>
      <c r="AR39" t="s">
        <v>525</v>
      </c>
      <c r="AS39" t="s">
        <v>526</v>
      </c>
      <c r="AT39" t="s">
        <v>92</v>
      </c>
      <c r="AU39">
        <v>1997</v>
      </c>
      <c r="AV39">
        <v>123</v>
      </c>
      <c r="AW39">
        <v>542</v>
      </c>
      <c r="AX39" t="s">
        <v>527</v>
      </c>
      <c r="AY39" t="s">
        <v>74</v>
      </c>
      <c r="AZ39" t="s">
        <v>74</v>
      </c>
      <c r="BA39" t="s">
        <v>74</v>
      </c>
      <c r="BB39">
        <v>1725</v>
      </c>
      <c r="BC39">
        <v>1748</v>
      </c>
      <c r="BD39" t="s">
        <v>74</v>
      </c>
      <c r="BE39" t="s">
        <v>528</v>
      </c>
      <c r="BF39" t="str">
        <f>HYPERLINK("http://dx.doi.org/10.1256/smsqj.54212","http://dx.doi.org/10.1256/smsqj.54212")</f>
        <v>http://dx.doi.org/10.1256/smsqj.54212</v>
      </c>
      <c r="BG39" t="s">
        <v>74</v>
      </c>
      <c r="BH39" t="s">
        <v>74</v>
      </c>
      <c r="BI39">
        <v>24</v>
      </c>
      <c r="BJ39" t="s">
        <v>306</v>
      </c>
      <c r="BK39" t="s">
        <v>95</v>
      </c>
      <c r="BL39" t="s">
        <v>306</v>
      </c>
      <c r="BM39" t="s">
        <v>529</v>
      </c>
      <c r="BN39" t="s">
        <v>74</v>
      </c>
      <c r="BO39" t="s">
        <v>74</v>
      </c>
      <c r="BP39" t="s">
        <v>74</v>
      </c>
      <c r="BQ39" t="s">
        <v>74</v>
      </c>
      <c r="BR39" t="s">
        <v>97</v>
      </c>
      <c r="BS39" t="s">
        <v>530</v>
      </c>
      <c r="BT39" t="str">
        <f>HYPERLINK("https%3A%2F%2Fwww.webofscience.com%2Fwos%2Fwoscc%2Ffull-record%2FWOS:A1997XT52000012","View Full Record in Web of Science")</f>
        <v>View Full Record in Web of Science</v>
      </c>
    </row>
    <row r="40" spans="1:72" x14ac:dyDescent="0.15">
      <c r="A40" t="s">
        <v>72</v>
      </c>
      <c r="B40" t="s">
        <v>531</v>
      </c>
      <c r="C40" t="s">
        <v>74</v>
      </c>
      <c r="D40" t="s">
        <v>74</v>
      </c>
      <c r="E40" t="s">
        <v>74</v>
      </c>
      <c r="F40" t="s">
        <v>531</v>
      </c>
      <c r="G40" t="s">
        <v>74</v>
      </c>
      <c r="H40" t="s">
        <v>74</v>
      </c>
      <c r="I40" t="s">
        <v>532</v>
      </c>
      <c r="J40" t="s">
        <v>533</v>
      </c>
      <c r="K40" t="s">
        <v>74</v>
      </c>
      <c r="L40" t="s">
        <v>74</v>
      </c>
      <c r="M40" t="s">
        <v>77</v>
      </c>
      <c r="N40" t="s">
        <v>332</v>
      </c>
      <c r="O40" t="s">
        <v>534</v>
      </c>
      <c r="P40" t="s">
        <v>535</v>
      </c>
      <c r="Q40" t="s">
        <v>536</v>
      </c>
      <c r="R40" t="s">
        <v>74</v>
      </c>
      <c r="S40" t="s">
        <v>537</v>
      </c>
      <c r="T40" t="s">
        <v>538</v>
      </c>
      <c r="U40" t="s">
        <v>539</v>
      </c>
      <c r="V40" t="s">
        <v>540</v>
      </c>
      <c r="W40" t="s">
        <v>74</v>
      </c>
      <c r="X40" t="s">
        <v>74</v>
      </c>
      <c r="Y40" t="s">
        <v>541</v>
      </c>
      <c r="Z40" t="s">
        <v>74</v>
      </c>
      <c r="AA40" t="s">
        <v>74</v>
      </c>
      <c r="AB40" t="s">
        <v>74</v>
      </c>
      <c r="AC40" t="s">
        <v>74</v>
      </c>
      <c r="AD40" t="s">
        <v>74</v>
      </c>
      <c r="AE40" t="s">
        <v>74</v>
      </c>
      <c r="AF40" t="s">
        <v>74</v>
      </c>
      <c r="AG40">
        <v>30</v>
      </c>
      <c r="AH40">
        <v>2</v>
      </c>
      <c r="AI40">
        <v>2</v>
      </c>
      <c r="AJ40">
        <v>0</v>
      </c>
      <c r="AK40">
        <v>5</v>
      </c>
      <c r="AL40" t="s">
        <v>542</v>
      </c>
      <c r="AM40" t="s">
        <v>87</v>
      </c>
      <c r="AN40" t="s">
        <v>543</v>
      </c>
      <c r="AO40" t="s">
        <v>544</v>
      </c>
      <c r="AP40" t="s">
        <v>74</v>
      </c>
      <c r="AQ40" t="s">
        <v>74</v>
      </c>
      <c r="AR40" t="s">
        <v>545</v>
      </c>
      <c r="AS40" t="s">
        <v>546</v>
      </c>
      <c r="AT40" t="s">
        <v>547</v>
      </c>
      <c r="AU40">
        <v>1997</v>
      </c>
      <c r="AV40">
        <v>44</v>
      </c>
      <c r="AW40">
        <v>4</v>
      </c>
      <c r="AX40" t="s">
        <v>74</v>
      </c>
      <c r="AY40" t="s">
        <v>74</v>
      </c>
      <c r="AZ40" t="s">
        <v>74</v>
      </c>
      <c r="BA40" t="s">
        <v>74</v>
      </c>
      <c r="BB40">
        <v>518</v>
      </c>
      <c r="BC40">
        <v>525</v>
      </c>
      <c r="BD40" t="s">
        <v>74</v>
      </c>
      <c r="BE40" t="s">
        <v>74</v>
      </c>
      <c r="BF40" t="s">
        <v>74</v>
      </c>
      <c r="BG40" t="s">
        <v>74</v>
      </c>
      <c r="BH40" t="s">
        <v>74</v>
      </c>
      <c r="BI40">
        <v>8</v>
      </c>
      <c r="BJ40" t="s">
        <v>457</v>
      </c>
      <c r="BK40" t="s">
        <v>363</v>
      </c>
      <c r="BL40" t="s">
        <v>457</v>
      </c>
      <c r="BM40" t="s">
        <v>548</v>
      </c>
      <c r="BN40" t="s">
        <v>74</v>
      </c>
      <c r="BO40" t="s">
        <v>74</v>
      </c>
      <c r="BP40" t="s">
        <v>74</v>
      </c>
      <c r="BQ40" t="s">
        <v>74</v>
      </c>
      <c r="BR40" t="s">
        <v>97</v>
      </c>
      <c r="BS40" t="s">
        <v>549</v>
      </c>
      <c r="BT40" t="str">
        <f>HYPERLINK("https%3A%2F%2Fwww.webofscience.com%2Fwos%2Fwoscc%2Ffull-record%2FWOS:A1997XM47100016","View Full Record in Web of Science")</f>
        <v>View Full Record in Web of Science</v>
      </c>
    </row>
    <row r="41" spans="1:72" x14ac:dyDescent="0.15">
      <c r="A41" t="s">
        <v>72</v>
      </c>
      <c r="B41" t="s">
        <v>550</v>
      </c>
      <c r="C41" t="s">
        <v>74</v>
      </c>
      <c r="D41" t="s">
        <v>74</v>
      </c>
      <c r="E41" t="s">
        <v>74</v>
      </c>
      <c r="F41" t="s">
        <v>550</v>
      </c>
      <c r="G41" t="s">
        <v>74</v>
      </c>
      <c r="H41" t="s">
        <v>74</v>
      </c>
      <c r="I41" t="s">
        <v>551</v>
      </c>
      <c r="J41" t="s">
        <v>552</v>
      </c>
      <c r="K41" t="s">
        <v>74</v>
      </c>
      <c r="L41" t="s">
        <v>74</v>
      </c>
      <c r="M41" t="s">
        <v>77</v>
      </c>
      <c r="N41" t="s">
        <v>332</v>
      </c>
      <c r="O41" t="s">
        <v>553</v>
      </c>
      <c r="P41">
        <v>1995</v>
      </c>
      <c r="Q41" t="s">
        <v>554</v>
      </c>
      <c r="R41" t="s">
        <v>74</v>
      </c>
      <c r="S41" t="s">
        <v>74</v>
      </c>
      <c r="T41" t="s">
        <v>555</v>
      </c>
      <c r="U41" t="s">
        <v>556</v>
      </c>
      <c r="V41" t="s">
        <v>557</v>
      </c>
      <c r="W41" t="s">
        <v>74</v>
      </c>
      <c r="X41" t="s">
        <v>74</v>
      </c>
      <c r="Y41" t="s">
        <v>558</v>
      </c>
      <c r="Z41" t="s">
        <v>74</v>
      </c>
      <c r="AA41" t="s">
        <v>74</v>
      </c>
      <c r="AB41" t="s">
        <v>74</v>
      </c>
      <c r="AC41" t="s">
        <v>74</v>
      </c>
      <c r="AD41" t="s">
        <v>74</v>
      </c>
      <c r="AE41" t="s">
        <v>74</v>
      </c>
      <c r="AF41" t="s">
        <v>74</v>
      </c>
      <c r="AG41">
        <v>45</v>
      </c>
      <c r="AH41">
        <v>86</v>
      </c>
      <c r="AI41">
        <v>98</v>
      </c>
      <c r="AJ41">
        <v>0</v>
      </c>
      <c r="AK41">
        <v>18</v>
      </c>
      <c r="AL41" t="s">
        <v>108</v>
      </c>
      <c r="AM41" t="s">
        <v>109</v>
      </c>
      <c r="AN41" t="s">
        <v>110</v>
      </c>
      <c r="AO41" t="s">
        <v>559</v>
      </c>
      <c r="AP41" t="s">
        <v>74</v>
      </c>
      <c r="AQ41" t="s">
        <v>74</v>
      </c>
      <c r="AR41" t="s">
        <v>560</v>
      </c>
      <c r="AS41" t="s">
        <v>561</v>
      </c>
      <c r="AT41" t="s">
        <v>92</v>
      </c>
      <c r="AU41">
        <v>1997</v>
      </c>
      <c r="AV41">
        <v>111</v>
      </c>
      <c r="AW41" t="s">
        <v>562</v>
      </c>
      <c r="AX41" t="s">
        <v>74</v>
      </c>
      <c r="AY41" t="s">
        <v>74</v>
      </c>
      <c r="AZ41" t="s">
        <v>74</v>
      </c>
      <c r="BA41" t="s">
        <v>74</v>
      </c>
      <c r="BB41">
        <v>249</v>
      </c>
      <c r="BC41">
        <v>261</v>
      </c>
      <c r="BD41" t="s">
        <v>74</v>
      </c>
      <c r="BE41" t="s">
        <v>563</v>
      </c>
      <c r="BF41" t="str">
        <f>HYPERLINK("http://dx.doi.org/10.1016/S0037-0738(97)00018-3","http://dx.doi.org/10.1016/S0037-0738(97)00018-3")</f>
        <v>http://dx.doi.org/10.1016/S0037-0738(97)00018-3</v>
      </c>
      <c r="BG41" t="s">
        <v>74</v>
      </c>
      <c r="BH41" t="s">
        <v>74</v>
      </c>
      <c r="BI41">
        <v>13</v>
      </c>
      <c r="BJ41" t="s">
        <v>564</v>
      </c>
      <c r="BK41" t="s">
        <v>350</v>
      </c>
      <c r="BL41" t="s">
        <v>564</v>
      </c>
      <c r="BM41" t="s">
        <v>565</v>
      </c>
      <c r="BN41" t="s">
        <v>74</v>
      </c>
      <c r="BO41" t="s">
        <v>74</v>
      </c>
      <c r="BP41" t="s">
        <v>74</v>
      </c>
      <c r="BQ41" t="s">
        <v>74</v>
      </c>
      <c r="BR41" t="s">
        <v>97</v>
      </c>
      <c r="BS41" t="s">
        <v>566</v>
      </c>
      <c r="BT41" t="str">
        <f>HYPERLINK("https%3A%2F%2Fwww.webofscience.com%2Fwos%2Fwoscc%2Ffull-record%2FWOS:A1997XM17500017","View Full Record in Web of Science")</f>
        <v>View Full Record in Web of Science</v>
      </c>
    </row>
    <row r="42" spans="1:72" x14ac:dyDescent="0.15">
      <c r="A42" t="s">
        <v>72</v>
      </c>
      <c r="B42" t="s">
        <v>567</v>
      </c>
      <c r="C42" t="s">
        <v>74</v>
      </c>
      <c r="D42" t="s">
        <v>74</v>
      </c>
      <c r="E42" t="s">
        <v>74</v>
      </c>
      <c r="F42" t="s">
        <v>567</v>
      </c>
      <c r="G42" t="s">
        <v>74</v>
      </c>
      <c r="H42" t="s">
        <v>74</v>
      </c>
      <c r="I42" t="s">
        <v>568</v>
      </c>
      <c r="J42" t="s">
        <v>569</v>
      </c>
      <c r="K42" t="s">
        <v>74</v>
      </c>
      <c r="L42" t="s">
        <v>74</v>
      </c>
      <c r="M42" t="s">
        <v>77</v>
      </c>
      <c r="N42" t="s">
        <v>570</v>
      </c>
      <c r="O42" t="s">
        <v>74</v>
      </c>
      <c r="P42" t="s">
        <v>74</v>
      </c>
      <c r="Q42" t="s">
        <v>74</v>
      </c>
      <c r="R42" t="s">
        <v>74</v>
      </c>
      <c r="S42" t="s">
        <v>74</v>
      </c>
      <c r="T42" t="s">
        <v>74</v>
      </c>
      <c r="U42" t="s">
        <v>74</v>
      </c>
      <c r="V42" t="s">
        <v>74</v>
      </c>
      <c r="W42" t="s">
        <v>74</v>
      </c>
      <c r="X42" t="s">
        <v>74</v>
      </c>
      <c r="Y42" t="s">
        <v>74</v>
      </c>
      <c r="Z42" t="s">
        <v>74</v>
      </c>
      <c r="AA42" t="s">
        <v>74</v>
      </c>
      <c r="AB42" t="s">
        <v>74</v>
      </c>
      <c r="AC42" t="s">
        <v>74</v>
      </c>
      <c r="AD42" t="s">
        <v>74</v>
      </c>
      <c r="AE42" t="s">
        <v>74</v>
      </c>
      <c r="AF42" t="s">
        <v>74</v>
      </c>
      <c r="AG42">
        <v>1</v>
      </c>
      <c r="AH42">
        <v>0</v>
      </c>
      <c r="AI42">
        <v>0</v>
      </c>
      <c r="AJ42">
        <v>0</v>
      </c>
      <c r="AK42">
        <v>0</v>
      </c>
      <c r="AL42" t="s">
        <v>571</v>
      </c>
      <c r="AM42" t="s">
        <v>572</v>
      </c>
      <c r="AN42" t="s">
        <v>573</v>
      </c>
      <c r="AO42" t="s">
        <v>574</v>
      </c>
      <c r="AP42" t="s">
        <v>74</v>
      </c>
      <c r="AQ42" t="s">
        <v>74</v>
      </c>
      <c r="AR42" t="s">
        <v>569</v>
      </c>
      <c r="AS42" t="s">
        <v>575</v>
      </c>
      <c r="AT42" t="s">
        <v>92</v>
      </c>
      <c r="AU42">
        <v>1997</v>
      </c>
      <c r="AV42">
        <v>28</v>
      </c>
      <c r="AW42">
        <v>4</v>
      </c>
      <c r="AX42" t="s">
        <v>74</v>
      </c>
      <c r="AY42" t="s">
        <v>74</v>
      </c>
      <c r="AZ42" t="s">
        <v>74</v>
      </c>
      <c r="BA42" t="s">
        <v>74</v>
      </c>
      <c r="BB42">
        <v>34</v>
      </c>
      <c r="BC42">
        <v>34</v>
      </c>
      <c r="BD42" t="s">
        <v>74</v>
      </c>
      <c r="BE42" t="s">
        <v>74</v>
      </c>
      <c r="BF42" t="s">
        <v>74</v>
      </c>
      <c r="BG42" t="s">
        <v>74</v>
      </c>
      <c r="BH42" t="s">
        <v>74</v>
      </c>
      <c r="BI42">
        <v>1</v>
      </c>
      <c r="BJ42" t="s">
        <v>576</v>
      </c>
      <c r="BK42" t="s">
        <v>577</v>
      </c>
      <c r="BL42" t="s">
        <v>578</v>
      </c>
      <c r="BM42" t="s">
        <v>579</v>
      </c>
      <c r="BN42" t="s">
        <v>74</v>
      </c>
      <c r="BO42" t="s">
        <v>74</v>
      </c>
      <c r="BP42" t="s">
        <v>74</v>
      </c>
      <c r="BQ42" t="s">
        <v>74</v>
      </c>
      <c r="BR42" t="s">
        <v>97</v>
      </c>
      <c r="BS42" t="s">
        <v>580</v>
      </c>
      <c r="BT42" t="str">
        <f>HYPERLINK("https%3A%2F%2Fwww.webofscience.com%2Fwos%2Fwoscc%2Ffull-record%2FWOS:A1997XH53800023","View Full Record in Web of Science")</f>
        <v>View Full Record in Web of Science</v>
      </c>
    </row>
    <row r="43" spans="1:72" x14ac:dyDescent="0.15">
      <c r="A43" t="s">
        <v>72</v>
      </c>
      <c r="B43" t="s">
        <v>581</v>
      </c>
      <c r="C43" t="s">
        <v>74</v>
      </c>
      <c r="D43" t="s">
        <v>74</v>
      </c>
      <c r="E43" t="s">
        <v>74</v>
      </c>
      <c r="F43" t="s">
        <v>581</v>
      </c>
      <c r="G43" t="s">
        <v>74</v>
      </c>
      <c r="H43" t="s">
        <v>74</v>
      </c>
      <c r="I43" t="s">
        <v>582</v>
      </c>
      <c r="J43" t="s">
        <v>583</v>
      </c>
      <c r="K43" t="s">
        <v>74</v>
      </c>
      <c r="L43" t="s">
        <v>74</v>
      </c>
      <c r="M43" t="s">
        <v>77</v>
      </c>
      <c r="N43" t="s">
        <v>78</v>
      </c>
      <c r="O43" t="s">
        <v>74</v>
      </c>
      <c r="P43" t="s">
        <v>74</v>
      </c>
      <c r="Q43" t="s">
        <v>74</v>
      </c>
      <c r="R43" t="s">
        <v>74</v>
      </c>
      <c r="S43" t="s">
        <v>74</v>
      </c>
      <c r="T43" t="s">
        <v>74</v>
      </c>
      <c r="U43" t="s">
        <v>584</v>
      </c>
      <c r="V43" t="s">
        <v>585</v>
      </c>
      <c r="W43" t="s">
        <v>586</v>
      </c>
      <c r="X43" t="s">
        <v>587</v>
      </c>
      <c r="Y43" t="s">
        <v>588</v>
      </c>
      <c r="Z43" t="s">
        <v>74</v>
      </c>
      <c r="AA43" t="s">
        <v>589</v>
      </c>
      <c r="AB43" t="s">
        <v>590</v>
      </c>
      <c r="AC43" t="s">
        <v>74</v>
      </c>
      <c r="AD43" t="s">
        <v>74</v>
      </c>
      <c r="AE43" t="s">
        <v>74</v>
      </c>
      <c r="AF43" t="s">
        <v>74</v>
      </c>
      <c r="AG43">
        <v>50</v>
      </c>
      <c r="AH43">
        <v>29</v>
      </c>
      <c r="AI43">
        <v>29</v>
      </c>
      <c r="AJ43">
        <v>0</v>
      </c>
      <c r="AK43">
        <v>16</v>
      </c>
      <c r="AL43" t="s">
        <v>591</v>
      </c>
      <c r="AM43" t="s">
        <v>592</v>
      </c>
      <c r="AN43" t="s">
        <v>593</v>
      </c>
      <c r="AO43" t="s">
        <v>594</v>
      </c>
      <c r="AP43" t="s">
        <v>74</v>
      </c>
      <c r="AQ43" t="s">
        <v>74</v>
      </c>
      <c r="AR43" t="s">
        <v>595</v>
      </c>
      <c r="AS43" t="s">
        <v>596</v>
      </c>
      <c r="AT43" t="s">
        <v>92</v>
      </c>
      <c r="AU43">
        <v>1997</v>
      </c>
      <c r="AV43">
        <v>162</v>
      </c>
      <c r="AW43">
        <v>7</v>
      </c>
      <c r="AX43" t="s">
        <v>74</v>
      </c>
      <c r="AY43" t="s">
        <v>74</v>
      </c>
      <c r="AZ43" t="s">
        <v>74</v>
      </c>
      <c r="BA43" t="s">
        <v>74</v>
      </c>
      <c r="BB43">
        <v>518</v>
      </c>
      <c r="BC43">
        <v>527</v>
      </c>
      <c r="BD43" t="s">
        <v>74</v>
      </c>
      <c r="BE43" t="s">
        <v>597</v>
      </c>
      <c r="BF43" t="str">
        <f>HYPERLINK("http://dx.doi.org/10.1097/00010694-199707000-00007","http://dx.doi.org/10.1097/00010694-199707000-00007")</f>
        <v>http://dx.doi.org/10.1097/00010694-199707000-00007</v>
      </c>
      <c r="BG43" t="s">
        <v>74</v>
      </c>
      <c r="BH43" t="s">
        <v>74</v>
      </c>
      <c r="BI43">
        <v>10</v>
      </c>
      <c r="BJ43" t="s">
        <v>598</v>
      </c>
      <c r="BK43" t="s">
        <v>95</v>
      </c>
      <c r="BL43" t="s">
        <v>599</v>
      </c>
      <c r="BM43" t="s">
        <v>600</v>
      </c>
      <c r="BN43" t="s">
        <v>74</v>
      </c>
      <c r="BO43" t="s">
        <v>601</v>
      </c>
      <c r="BP43" t="s">
        <v>74</v>
      </c>
      <c r="BQ43" t="s">
        <v>74</v>
      </c>
      <c r="BR43" t="s">
        <v>97</v>
      </c>
      <c r="BS43" t="s">
        <v>602</v>
      </c>
      <c r="BT43" t="str">
        <f>HYPERLINK("https%3A%2F%2Fwww.webofscience.com%2Fwos%2Fwoscc%2Ffull-record%2FWOS:A1997XP19000007","View Full Record in Web of Science")</f>
        <v>View Full Record in Web of Science</v>
      </c>
    </row>
    <row r="44" spans="1:72" x14ac:dyDescent="0.15">
      <c r="A44" t="s">
        <v>72</v>
      </c>
      <c r="B44" t="s">
        <v>603</v>
      </c>
      <c r="C44" t="s">
        <v>74</v>
      </c>
      <c r="D44" t="s">
        <v>74</v>
      </c>
      <c r="E44" t="s">
        <v>74</v>
      </c>
      <c r="F44" t="s">
        <v>603</v>
      </c>
      <c r="G44" t="s">
        <v>74</v>
      </c>
      <c r="H44" t="s">
        <v>74</v>
      </c>
      <c r="I44" t="s">
        <v>604</v>
      </c>
      <c r="J44" t="s">
        <v>605</v>
      </c>
      <c r="K44" t="s">
        <v>74</v>
      </c>
      <c r="L44" t="s">
        <v>74</v>
      </c>
      <c r="M44" t="s">
        <v>77</v>
      </c>
      <c r="N44" t="s">
        <v>78</v>
      </c>
      <c r="O44" t="s">
        <v>74</v>
      </c>
      <c r="P44" t="s">
        <v>74</v>
      </c>
      <c r="Q44" t="s">
        <v>74</v>
      </c>
      <c r="R44" t="s">
        <v>74</v>
      </c>
      <c r="S44" t="s">
        <v>74</v>
      </c>
      <c r="T44" t="s">
        <v>74</v>
      </c>
      <c r="U44" t="s">
        <v>606</v>
      </c>
      <c r="V44" t="s">
        <v>607</v>
      </c>
      <c r="W44" t="s">
        <v>608</v>
      </c>
      <c r="X44" t="s">
        <v>609</v>
      </c>
      <c r="Y44" t="s">
        <v>610</v>
      </c>
      <c r="Z44" t="s">
        <v>74</v>
      </c>
      <c r="AA44" t="s">
        <v>611</v>
      </c>
      <c r="AB44" t="s">
        <v>612</v>
      </c>
      <c r="AC44" t="s">
        <v>74</v>
      </c>
      <c r="AD44" t="s">
        <v>74</v>
      </c>
      <c r="AE44" t="s">
        <v>74</v>
      </c>
      <c r="AF44" t="s">
        <v>74</v>
      </c>
      <c r="AG44">
        <v>18</v>
      </c>
      <c r="AH44">
        <v>10</v>
      </c>
      <c r="AI44">
        <v>10</v>
      </c>
      <c r="AJ44">
        <v>0</v>
      </c>
      <c r="AK44">
        <v>2</v>
      </c>
      <c r="AL44" t="s">
        <v>613</v>
      </c>
      <c r="AM44" t="s">
        <v>614</v>
      </c>
      <c r="AN44" t="s">
        <v>615</v>
      </c>
      <c r="AO44" t="s">
        <v>616</v>
      </c>
      <c r="AP44" t="s">
        <v>74</v>
      </c>
      <c r="AQ44" t="s">
        <v>74</v>
      </c>
      <c r="AR44" t="s">
        <v>617</v>
      </c>
      <c r="AS44" t="s">
        <v>618</v>
      </c>
      <c r="AT44" t="s">
        <v>92</v>
      </c>
      <c r="AU44">
        <v>1997</v>
      </c>
      <c r="AV44">
        <v>93</v>
      </c>
      <c r="AW44">
        <v>7</v>
      </c>
      <c r="AX44" t="s">
        <v>74</v>
      </c>
      <c r="AY44" t="s">
        <v>74</v>
      </c>
      <c r="AZ44" t="s">
        <v>74</v>
      </c>
      <c r="BA44" t="s">
        <v>74</v>
      </c>
      <c r="BB44">
        <v>321</v>
      </c>
      <c r="BC44">
        <v>327</v>
      </c>
      <c r="BD44" t="s">
        <v>74</v>
      </c>
      <c r="BE44" t="s">
        <v>74</v>
      </c>
      <c r="BF44" t="s">
        <v>74</v>
      </c>
      <c r="BG44" t="s">
        <v>74</v>
      </c>
      <c r="BH44" t="s">
        <v>74</v>
      </c>
      <c r="BI44">
        <v>7</v>
      </c>
      <c r="BJ44" t="s">
        <v>619</v>
      </c>
      <c r="BK44" t="s">
        <v>95</v>
      </c>
      <c r="BL44" t="s">
        <v>620</v>
      </c>
      <c r="BM44" t="s">
        <v>621</v>
      </c>
      <c r="BN44" t="s">
        <v>74</v>
      </c>
      <c r="BO44" t="s">
        <v>74</v>
      </c>
      <c r="BP44" t="s">
        <v>74</v>
      </c>
      <c r="BQ44" t="s">
        <v>74</v>
      </c>
      <c r="BR44" t="s">
        <v>97</v>
      </c>
      <c r="BS44" t="s">
        <v>622</v>
      </c>
      <c r="BT44" t="str">
        <f>HYPERLINK("https%3A%2F%2Fwww.webofscience.com%2Fwos%2Fwoscc%2Ffull-record%2FWOS:A1997YB53700006","View Full Record in Web of Science")</f>
        <v>View Full Record in Web of Science</v>
      </c>
    </row>
    <row r="45" spans="1:72" x14ac:dyDescent="0.15">
      <c r="A45" t="s">
        <v>72</v>
      </c>
      <c r="B45" t="s">
        <v>623</v>
      </c>
      <c r="C45" t="s">
        <v>74</v>
      </c>
      <c r="D45" t="s">
        <v>74</v>
      </c>
      <c r="E45" t="s">
        <v>74</v>
      </c>
      <c r="F45" t="s">
        <v>623</v>
      </c>
      <c r="G45" t="s">
        <v>74</v>
      </c>
      <c r="H45" t="s">
        <v>74</v>
      </c>
      <c r="I45" t="s">
        <v>624</v>
      </c>
      <c r="J45" t="s">
        <v>625</v>
      </c>
      <c r="K45" t="s">
        <v>74</v>
      </c>
      <c r="L45" t="s">
        <v>74</v>
      </c>
      <c r="M45" t="s">
        <v>77</v>
      </c>
      <c r="N45" t="s">
        <v>428</v>
      </c>
      <c r="O45" t="s">
        <v>74</v>
      </c>
      <c r="P45" t="s">
        <v>74</v>
      </c>
      <c r="Q45" t="s">
        <v>74</v>
      </c>
      <c r="R45" t="s">
        <v>74</v>
      </c>
      <c r="S45" t="s">
        <v>74</v>
      </c>
      <c r="T45" t="s">
        <v>74</v>
      </c>
      <c r="U45" t="s">
        <v>626</v>
      </c>
      <c r="V45" t="s">
        <v>627</v>
      </c>
      <c r="W45" t="s">
        <v>628</v>
      </c>
      <c r="X45" t="s">
        <v>74</v>
      </c>
      <c r="Y45" t="s">
        <v>629</v>
      </c>
      <c r="Z45" t="s">
        <v>74</v>
      </c>
      <c r="AA45" t="s">
        <v>74</v>
      </c>
      <c r="AB45" t="s">
        <v>74</v>
      </c>
      <c r="AC45" t="s">
        <v>74</v>
      </c>
      <c r="AD45" t="s">
        <v>74</v>
      </c>
      <c r="AE45" t="s">
        <v>74</v>
      </c>
      <c r="AF45" t="s">
        <v>74</v>
      </c>
      <c r="AG45">
        <v>87</v>
      </c>
      <c r="AH45">
        <v>10</v>
      </c>
      <c r="AI45">
        <v>11</v>
      </c>
      <c r="AJ45">
        <v>1</v>
      </c>
      <c r="AK45">
        <v>10</v>
      </c>
      <c r="AL45" t="s">
        <v>319</v>
      </c>
      <c r="AM45" t="s">
        <v>630</v>
      </c>
      <c r="AN45" t="s">
        <v>631</v>
      </c>
      <c r="AO45" t="s">
        <v>632</v>
      </c>
      <c r="AP45" t="s">
        <v>633</v>
      </c>
      <c r="AQ45" t="s">
        <v>74</v>
      </c>
      <c r="AR45" t="s">
        <v>634</v>
      </c>
      <c r="AS45" t="s">
        <v>635</v>
      </c>
      <c r="AT45" t="s">
        <v>92</v>
      </c>
      <c r="AU45">
        <v>1997</v>
      </c>
      <c r="AV45">
        <v>81</v>
      </c>
      <c r="AW45" t="s">
        <v>636</v>
      </c>
      <c r="AX45" t="s">
        <v>74</v>
      </c>
      <c r="AY45" t="s">
        <v>74</v>
      </c>
      <c r="AZ45" t="s">
        <v>74</v>
      </c>
      <c r="BA45" t="s">
        <v>74</v>
      </c>
      <c r="BB45">
        <v>173</v>
      </c>
      <c r="BC45">
        <v>198</v>
      </c>
      <c r="BD45" t="s">
        <v>74</v>
      </c>
      <c r="BE45" t="s">
        <v>637</v>
      </c>
      <c r="BF45" t="str">
        <f>HYPERLINK("http://dx.doi.org/10.1023/A:1004953900299","http://dx.doi.org/10.1023/A:1004953900299")</f>
        <v>http://dx.doi.org/10.1023/A:1004953900299</v>
      </c>
      <c r="BG45" t="s">
        <v>74</v>
      </c>
      <c r="BH45" t="s">
        <v>74</v>
      </c>
      <c r="BI45">
        <v>26</v>
      </c>
      <c r="BJ45" t="s">
        <v>638</v>
      </c>
      <c r="BK45" t="s">
        <v>95</v>
      </c>
      <c r="BL45" t="s">
        <v>638</v>
      </c>
      <c r="BM45" t="s">
        <v>639</v>
      </c>
      <c r="BN45" t="s">
        <v>74</v>
      </c>
      <c r="BO45" t="s">
        <v>74</v>
      </c>
      <c r="BP45" t="s">
        <v>74</v>
      </c>
      <c r="BQ45" t="s">
        <v>74</v>
      </c>
      <c r="BR45" t="s">
        <v>97</v>
      </c>
      <c r="BS45" t="s">
        <v>640</v>
      </c>
      <c r="BT45" t="str">
        <f>HYPERLINK("https%3A%2F%2Fwww.webofscience.com%2Fwos%2Fwoscc%2Ffull-record%2FWOS:A1997YD41500004","View Full Record in Web of Science")</f>
        <v>View Full Record in Web of Science</v>
      </c>
    </row>
    <row r="46" spans="1:72" x14ac:dyDescent="0.15">
      <c r="A46" t="s">
        <v>72</v>
      </c>
      <c r="B46" t="s">
        <v>641</v>
      </c>
      <c r="C46" t="s">
        <v>74</v>
      </c>
      <c r="D46" t="s">
        <v>74</v>
      </c>
      <c r="E46" t="s">
        <v>74</v>
      </c>
      <c r="F46" t="s">
        <v>641</v>
      </c>
      <c r="G46" t="s">
        <v>74</v>
      </c>
      <c r="H46" t="s">
        <v>74</v>
      </c>
      <c r="I46" t="s">
        <v>642</v>
      </c>
      <c r="J46" t="s">
        <v>643</v>
      </c>
      <c r="K46" t="s">
        <v>74</v>
      </c>
      <c r="L46" t="s">
        <v>74</v>
      </c>
      <c r="M46" t="s">
        <v>77</v>
      </c>
      <c r="N46" t="s">
        <v>78</v>
      </c>
      <c r="O46" t="s">
        <v>74</v>
      </c>
      <c r="P46" t="s">
        <v>74</v>
      </c>
      <c r="Q46" t="s">
        <v>74</v>
      </c>
      <c r="R46" t="s">
        <v>74</v>
      </c>
      <c r="S46" t="s">
        <v>74</v>
      </c>
      <c r="T46" t="s">
        <v>74</v>
      </c>
      <c r="U46" t="s">
        <v>644</v>
      </c>
      <c r="V46" t="s">
        <v>645</v>
      </c>
      <c r="W46" t="s">
        <v>646</v>
      </c>
      <c r="X46" t="s">
        <v>647</v>
      </c>
      <c r="Y46" t="s">
        <v>648</v>
      </c>
      <c r="Z46" t="s">
        <v>74</v>
      </c>
      <c r="AA46" t="s">
        <v>74</v>
      </c>
      <c r="AB46" t="s">
        <v>649</v>
      </c>
      <c r="AC46" t="s">
        <v>74</v>
      </c>
      <c r="AD46" t="s">
        <v>74</v>
      </c>
      <c r="AE46" t="s">
        <v>74</v>
      </c>
      <c r="AF46" t="s">
        <v>74</v>
      </c>
      <c r="AG46">
        <v>88</v>
      </c>
      <c r="AH46">
        <v>50</v>
      </c>
      <c r="AI46">
        <v>54</v>
      </c>
      <c r="AJ46">
        <v>0</v>
      </c>
      <c r="AK46">
        <v>6</v>
      </c>
      <c r="AL46" t="s">
        <v>650</v>
      </c>
      <c r="AM46" t="s">
        <v>651</v>
      </c>
      <c r="AN46" t="s">
        <v>652</v>
      </c>
      <c r="AO46" t="s">
        <v>653</v>
      </c>
      <c r="AP46" t="s">
        <v>654</v>
      </c>
      <c r="AQ46" t="s">
        <v>74</v>
      </c>
      <c r="AR46" t="s">
        <v>655</v>
      </c>
      <c r="AS46" t="s">
        <v>656</v>
      </c>
      <c r="AT46" t="s">
        <v>657</v>
      </c>
      <c r="AU46">
        <v>1997</v>
      </c>
      <c r="AV46">
        <v>22</v>
      </c>
      <c r="AW46">
        <v>3</v>
      </c>
      <c r="AX46" t="s">
        <v>74</v>
      </c>
      <c r="AY46" t="s">
        <v>74</v>
      </c>
      <c r="AZ46" t="s">
        <v>74</v>
      </c>
      <c r="BA46" t="s">
        <v>74</v>
      </c>
      <c r="BB46">
        <v>493</v>
      </c>
      <c r="BC46">
        <v>508</v>
      </c>
      <c r="BD46" t="s">
        <v>74</v>
      </c>
      <c r="BE46" t="s">
        <v>658</v>
      </c>
      <c r="BF46" t="str">
        <f>HYPERLINK("http://dx.doi.org/10.2307/2419823","http://dx.doi.org/10.2307/2419823")</f>
        <v>http://dx.doi.org/10.2307/2419823</v>
      </c>
      <c r="BG46" t="s">
        <v>74</v>
      </c>
      <c r="BH46" t="s">
        <v>74</v>
      </c>
      <c r="BI46">
        <v>16</v>
      </c>
      <c r="BJ46" t="s">
        <v>659</v>
      </c>
      <c r="BK46" t="s">
        <v>95</v>
      </c>
      <c r="BL46" t="s">
        <v>659</v>
      </c>
      <c r="BM46" t="s">
        <v>660</v>
      </c>
      <c r="BN46" t="s">
        <v>74</v>
      </c>
      <c r="BO46" t="s">
        <v>74</v>
      </c>
      <c r="BP46" t="s">
        <v>74</v>
      </c>
      <c r="BQ46" t="s">
        <v>74</v>
      </c>
      <c r="BR46" t="s">
        <v>97</v>
      </c>
      <c r="BS46" t="s">
        <v>661</v>
      </c>
      <c r="BT46" t="str">
        <f>HYPERLINK("https%3A%2F%2Fwww.webofscience.com%2Fwos%2Fwoscc%2Ffull-record%2FWOS:000071817000007","View Full Record in Web of Science")</f>
        <v>View Full Record in Web of Science</v>
      </c>
    </row>
    <row r="47" spans="1:72" x14ac:dyDescent="0.15">
      <c r="A47" t="s">
        <v>72</v>
      </c>
      <c r="B47" t="s">
        <v>662</v>
      </c>
      <c r="C47" t="s">
        <v>74</v>
      </c>
      <c r="D47" t="s">
        <v>74</v>
      </c>
      <c r="E47" t="s">
        <v>74</v>
      </c>
      <c r="F47" t="s">
        <v>662</v>
      </c>
      <c r="G47" t="s">
        <v>74</v>
      </c>
      <c r="H47" t="s">
        <v>74</v>
      </c>
      <c r="I47" t="s">
        <v>663</v>
      </c>
      <c r="J47" t="s">
        <v>664</v>
      </c>
      <c r="K47" t="s">
        <v>74</v>
      </c>
      <c r="L47" t="s">
        <v>74</v>
      </c>
      <c r="M47" t="s">
        <v>77</v>
      </c>
      <c r="N47" t="s">
        <v>332</v>
      </c>
      <c r="O47" t="s">
        <v>665</v>
      </c>
      <c r="P47" t="s">
        <v>666</v>
      </c>
      <c r="Q47" t="s">
        <v>667</v>
      </c>
      <c r="R47" t="s">
        <v>74</v>
      </c>
      <c r="S47" t="s">
        <v>74</v>
      </c>
      <c r="T47" t="s">
        <v>668</v>
      </c>
      <c r="U47" t="s">
        <v>669</v>
      </c>
      <c r="V47" t="s">
        <v>670</v>
      </c>
      <c r="W47" t="s">
        <v>74</v>
      </c>
      <c r="X47" t="s">
        <v>74</v>
      </c>
      <c r="Y47" t="s">
        <v>671</v>
      </c>
      <c r="Z47" t="s">
        <v>74</v>
      </c>
      <c r="AA47" t="s">
        <v>74</v>
      </c>
      <c r="AB47" t="s">
        <v>74</v>
      </c>
      <c r="AC47" t="s">
        <v>74</v>
      </c>
      <c r="AD47" t="s">
        <v>74</v>
      </c>
      <c r="AE47" t="s">
        <v>74</v>
      </c>
      <c r="AF47" t="s">
        <v>74</v>
      </c>
      <c r="AG47">
        <v>16</v>
      </c>
      <c r="AH47">
        <v>19</v>
      </c>
      <c r="AI47">
        <v>19</v>
      </c>
      <c r="AJ47">
        <v>0</v>
      </c>
      <c r="AK47">
        <v>4</v>
      </c>
      <c r="AL47" t="s">
        <v>108</v>
      </c>
      <c r="AM47" t="s">
        <v>109</v>
      </c>
      <c r="AN47" t="s">
        <v>110</v>
      </c>
      <c r="AO47" t="s">
        <v>672</v>
      </c>
      <c r="AP47" t="s">
        <v>74</v>
      </c>
      <c r="AQ47" t="s">
        <v>74</v>
      </c>
      <c r="AR47" t="s">
        <v>673</v>
      </c>
      <c r="AS47" t="s">
        <v>674</v>
      </c>
      <c r="AT47" t="s">
        <v>675</v>
      </c>
      <c r="AU47">
        <v>1997</v>
      </c>
      <c r="AV47">
        <v>346</v>
      </c>
      <c r="AW47">
        <v>1</v>
      </c>
      <c r="AX47" t="s">
        <v>74</v>
      </c>
      <c r="AY47" t="s">
        <v>74</v>
      </c>
      <c r="AZ47" t="s">
        <v>74</v>
      </c>
      <c r="BA47" t="s">
        <v>74</v>
      </c>
      <c r="BB47">
        <v>17</v>
      </c>
      <c r="BC47">
        <v>22</v>
      </c>
      <c r="BD47" t="s">
        <v>74</v>
      </c>
      <c r="BE47" t="s">
        <v>676</v>
      </c>
      <c r="BF47" t="str">
        <f>HYPERLINK("http://dx.doi.org/10.1016/S0003-2670(96)00558-2","http://dx.doi.org/10.1016/S0003-2670(96)00558-2")</f>
        <v>http://dx.doi.org/10.1016/S0003-2670(96)00558-2</v>
      </c>
      <c r="BG47" t="s">
        <v>74</v>
      </c>
      <c r="BH47" t="s">
        <v>74</v>
      </c>
      <c r="BI47">
        <v>6</v>
      </c>
      <c r="BJ47" t="s">
        <v>677</v>
      </c>
      <c r="BK47" t="s">
        <v>363</v>
      </c>
      <c r="BL47" t="s">
        <v>678</v>
      </c>
      <c r="BM47" t="s">
        <v>679</v>
      </c>
      <c r="BN47" t="s">
        <v>74</v>
      </c>
      <c r="BO47" t="s">
        <v>74</v>
      </c>
      <c r="BP47" t="s">
        <v>74</v>
      </c>
      <c r="BQ47" t="s">
        <v>74</v>
      </c>
      <c r="BR47" t="s">
        <v>97</v>
      </c>
      <c r="BS47" t="s">
        <v>680</v>
      </c>
      <c r="BT47" t="str">
        <f>HYPERLINK("https%3A%2F%2Fwww.webofscience.com%2Fwos%2Fwoscc%2Ffull-record%2FWOS:A1997XJ84400003","View Full Record in Web of Science")</f>
        <v>View Full Record in Web of Science</v>
      </c>
    </row>
    <row r="48" spans="1:72" x14ac:dyDescent="0.15">
      <c r="A48" t="s">
        <v>72</v>
      </c>
      <c r="B48" t="s">
        <v>681</v>
      </c>
      <c r="C48" t="s">
        <v>74</v>
      </c>
      <c r="D48" t="s">
        <v>74</v>
      </c>
      <c r="E48" t="s">
        <v>74</v>
      </c>
      <c r="F48" t="s">
        <v>681</v>
      </c>
      <c r="G48" t="s">
        <v>74</v>
      </c>
      <c r="H48" t="s">
        <v>74</v>
      </c>
      <c r="I48" t="s">
        <v>682</v>
      </c>
      <c r="J48" t="s">
        <v>683</v>
      </c>
      <c r="K48" t="s">
        <v>74</v>
      </c>
      <c r="L48" t="s">
        <v>74</v>
      </c>
      <c r="M48" t="s">
        <v>77</v>
      </c>
      <c r="N48" t="s">
        <v>78</v>
      </c>
      <c r="O48" t="s">
        <v>74</v>
      </c>
      <c r="P48" t="s">
        <v>74</v>
      </c>
      <c r="Q48" t="s">
        <v>74</v>
      </c>
      <c r="R48" t="s">
        <v>74</v>
      </c>
      <c r="S48" t="s">
        <v>74</v>
      </c>
      <c r="T48" t="s">
        <v>684</v>
      </c>
      <c r="U48" t="s">
        <v>685</v>
      </c>
      <c r="V48" t="s">
        <v>686</v>
      </c>
      <c r="W48" t="s">
        <v>74</v>
      </c>
      <c r="X48" t="s">
        <v>74</v>
      </c>
      <c r="Y48" t="s">
        <v>687</v>
      </c>
      <c r="Z48" t="s">
        <v>74</v>
      </c>
      <c r="AA48" t="s">
        <v>74</v>
      </c>
      <c r="AB48" t="s">
        <v>688</v>
      </c>
      <c r="AC48" t="s">
        <v>74</v>
      </c>
      <c r="AD48" t="s">
        <v>74</v>
      </c>
      <c r="AE48" t="s">
        <v>74</v>
      </c>
      <c r="AF48" t="s">
        <v>74</v>
      </c>
      <c r="AG48">
        <v>36</v>
      </c>
      <c r="AH48">
        <v>13</v>
      </c>
      <c r="AI48">
        <v>14</v>
      </c>
      <c r="AJ48">
        <v>0</v>
      </c>
      <c r="AK48">
        <v>3</v>
      </c>
      <c r="AL48" t="s">
        <v>108</v>
      </c>
      <c r="AM48" t="s">
        <v>109</v>
      </c>
      <c r="AN48" t="s">
        <v>110</v>
      </c>
      <c r="AO48" t="s">
        <v>689</v>
      </c>
      <c r="AP48" t="s">
        <v>74</v>
      </c>
      <c r="AQ48" t="s">
        <v>74</v>
      </c>
      <c r="AR48" t="s">
        <v>683</v>
      </c>
      <c r="AS48" t="s">
        <v>690</v>
      </c>
      <c r="AT48" t="s">
        <v>675</v>
      </c>
      <c r="AU48">
        <v>1997</v>
      </c>
      <c r="AV48">
        <v>274</v>
      </c>
      <c r="AW48">
        <v>4</v>
      </c>
      <c r="AX48" t="s">
        <v>74</v>
      </c>
      <c r="AY48" t="s">
        <v>74</v>
      </c>
      <c r="AZ48" t="s">
        <v>74</v>
      </c>
      <c r="BA48" t="s">
        <v>74</v>
      </c>
      <c r="BB48">
        <v>295</v>
      </c>
      <c r="BC48">
        <v>305</v>
      </c>
      <c r="BD48" t="s">
        <v>74</v>
      </c>
      <c r="BE48" t="s">
        <v>691</v>
      </c>
      <c r="BF48" t="str">
        <f>HYPERLINK("http://dx.doi.org/10.1016/S0040-1951(97)00005-X","http://dx.doi.org/10.1016/S0040-1951(97)00005-X")</f>
        <v>http://dx.doi.org/10.1016/S0040-1951(97)00005-X</v>
      </c>
      <c r="BG48" t="s">
        <v>74</v>
      </c>
      <c r="BH48" t="s">
        <v>74</v>
      </c>
      <c r="BI48">
        <v>11</v>
      </c>
      <c r="BJ48" t="s">
        <v>225</v>
      </c>
      <c r="BK48" t="s">
        <v>95</v>
      </c>
      <c r="BL48" t="s">
        <v>225</v>
      </c>
      <c r="BM48" t="s">
        <v>692</v>
      </c>
      <c r="BN48" t="s">
        <v>74</v>
      </c>
      <c r="BO48" t="s">
        <v>74</v>
      </c>
      <c r="BP48" t="s">
        <v>74</v>
      </c>
      <c r="BQ48" t="s">
        <v>74</v>
      </c>
      <c r="BR48" t="s">
        <v>97</v>
      </c>
      <c r="BS48" t="s">
        <v>693</v>
      </c>
      <c r="BT48" t="str">
        <f>HYPERLINK("https%3A%2F%2Fwww.webofscience.com%2Fwos%2Fwoscc%2Ffull-record%2FWOS:A1997XK53100002","View Full Record in Web of Science")</f>
        <v>View Full Record in Web of Science</v>
      </c>
    </row>
    <row r="49" spans="1:72" x14ac:dyDescent="0.15">
      <c r="A49" t="s">
        <v>72</v>
      </c>
      <c r="B49" t="s">
        <v>694</v>
      </c>
      <c r="C49" t="s">
        <v>74</v>
      </c>
      <c r="D49" t="s">
        <v>74</v>
      </c>
      <c r="E49" t="s">
        <v>74</v>
      </c>
      <c r="F49" t="s">
        <v>694</v>
      </c>
      <c r="G49" t="s">
        <v>74</v>
      </c>
      <c r="H49" t="s">
        <v>74</v>
      </c>
      <c r="I49" t="s">
        <v>695</v>
      </c>
      <c r="J49" t="s">
        <v>696</v>
      </c>
      <c r="K49" t="s">
        <v>74</v>
      </c>
      <c r="L49" t="s">
        <v>74</v>
      </c>
      <c r="M49" t="s">
        <v>77</v>
      </c>
      <c r="N49" t="s">
        <v>332</v>
      </c>
      <c r="O49" t="s">
        <v>697</v>
      </c>
      <c r="P49" t="s">
        <v>698</v>
      </c>
      <c r="Q49" t="s">
        <v>699</v>
      </c>
      <c r="R49" t="s">
        <v>74</v>
      </c>
      <c r="S49" t="s">
        <v>74</v>
      </c>
      <c r="T49" t="s">
        <v>74</v>
      </c>
      <c r="U49" t="s">
        <v>700</v>
      </c>
      <c r="V49" t="s">
        <v>701</v>
      </c>
      <c r="W49" t="s">
        <v>702</v>
      </c>
      <c r="X49" t="s">
        <v>703</v>
      </c>
      <c r="Y49" t="s">
        <v>704</v>
      </c>
      <c r="Z49" t="s">
        <v>74</v>
      </c>
      <c r="AA49" t="s">
        <v>705</v>
      </c>
      <c r="AB49" t="s">
        <v>706</v>
      </c>
      <c r="AC49" t="s">
        <v>74</v>
      </c>
      <c r="AD49" t="s">
        <v>74</v>
      </c>
      <c r="AE49" t="s">
        <v>74</v>
      </c>
      <c r="AF49" t="s">
        <v>74</v>
      </c>
      <c r="AG49">
        <v>49</v>
      </c>
      <c r="AH49">
        <v>78</v>
      </c>
      <c r="AI49">
        <v>79</v>
      </c>
      <c r="AJ49">
        <v>0</v>
      </c>
      <c r="AK49">
        <v>2</v>
      </c>
      <c r="AL49" t="s">
        <v>707</v>
      </c>
      <c r="AM49" t="s">
        <v>572</v>
      </c>
      <c r="AN49" t="s">
        <v>708</v>
      </c>
      <c r="AO49" t="s">
        <v>709</v>
      </c>
      <c r="AP49" t="s">
        <v>710</v>
      </c>
      <c r="AQ49" t="s">
        <v>74</v>
      </c>
      <c r="AR49" t="s">
        <v>711</v>
      </c>
      <c r="AS49" t="s">
        <v>712</v>
      </c>
      <c r="AT49" t="s">
        <v>713</v>
      </c>
      <c r="AU49">
        <v>1997</v>
      </c>
      <c r="AV49">
        <v>102</v>
      </c>
      <c r="AW49" t="s">
        <v>714</v>
      </c>
      <c r="AX49" t="s">
        <v>74</v>
      </c>
      <c r="AY49" t="s">
        <v>74</v>
      </c>
      <c r="AZ49" t="s">
        <v>74</v>
      </c>
      <c r="BA49" t="s">
        <v>74</v>
      </c>
      <c r="BB49">
        <v>13731</v>
      </c>
      <c r="BC49">
        <v>13745</v>
      </c>
      <c r="BD49" t="s">
        <v>74</v>
      </c>
      <c r="BE49" t="s">
        <v>715</v>
      </c>
      <c r="BF49" t="str">
        <f>HYPERLINK("http://dx.doi.org/10.1029/96JD03356","http://dx.doi.org/10.1029/96JD03356")</f>
        <v>http://dx.doi.org/10.1029/96JD03356</v>
      </c>
      <c r="BG49" t="s">
        <v>74</v>
      </c>
      <c r="BH49" t="s">
        <v>74</v>
      </c>
      <c r="BI49">
        <v>15</v>
      </c>
      <c r="BJ49" t="s">
        <v>306</v>
      </c>
      <c r="BK49" t="s">
        <v>350</v>
      </c>
      <c r="BL49" t="s">
        <v>306</v>
      </c>
      <c r="BM49" t="s">
        <v>716</v>
      </c>
      <c r="BN49" t="s">
        <v>74</v>
      </c>
      <c r="BO49" t="s">
        <v>227</v>
      </c>
      <c r="BP49" t="s">
        <v>74</v>
      </c>
      <c r="BQ49" t="s">
        <v>74</v>
      </c>
      <c r="BR49" t="s">
        <v>97</v>
      </c>
      <c r="BS49" t="s">
        <v>717</v>
      </c>
      <c r="BT49" t="str">
        <f>HYPERLINK("https%3A%2F%2Fwww.webofscience.com%2Fwos%2Fwoscc%2Ffull-record%2FWOS:A1997XH19600031","View Full Record in Web of Science")</f>
        <v>View Full Record in Web of Science</v>
      </c>
    </row>
    <row r="50" spans="1:72" x14ac:dyDescent="0.15">
      <c r="A50" t="s">
        <v>72</v>
      </c>
      <c r="B50" t="s">
        <v>718</v>
      </c>
      <c r="C50" t="s">
        <v>74</v>
      </c>
      <c r="D50" t="s">
        <v>74</v>
      </c>
      <c r="E50" t="s">
        <v>74</v>
      </c>
      <c r="F50" t="s">
        <v>718</v>
      </c>
      <c r="G50" t="s">
        <v>74</v>
      </c>
      <c r="H50" t="s">
        <v>74</v>
      </c>
      <c r="I50" t="s">
        <v>719</v>
      </c>
      <c r="J50" t="s">
        <v>696</v>
      </c>
      <c r="K50" t="s">
        <v>74</v>
      </c>
      <c r="L50" t="s">
        <v>74</v>
      </c>
      <c r="M50" t="s">
        <v>77</v>
      </c>
      <c r="N50" t="s">
        <v>332</v>
      </c>
      <c r="O50" t="s">
        <v>697</v>
      </c>
      <c r="P50" t="s">
        <v>698</v>
      </c>
      <c r="Q50" t="s">
        <v>699</v>
      </c>
      <c r="R50" t="s">
        <v>74</v>
      </c>
      <c r="S50" t="s">
        <v>74</v>
      </c>
      <c r="T50" t="s">
        <v>74</v>
      </c>
      <c r="U50" t="s">
        <v>720</v>
      </c>
      <c r="V50" t="s">
        <v>721</v>
      </c>
      <c r="W50" t="s">
        <v>722</v>
      </c>
      <c r="X50" t="s">
        <v>723</v>
      </c>
      <c r="Y50" t="s">
        <v>724</v>
      </c>
      <c r="Z50" t="s">
        <v>74</v>
      </c>
      <c r="AA50" t="s">
        <v>725</v>
      </c>
      <c r="AB50" t="s">
        <v>74</v>
      </c>
      <c r="AC50" t="s">
        <v>74</v>
      </c>
      <c r="AD50" t="s">
        <v>74</v>
      </c>
      <c r="AE50" t="s">
        <v>74</v>
      </c>
      <c r="AF50" t="s">
        <v>74</v>
      </c>
      <c r="AG50">
        <v>35</v>
      </c>
      <c r="AH50">
        <v>21</v>
      </c>
      <c r="AI50">
        <v>25</v>
      </c>
      <c r="AJ50">
        <v>0</v>
      </c>
      <c r="AK50">
        <v>1</v>
      </c>
      <c r="AL50" t="s">
        <v>707</v>
      </c>
      <c r="AM50" t="s">
        <v>572</v>
      </c>
      <c r="AN50" t="s">
        <v>708</v>
      </c>
      <c r="AO50" t="s">
        <v>709</v>
      </c>
      <c r="AP50" t="s">
        <v>74</v>
      </c>
      <c r="AQ50" t="s">
        <v>74</v>
      </c>
      <c r="AR50" t="s">
        <v>711</v>
      </c>
      <c r="AS50" t="s">
        <v>712</v>
      </c>
      <c r="AT50" t="s">
        <v>713</v>
      </c>
      <c r="AU50">
        <v>1997</v>
      </c>
      <c r="AV50">
        <v>102</v>
      </c>
      <c r="AW50" t="s">
        <v>714</v>
      </c>
      <c r="AX50" t="s">
        <v>74</v>
      </c>
      <c r="AY50" t="s">
        <v>74</v>
      </c>
      <c r="AZ50" t="s">
        <v>74</v>
      </c>
      <c r="BA50" t="s">
        <v>74</v>
      </c>
      <c r="BB50">
        <v>13747</v>
      </c>
      <c r="BC50">
        <v>13760</v>
      </c>
      <c r="BD50" t="s">
        <v>74</v>
      </c>
      <c r="BE50" t="s">
        <v>726</v>
      </c>
      <c r="BF50" t="str">
        <f>HYPERLINK("http://dx.doi.org/10.1029/97JD00792","http://dx.doi.org/10.1029/97JD00792")</f>
        <v>http://dx.doi.org/10.1029/97JD00792</v>
      </c>
      <c r="BG50" t="s">
        <v>74</v>
      </c>
      <c r="BH50" t="s">
        <v>74</v>
      </c>
      <c r="BI50">
        <v>14</v>
      </c>
      <c r="BJ50" t="s">
        <v>306</v>
      </c>
      <c r="BK50" t="s">
        <v>350</v>
      </c>
      <c r="BL50" t="s">
        <v>306</v>
      </c>
      <c r="BM50" t="s">
        <v>716</v>
      </c>
      <c r="BN50" t="s">
        <v>74</v>
      </c>
      <c r="BO50" t="s">
        <v>119</v>
      </c>
      <c r="BP50" t="s">
        <v>74</v>
      </c>
      <c r="BQ50" t="s">
        <v>74</v>
      </c>
      <c r="BR50" t="s">
        <v>97</v>
      </c>
      <c r="BS50" t="s">
        <v>727</v>
      </c>
      <c r="BT50" t="str">
        <f>HYPERLINK("https%3A%2F%2Fwww.webofscience.com%2Fwos%2Fwoscc%2Ffull-record%2FWOS:A1997XH19600032","View Full Record in Web of Science")</f>
        <v>View Full Record in Web of Science</v>
      </c>
    </row>
    <row r="51" spans="1:72" x14ac:dyDescent="0.15">
      <c r="A51" t="s">
        <v>72</v>
      </c>
      <c r="B51" t="s">
        <v>728</v>
      </c>
      <c r="C51" t="s">
        <v>74</v>
      </c>
      <c r="D51" t="s">
        <v>74</v>
      </c>
      <c r="E51" t="s">
        <v>74</v>
      </c>
      <c r="F51" t="s">
        <v>728</v>
      </c>
      <c r="G51" t="s">
        <v>74</v>
      </c>
      <c r="H51" t="s">
        <v>74</v>
      </c>
      <c r="I51" t="s">
        <v>729</v>
      </c>
      <c r="J51" t="s">
        <v>696</v>
      </c>
      <c r="K51" t="s">
        <v>74</v>
      </c>
      <c r="L51" t="s">
        <v>74</v>
      </c>
      <c r="M51" t="s">
        <v>77</v>
      </c>
      <c r="N51" t="s">
        <v>332</v>
      </c>
      <c r="O51" t="s">
        <v>697</v>
      </c>
      <c r="P51" t="s">
        <v>698</v>
      </c>
      <c r="Q51" t="s">
        <v>699</v>
      </c>
      <c r="R51" t="s">
        <v>74</v>
      </c>
      <c r="S51" t="s">
        <v>74</v>
      </c>
      <c r="T51" t="s">
        <v>74</v>
      </c>
      <c r="U51" t="s">
        <v>730</v>
      </c>
      <c r="V51" t="s">
        <v>731</v>
      </c>
      <c r="W51" t="s">
        <v>732</v>
      </c>
      <c r="X51" t="s">
        <v>733</v>
      </c>
      <c r="Y51" t="s">
        <v>734</v>
      </c>
      <c r="Z51" t="s">
        <v>74</v>
      </c>
      <c r="AA51" t="s">
        <v>735</v>
      </c>
      <c r="AB51" t="s">
        <v>736</v>
      </c>
      <c r="AC51" t="s">
        <v>74</v>
      </c>
      <c r="AD51" t="s">
        <v>74</v>
      </c>
      <c r="AE51" t="s">
        <v>74</v>
      </c>
      <c r="AF51" t="s">
        <v>74</v>
      </c>
      <c r="AG51">
        <v>43</v>
      </c>
      <c r="AH51">
        <v>45</v>
      </c>
      <c r="AI51">
        <v>49</v>
      </c>
      <c r="AJ51">
        <v>0</v>
      </c>
      <c r="AK51">
        <v>3</v>
      </c>
      <c r="AL51" t="s">
        <v>707</v>
      </c>
      <c r="AM51" t="s">
        <v>572</v>
      </c>
      <c r="AN51" t="s">
        <v>708</v>
      </c>
      <c r="AO51" t="s">
        <v>709</v>
      </c>
      <c r="AP51" t="s">
        <v>74</v>
      </c>
      <c r="AQ51" t="s">
        <v>74</v>
      </c>
      <c r="AR51" t="s">
        <v>711</v>
      </c>
      <c r="AS51" t="s">
        <v>712</v>
      </c>
      <c r="AT51" t="s">
        <v>713</v>
      </c>
      <c r="AU51">
        <v>1997</v>
      </c>
      <c r="AV51">
        <v>102</v>
      </c>
      <c r="AW51" t="s">
        <v>714</v>
      </c>
      <c r="AX51" t="s">
        <v>74</v>
      </c>
      <c r="AY51" t="s">
        <v>74</v>
      </c>
      <c r="AZ51" t="s">
        <v>74</v>
      </c>
      <c r="BA51" t="s">
        <v>74</v>
      </c>
      <c r="BB51">
        <v>13761</v>
      </c>
      <c r="BC51">
        <v>13784</v>
      </c>
      <c r="BD51" t="s">
        <v>74</v>
      </c>
      <c r="BE51" t="s">
        <v>737</v>
      </c>
      <c r="BF51" t="str">
        <f>HYPERLINK("http://dx.doi.org/10.1029/96JD03328","http://dx.doi.org/10.1029/96JD03328")</f>
        <v>http://dx.doi.org/10.1029/96JD03328</v>
      </c>
      <c r="BG51" t="s">
        <v>74</v>
      </c>
      <c r="BH51" t="s">
        <v>74</v>
      </c>
      <c r="BI51">
        <v>24</v>
      </c>
      <c r="BJ51" t="s">
        <v>306</v>
      </c>
      <c r="BK51" t="s">
        <v>350</v>
      </c>
      <c r="BL51" t="s">
        <v>306</v>
      </c>
      <c r="BM51" t="s">
        <v>716</v>
      </c>
      <c r="BN51" t="s">
        <v>74</v>
      </c>
      <c r="BO51" t="s">
        <v>738</v>
      </c>
      <c r="BP51" t="s">
        <v>74</v>
      </c>
      <c r="BQ51" t="s">
        <v>74</v>
      </c>
      <c r="BR51" t="s">
        <v>97</v>
      </c>
      <c r="BS51" t="s">
        <v>739</v>
      </c>
      <c r="BT51" t="str">
        <f>HYPERLINK("https%3A%2F%2Fwww.webofscience.com%2Fwos%2Fwoscc%2Ffull-record%2FWOS:A1997XH19600033","View Full Record in Web of Science")</f>
        <v>View Full Record in Web of Science</v>
      </c>
    </row>
    <row r="52" spans="1:72" x14ac:dyDescent="0.15">
      <c r="A52" t="s">
        <v>72</v>
      </c>
      <c r="B52" t="s">
        <v>740</v>
      </c>
      <c r="C52" t="s">
        <v>74</v>
      </c>
      <c r="D52" t="s">
        <v>74</v>
      </c>
      <c r="E52" t="s">
        <v>74</v>
      </c>
      <c r="F52" t="s">
        <v>740</v>
      </c>
      <c r="G52" t="s">
        <v>74</v>
      </c>
      <c r="H52" t="s">
        <v>74</v>
      </c>
      <c r="I52" t="s">
        <v>741</v>
      </c>
      <c r="J52" t="s">
        <v>696</v>
      </c>
      <c r="K52" t="s">
        <v>74</v>
      </c>
      <c r="L52" t="s">
        <v>74</v>
      </c>
      <c r="M52" t="s">
        <v>77</v>
      </c>
      <c r="N52" t="s">
        <v>332</v>
      </c>
      <c r="O52" t="s">
        <v>697</v>
      </c>
      <c r="P52" t="s">
        <v>698</v>
      </c>
      <c r="Q52" t="s">
        <v>699</v>
      </c>
      <c r="R52" t="s">
        <v>74</v>
      </c>
      <c r="S52" t="s">
        <v>74</v>
      </c>
      <c r="T52" t="s">
        <v>74</v>
      </c>
      <c r="U52" t="s">
        <v>742</v>
      </c>
      <c r="V52" t="s">
        <v>743</v>
      </c>
      <c r="W52" t="s">
        <v>744</v>
      </c>
      <c r="X52" t="s">
        <v>723</v>
      </c>
      <c r="Y52" t="s">
        <v>745</v>
      </c>
      <c r="Z52" t="s">
        <v>74</v>
      </c>
      <c r="AA52" t="s">
        <v>725</v>
      </c>
      <c r="AB52" t="s">
        <v>74</v>
      </c>
      <c r="AC52" t="s">
        <v>74</v>
      </c>
      <c r="AD52" t="s">
        <v>74</v>
      </c>
      <c r="AE52" t="s">
        <v>74</v>
      </c>
      <c r="AF52" t="s">
        <v>74</v>
      </c>
      <c r="AG52">
        <v>31</v>
      </c>
      <c r="AH52">
        <v>22</v>
      </c>
      <c r="AI52">
        <v>24</v>
      </c>
      <c r="AJ52">
        <v>0</v>
      </c>
      <c r="AK52">
        <v>4</v>
      </c>
      <c r="AL52" t="s">
        <v>707</v>
      </c>
      <c r="AM52" t="s">
        <v>572</v>
      </c>
      <c r="AN52" t="s">
        <v>708</v>
      </c>
      <c r="AO52" t="s">
        <v>709</v>
      </c>
      <c r="AP52" t="s">
        <v>74</v>
      </c>
      <c r="AQ52" t="s">
        <v>74</v>
      </c>
      <c r="AR52" t="s">
        <v>711</v>
      </c>
      <c r="AS52" t="s">
        <v>712</v>
      </c>
      <c r="AT52" t="s">
        <v>713</v>
      </c>
      <c r="AU52">
        <v>1997</v>
      </c>
      <c r="AV52">
        <v>102</v>
      </c>
      <c r="AW52" t="s">
        <v>714</v>
      </c>
      <c r="AX52" t="s">
        <v>74</v>
      </c>
      <c r="AY52" t="s">
        <v>74</v>
      </c>
      <c r="AZ52" t="s">
        <v>74</v>
      </c>
      <c r="BA52" t="s">
        <v>74</v>
      </c>
      <c r="BB52">
        <v>13785</v>
      </c>
      <c r="BC52">
        <v>13792</v>
      </c>
      <c r="BD52" t="s">
        <v>74</v>
      </c>
      <c r="BE52" t="s">
        <v>746</v>
      </c>
      <c r="BF52" t="str">
        <f>HYPERLINK("http://dx.doi.org/10.1029/96JD02959","http://dx.doi.org/10.1029/96JD02959")</f>
        <v>http://dx.doi.org/10.1029/96JD02959</v>
      </c>
      <c r="BG52" t="s">
        <v>74</v>
      </c>
      <c r="BH52" t="s">
        <v>74</v>
      </c>
      <c r="BI52">
        <v>8</v>
      </c>
      <c r="BJ52" t="s">
        <v>306</v>
      </c>
      <c r="BK52" t="s">
        <v>350</v>
      </c>
      <c r="BL52" t="s">
        <v>306</v>
      </c>
      <c r="BM52" t="s">
        <v>716</v>
      </c>
      <c r="BN52" t="s">
        <v>74</v>
      </c>
      <c r="BO52" t="s">
        <v>601</v>
      </c>
      <c r="BP52" t="s">
        <v>74</v>
      </c>
      <c r="BQ52" t="s">
        <v>74</v>
      </c>
      <c r="BR52" t="s">
        <v>97</v>
      </c>
      <c r="BS52" t="s">
        <v>747</v>
      </c>
      <c r="BT52" t="str">
        <f>HYPERLINK("https%3A%2F%2Fwww.webofscience.com%2Fwos%2Fwoscc%2Ffull-record%2FWOS:A1997XH19600034","View Full Record in Web of Science")</f>
        <v>View Full Record in Web of Science</v>
      </c>
    </row>
    <row r="53" spans="1:72" x14ac:dyDescent="0.15">
      <c r="A53" t="s">
        <v>72</v>
      </c>
      <c r="B53" t="s">
        <v>748</v>
      </c>
      <c r="C53" t="s">
        <v>74</v>
      </c>
      <c r="D53" t="s">
        <v>74</v>
      </c>
      <c r="E53" t="s">
        <v>74</v>
      </c>
      <c r="F53" t="s">
        <v>748</v>
      </c>
      <c r="G53" t="s">
        <v>74</v>
      </c>
      <c r="H53" t="s">
        <v>74</v>
      </c>
      <c r="I53" t="s">
        <v>749</v>
      </c>
      <c r="J53" t="s">
        <v>696</v>
      </c>
      <c r="K53" t="s">
        <v>74</v>
      </c>
      <c r="L53" t="s">
        <v>74</v>
      </c>
      <c r="M53" t="s">
        <v>77</v>
      </c>
      <c r="N53" t="s">
        <v>332</v>
      </c>
      <c r="O53" t="s">
        <v>697</v>
      </c>
      <c r="P53" t="s">
        <v>698</v>
      </c>
      <c r="Q53" t="s">
        <v>699</v>
      </c>
      <c r="R53" t="s">
        <v>74</v>
      </c>
      <c r="S53" t="s">
        <v>74</v>
      </c>
      <c r="T53" t="s">
        <v>74</v>
      </c>
      <c r="U53" t="s">
        <v>750</v>
      </c>
      <c r="V53" t="s">
        <v>751</v>
      </c>
      <c r="W53" t="s">
        <v>74</v>
      </c>
      <c r="X53" t="s">
        <v>74</v>
      </c>
      <c r="Y53" t="s">
        <v>752</v>
      </c>
      <c r="Z53" t="s">
        <v>74</v>
      </c>
      <c r="AA53" t="s">
        <v>74</v>
      </c>
      <c r="AB53" t="s">
        <v>753</v>
      </c>
      <c r="AC53" t="s">
        <v>74</v>
      </c>
      <c r="AD53" t="s">
        <v>74</v>
      </c>
      <c r="AE53" t="s">
        <v>74</v>
      </c>
      <c r="AF53" t="s">
        <v>74</v>
      </c>
      <c r="AG53">
        <v>22</v>
      </c>
      <c r="AH53">
        <v>30</v>
      </c>
      <c r="AI53">
        <v>31</v>
      </c>
      <c r="AJ53">
        <v>0</v>
      </c>
      <c r="AK53">
        <v>1</v>
      </c>
      <c r="AL53" t="s">
        <v>707</v>
      </c>
      <c r="AM53" t="s">
        <v>572</v>
      </c>
      <c r="AN53" t="s">
        <v>708</v>
      </c>
      <c r="AO53" t="s">
        <v>709</v>
      </c>
      <c r="AP53" t="s">
        <v>74</v>
      </c>
      <c r="AQ53" t="s">
        <v>74</v>
      </c>
      <c r="AR53" t="s">
        <v>711</v>
      </c>
      <c r="AS53" t="s">
        <v>712</v>
      </c>
      <c r="AT53" t="s">
        <v>713</v>
      </c>
      <c r="AU53">
        <v>1997</v>
      </c>
      <c r="AV53">
        <v>102</v>
      </c>
      <c r="AW53" t="s">
        <v>714</v>
      </c>
      <c r="AX53" t="s">
        <v>74</v>
      </c>
      <c r="AY53" t="s">
        <v>74</v>
      </c>
      <c r="AZ53" t="s">
        <v>74</v>
      </c>
      <c r="BA53" t="s">
        <v>74</v>
      </c>
      <c r="BB53">
        <v>13825</v>
      </c>
      <c r="BC53">
        <v>13834</v>
      </c>
      <c r="BD53" t="s">
        <v>74</v>
      </c>
      <c r="BE53" t="s">
        <v>754</v>
      </c>
      <c r="BF53" t="str">
        <f>HYPERLINK("http://dx.doi.org/10.1029/97JD00457","http://dx.doi.org/10.1029/97JD00457")</f>
        <v>http://dx.doi.org/10.1029/97JD00457</v>
      </c>
      <c r="BG53" t="s">
        <v>74</v>
      </c>
      <c r="BH53" t="s">
        <v>74</v>
      </c>
      <c r="BI53">
        <v>10</v>
      </c>
      <c r="BJ53" t="s">
        <v>306</v>
      </c>
      <c r="BK53" t="s">
        <v>350</v>
      </c>
      <c r="BL53" t="s">
        <v>306</v>
      </c>
      <c r="BM53" t="s">
        <v>716</v>
      </c>
      <c r="BN53" t="s">
        <v>74</v>
      </c>
      <c r="BO53" t="s">
        <v>74</v>
      </c>
      <c r="BP53" t="s">
        <v>74</v>
      </c>
      <c r="BQ53" t="s">
        <v>74</v>
      </c>
      <c r="BR53" t="s">
        <v>97</v>
      </c>
      <c r="BS53" t="s">
        <v>755</v>
      </c>
      <c r="BT53" t="str">
        <f>HYPERLINK("https%3A%2F%2Fwww.webofscience.com%2Fwos%2Fwoscc%2Ffull-record%2FWOS:A1997XH19600038","View Full Record in Web of Science")</f>
        <v>View Full Record in Web of Science</v>
      </c>
    </row>
    <row r="54" spans="1:72" x14ac:dyDescent="0.15">
      <c r="A54" t="s">
        <v>72</v>
      </c>
      <c r="B54" t="s">
        <v>756</v>
      </c>
      <c r="C54" t="s">
        <v>74</v>
      </c>
      <c r="D54" t="s">
        <v>74</v>
      </c>
      <c r="E54" t="s">
        <v>74</v>
      </c>
      <c r="F54" t="s">
        <v>756</v>
      </c>
      <c r="G54" t="s">
        <v>74</v>
      </c>
      <c r="H54" t="s">
        <v>74</v>
      </c>
      <c r="I54" t="s">
        <v>757</v>
      </c>
      <c r="J54" t="s">
        <v>696</v>
      </c>
      <c r="K54" t="s">
        <v>74</v>
      </c>
      <c r="L54" t="s">
        <v>74</v>
      </c>
      <c r="M54" t="s">
        <v>77</v>
      </c>
      <c r="N54" t="s">
        <v>332</v>
      </c>
      <c r="O54" t="s">
        <v>697</v>
      </c>
      <c r="P54" t="s">
        <v>698</v>
      </c>
      <c r="Q54" t="s">
        <v>699</v>
      </c>
      <c r="R54" t="s">
        <v>74</v>
      </c>
      <c r="S54" t="s">
        <v>74</v>
      </c>
      <c r="T54" t="s">
        <v>74</v>
      </c>
      <c r="U54" t="s">
        <v>758</v>
      </c>
      <c r="V54" t="s">
        <v>759</v>
      </c>
      <c r="W54" t="s">
        <v>74</v>
      </c>
      <c r="X54" t="s">
        <v>74</v>
      </c>
      <c r="Y54" t="s">
        <v>760</v>
      </c>
      <c r="Z54" t="s">
        <v>74</v>
      </c>
      <c r="AA54" t="s">
        <v>74</v>
      </c>
      <c r="AB54" t="s">
        <v>74</v>
      </c>
      <c r="AC54" t="s">
        <v>74</v>
      </c>
      <c r="AD54" t="s">
        <v>74</v>
      </c>
      <c r="AE54" t="s">
        <v>74</v>
      </c>
      <c r="AF54" t="s">
        <v>74</v>
      </c>
      <c r="AG54">
        <v>55</v>
      </c>
      <c r="AH54">
        <v>45</v>
      </c>
      <c r="AI54">
        <v>55</v>
      </c>
      <c r="AJ54">
        <v>0</v>
      </c>
      <c r="AK54">
        <v>7</v>
      </c>
      <c r="AL54" t="s">
        <v>707</v>
      </c>
      <c r="AM54" t="s">
        <v>572</v>
      </c>
      <c r="AN54" t="s">
        <v>708</v>
      </c>
      <c r="AO54" t="s">
        <v>709</v>
      </c>
      <c r="AP54" t="s">
        <v>74</v>
      </c>
      <c r="AQ54" t="s">
        <v>74</v>
      </c>
      <c r="AR54" t="s">
        <v>711</v>
      </c>
      <c r="AS54" t="s">
        <v>712</v>
      </c>
      <c r="AT54" t="s">
        <v>713</v>
      </c>
      <c r="AU54">
        <v>1997</v>
      </c>
      <c r="AV54">
        <v>102</v>
      </c>
      <c r="AW54" t="s">
        <v>714</v>
      </c>
      <c r="AX54" t="s">
        <v>74</v>
      </c>
      <c r="AY54" t="s">
        <v>74</v>
      </c>
      <c r="AZ54" t="s">
        <v>74</v>
      </c>
      <c r="BA54" t="s">
        <v>74</v>
      </c>
      <c r="BB54">
        <v>13835</v>
      </c>
      <c r="BC54">
        <v>13849</v>
      </c>
      <c r="BD54" t="s">
        <v>74</v>
      </c>
      <c r="BE54" t="s">
        <v>761</v>
      </c>
      <c r="BF54" t="str">
        <f>HYPERLINK("http://dx.doi.org/10.1029/96JD03098","http://dx.doi.org/10.1029/96JD03098")</f>
        <v>http://dx.doi.org/10.1029/96JD03098</v>
      </c>
      <c r="BG54" t="s">
        <v>74</v>
      </c>
      <c r="BH54" t="s">
        <v>74</v>
      </c>
      <c r="BI54">
        <v>15</v>
      </c>
      <c r="BJ54" t="s">
        <v>306</v>
      </c>
      <c r="BK54" t="s">
        <v>350</v>
      </c>
      <c r="BL54" t="s">
        <v>306</v>
      </c>
      <c r="BM54" t="s">
        <v>716</v>
      </c>
      <c r="BN54" t="s">
        <v>74</v>
      </c>
      <c r="BO54" t="s">
        <v>227</v>
      </c>
      <c r="BP54" t="s">
        <v>74</v>
      </c>
      <c r="BQ54" t="s">
        <v>74</v>
      </c>
      <c r="BR54" t="s">
        <v>97</v>
      </c>
      <c r="BS54" t="s">
        <v>762</v>
      </c>
      <c r="BT54" t="str">
        <f>HYPERLINK("https%3A%2F%2Fwww.webofscience.com%2Fwos%2Fwoscc%2Ffull-record%2FWOS:A1997XH19600039","View Full Record in Web of Science")</f>
        <v>View Full Record in Web of Science</v>
      </c>
    </row>
    <row r="55" spans="1:72" x14ac:dyDescent="0.15">
      <c r="A55" t="s">
        <v>72</v>
      </c>
      <c r="B55" t="s">
        <v>763</v>
      </c>
      <c r="C55" t="s">
        <v>74</v>
      </c>
      <c r="D55" t="s">
        <v>74</v>
      </c>
      <c r="E55" t="s">
        <v>74</v>
      </c>
      <c r="F55" t="s">
        <v>763</v>
      </c>
      <c r="G55" t="s">
        <v>74</v>
      </c>
      <c r="H55" t="s">
        <v>74</v>
      </c>
      <c r="I55" t="s">
        <v>764</v>
      </c>
      <c r="J55" t="s">
        <v>696</v>
      </c>
      <c r="K55" t="s">
        <v>74</v>
      </c>
      <c r="L55" t="s">
        <v>74</v>
      </c>
      <c r="M55" t="s">
        <v>77</v>
      </c>
      <c r="N55" t="s">
        <v>332</v>
      </c>
      <c r="O55" t="s">
        <v>697</v>
      </c>
      <c r="P55" t="s">
        <v>698</v>
      </c>
      <c r="Q55" t="s">
        <v>699</v>
      </c>
      <c r="R55" t="s">
        <v>74</v>
      </c>
      <c r="S55" t="s">
        <v>74</v>
      </c>
      <c r="T55" t="s">
        <v>74</v>
      </c>
      <c r="U55" t="s">
        <v>765</v>
      </c>
      <c r="V55" t="s">
        <v>766</v>
      </c>
      <c r="W55" t="s">
        <v>767</v>
      </c>
      <c r="X55" t="s">
        <v>768</v>
      </c>
      <c r="Y55" t="s">
        <v>769</v>
      </c>
      <c r="Z55" t="s">
        <v>74</v>
      </c>
      <c r="AA55" t="s">
        <v>74</v>
      </c>
      <c r="AB55" t="s">
        <v>74</v>
      </c>
      <c r="AC55" t="s">
        <v>74</v>
      </c>
      <c r="AD55" t="s">
        <v>74</v>
      </c>
      <c r="AE55" t="s">
        <v>74</v>
      </c>
      <c r="AF55" t="s">
        <v>74</v>
      </c>
      <c r="AG55">
        <v>43</v>
      </c>
      <c r="AH55">
        <v>27</v>
      </c>
      <c r="AI55">
        <v>27</v>
      </c>
      <c r="AJ55">
        <v>0</v>
      </c>
      <c r="AK55">
        <v>3</v>
      </c>
      <c r="AL55" t="s">
        <v>707</v>
      </c>
      <c r="AM55" t="s">
        <v>572</v>
      </c>
      <c r="AN55" t="s">
        <v>708</v>
      </c>
      <c r="AO55" t="s">
        <v>709</v>
      </c>
      <c r="AP55" t="s">
        <v>710</v>
      </c>
      <c r="AQ55" t="s">
        <v>74</v>
      </c>
      <c r="AR55" t="s">
        <v>711</v>
      </c>
      <c r="AS55" t="s">
        <v>712</v>
      </c>
      <c r="AT55" t="s">
        <v>713</v>
      </c>
      <c r="AU55">
        <v>1997</v>
      </c>
      <c r="AV55">
        <v>102</v>
      </c>
      <c r="AW55" t="s">
        <v>714</v>
      </c>
      <c r="AX55" t="s">
        <v>74</v>
      </c>
      <c r="AY55" t="s">
        <v>74</v>
      </c>
      <c r="AZ55" t="s">
        <v>74</v>
      </c>
      <c r="BA55" t="s">
        <v>74</v>
      </c>
      <c r="BB55">
        <v>13873</v>
      </c>
      <c r="BC55">
        <v>13887</v>
      </c>
      <c r="BD55" t="s">
        <v>74</v>
      </c>
      <c r="BE55" t="s">
        <v>770</v>
      </c>
      <c r="BF55" t="str">
        <f>HYPERLINK("http://dx.doi.org/10.1029/96JD03357","http://dx.doi.org/10.1029/96JD03357")</f>
        <v>http://dx.doi.org/10.1029/96JD03357</v>
      </c>
      <c r="BG55" t="s">
        <v>74</v>
      </c>
      <c r="BH55" t="s">
        <v>74</v>
      </c>
      <c r="BI55">
        <v>15</v>
      </c>
      <c r="BJ55" t="s">
        <v>306</v>
      </c>
      <c r="BK55" t="s">
        <v>350</v>
      </c>
      <c r="BL55" t="s">
        <v>306</v>
      </c>
      <c r="BM55" t="s">
        <v>716</v>
      </c>
      <c r="BN55" t="s">
        <v>74</v>
      </c>
      <c r="BO55" t="s">
        <v>227</v>
      </c>
      <c r="BP55" t="s">
        <v>74</v>
      </c>
      <c r="BQ55" t="s">
        <v>74</v>
      </c>
      <c r="BR55" t="s">
        <v>97</v>
      </c>
      <c r="BS55" t="s">
        <v>771</v>
      </c>
      <c r="BT55" t="str">
        <f>HYPERLINK("https%3A%2F%2Fwww.webofscience.com%2Fwos%2Fwoscc%2Ffull-record%2FWOS:A1997XH19600042","View Full Record in Web of Science")</f>
        <v>View Full Record in Web of Science</v>
      </c>
    </row>
    <row r="56" spans="1:72" x14ac:dyDescent="0.15">
      <c r="A56" t="s">
        <v>72</v>
      </c>
      <c r="B56" t="s">
        <v>772</v>
      </c>
      <c r="C56" t="s">
        <v>74</v>
      </c>
      <c r="D56" t="s">
        <v>74</v>
      </c>
      <c r="E56" t="s">
        <v>74</v>
      </c>
      <c r="F56" t="s">
        <v>772</v>
      </c>
      <c r="G56" t="s">
        <v>74</v>
      </c>
      <c r="H56" t="s">
        <v>74</v>
      </c>
      <c r="I56" t="s">
        <v>773</v>
      </c>
      <c r="J56" t="s">
        <v>696</v>
      </c>
      <c r="K56" t="s">
        <v>74</v>
      </c>
      <c r="L56" t="s">
        <v>74</v>
      </c>
      <c r="M56" t="s">
        <v>77</v>
      </c>
      <c r="N56" t="s">
        <v>332</v>
      </c>
      <c r="O56" t="s">
        <v>697</v>
      </c>
      <c r="P56" t="s">
        <v>698</v>
      </c>
      <c r="Q56" t="s">
        <v>699</v>
      </c>
      <c r="R56" t="s">
        <v>74</v>
      </c>
      <c r="S56" t="s">
        <v>74</v>
      </c>
      <c r="T56" t="s">
        <v>74</v>
      </c>
      <c r="U56" t="s">
        <v>774</v>
      </c>
      <c r="V56" t="s">
        <v>775</v>
      </c>
      <c r="W56" t="s">
        <v>776</v>
      </c>
      <c r="X56" t="s">
        <v>777</v>
      </c>
      <c r="Y56" t="s">
        <v>778</v>
      </c>
      <c r="Z56" t="s">
        <v>74</v>
      </c>
      <c r="AA56" t="s">
        <v>74</v>
      </c>
      <c r="AB56" t="s">
        <v>779</v>
      </c>
      <c r="AC56" t="s">
        <v>74</v>
      </c>
      <c r="AD56" t="s">
        <v>74</v>
      </c>
      <c r="AE56" t="s">
        <v>74</v>
      </c>
      <c r="AF56" t="s">
        <v>74</v>
      </c>
      <c r="AG56">
        <v>46</v>
      </c>
      <c r="AH56">
        <v>16</v>
      </c>
      <c r="AI56">
        <v>16</v>
      </c>
      <c r="AJ56">
        <v>0</v>
      </c>
      <c r="AK56">
        <v>1</v>
      </c>
      <c r="AL56" t="s">
        <v>707</v>
      </c>
      <c r="AM56" t="s">
        <v>572</v>
      </c>
      <c r="AN56" t="s">
        <v>708</v>
      </c>
      <c r="AO56" t="s">
        <v>709</v>
      </c>
      <c r="AP56" t="s">
        <v>710</v>
      </c>
      <c r="AQ56" t="s">
        <v>74</v>
      </c>
      <c r="AR56" t="s">
        <v>711</v>
      </c>
      <c r="AS56" t="s">
        <v>712</v>
      </c>
      <c r="AT56" t="s">
        <v>713</v>
      </c>
      <c r="AU56">
        <v>1997</v>
      </c>
      <c r="AV56">
        <v>102</v>
      </c>
      <c r="AW56" t="s">
        <v>714</v>
      </c>
      <c r="AX56" t="s">
        <v>74</v>
      </c>
      <c r="AY56" t="s">
        <v>74</v>
      </c>
      <c r="AZ56" t="s">
        <v>74</v>
      </c>
      <c r="BA56" t="s">
        <v>74</v>
      </c>
      <c r="BB56">
        <v>13889</v>
      </c>
      <c r="BC56">
        <v>13905</v>
      </c>
      <c r="BD56" t="s">
        <v>74</v>
      </c>
      <c r="BE56" t="s">
        <v>780</v>
      </c>
      <c r="BF56" t="str">
        <f>HYPERLINK("http://dx.doi.org/10.1029/97JD00279","http://dx.doi.org/10.1029/97JD00279")</f>
        <v>http://dx.doi.org/10.1029/97JD00279</v>
      </c>
      <c r="BG56" t="s">
        <v>74</v>
      </c>
      <c r="BH56" t="s">
        <v>74</v>
      </c>
      <c r="BI56">
        <v>17</v>
      </c>
      <c r="BJ56" t="s">
        <v>306</v>
      </c>
      <c r="BK56" t="s">
        <v>350</v>
      </c>
      <c r="BL56" t="s">
        <v>306</v>
      </c>
      <c r="BM56" t="s">
        <v>716</v>
      </c>
      <c r="BN56" t="s">
        <v>74</v>
      </c>
      <c r="BO56" t="s">
        <v>227</v>
      </c>
      <c r="BP56" t="s">
        <v>74</v>
      </c>
      <c r="BQ56" t="s">
        <v>74</v>
      </c>
      <c r="BR56" t="s">
        <v>97</v>
      </c>
      <c r="BS56" t="s">
        <v>781</v>
      </c>
      <c r="BT56" t="str">
        <f>HYPERLINK("https%3A%2F%2Fwww.webofscience.com%2Fwos%2Fwoscc%2Ffull-record%2FWOS:A1997XH19600043","View Full Record in Web of Science")</f>
        <v>View Full Record in Web of Science</v>
      </c>
    </row>
    <row r="57" spans="1:72" x14ac:dyDescent="0.15">
      <c r="A57" t="s">
        <v>72</v>
      </c>
      <c r="B57" t="s">
        <v>782</v>
      </c>
      <c r="C57" t="s">
        <v>74</v>
      </c>
      <c r="D57" t="s">
        <v>74</v>
      </c>
      <c r="E57" t="s">
        <v>74</v>
      </c>
      <c r="F57" t="s">
        <v>782</v>
      </c>
      <c r="G57" t="s">
        <v>74</v>
      </c>
      <c r="H57" t="s">
        <v>74</v>
      </c>
      <c r="I57" t="s">
        <v>783</v>
      </c>
      <c r="J57" t="s">
        <v>696</v>
      </c>
      <c r="K57" t="s">
        <v>74</v>
      </c>
      <c r="L57" t="s">
        <v>74</v>
      </c>
      <c r="M57" t="s">
        <v>77</v>
      </c>
      <c r="N57" t="s">
        <v>332</v>
      </c>
      <c r="O57" t="s">
        <v>697</v>
      </c>
      <c r="P57" t="s">
        <v>698</v>
      </c>
      <c r="Q57" t="s">
        <v>699</v>
      </c>
      <c r="R57" t="s">
        <v>74</v>
      </c>
      <c r="S57" t="s">
        <v>74</v>
      </c>
      <c r="T57" t="s">
        <v>74</v>
      </c>
      <c r="U57" t="s">
        <v>784</v>
      </c>
      <c r="V57" t="s">
        <v>785</v>
      </c>
      <c r="W57" t="s">
        <v>74</v>
      </c>
      <c r="X57" t="s">
        <v>74</v>
      </c>
      <c r="Y57" t="s">
        <v>786</v>
      </c>
      <c r="Z57" t="s">
        <v>74</v>
      </c>
      <c r="AA57" t="s">
        <v>74</v>
      </c>
      <c r="AB57" t="s">
        <v>787</v>
      </c>
      <c r="AC57" t="s">
        <v>74</v>
      </c>
      <c r="AD57" t="s">
        <v>74</v>
      </c>
      <c r="AE57" t="s">
        <v>74</v>
      </c>
      <c r="AF57" t="s">
        <v>74</v>
      </c>
      <c r="AG57">
        <v>49</v>
      </c>
      <c r="AH57">
        <v>9</v>
      </c>
      <c r="AI57">
        <v>9</v>
      </c>
      <c r="AJ57">
        <v>0</v>
      </c>
      <c r="AK57">
        <v>3</v>
      </c>
      <c r="AL57" t="s">
        <v>707</v>
      </c>
      <c r="AM57" t="s">
        <v>572</v>
      </c>
      <c r="AN57" t="s">
        <v>708</v>
      </c>
      <c r="AO57" t="s">
        <v>709</v>
      </c>
      <c r="AP57" t="s">
        <v>74</v>
      </c>
      <c r="AQ57" t="s">
        <v>74</v>
      </c>
      <c r="AR57" t="s">
        <v>711</v>
      </c>
      <c r="AS57" t="s">
        <v>712</v>
      </c>
      <c r="AT57" t="s">
        <v>713</v>
      </c>
      <c r="AU57">
        <v>1997</v>
      </c>
      <c r="AV57">
        <v>102</v>
      </c>
      <c r="AW57" t="s">
        <v>714</v>
      </c>
      <c r="AX57" t="s">
        <v>74</v>
      </c>
      <c r="AY57" t="s">
        <v>74</v>
      </c>
      <c r="AZ57" t="s">
        <v>74</v>
      </c>
      <c r="BA57" t="s">
        <v>74</v>
      </c>
      <c r="BB57">
        <v>13907</v>
      </c>
      <c r="BC57">
        <v>13921</v>
      </c>
      <c r="BD57" t="s">
        <v>74</v>
      </c>
      <c r="BE57" t="s">
        <v>788</v>
      </c>
      <c r="BF57" t="str">
        <f>HYPERLINK("http://dx.doi.org/10.1029/96JD03362","http://dx.doi.org/10.1029/96JD03362")</f>
        <v>http://dx.doi.org/10.1029/96JD03362</v>
      </c>
      <c r="BG57" t="s">
        <v>74</v>
      </c>
      <c r="BH57" t="s">
        <v>74</v>
      </c>
      <c r="BI57">
        <v>15</v>
      </c>
      <c r="BJ57" t="s">
        <v>306</v>
      </c>
      <c r="BK57" t="s">
        <v>350</v>
      </c>
      <c r="BL57" t="s">
        <v>306</v>
      </c>
      <c r="BM57" t="s">
        <v>716</v>
      </c>
      <c r="BN57" t="s">
        <v>74</v>
      </c>
      <c r="BO57" t="s">
        <v>74</v>
      </c>
      <c r="BP57" t="s">
        <v>74</v>
      </c>
      <c r="BQ57" t="s">
        <v>74</v>
      </c>
      <c r="BR57" t="s">
        <v>97</v>
      </c>
      <c r="BS57" t="s">
        <v>789</v>
      </c>
      <c r="BT57" t="str">
        <f>HYPERLINK("https%3A%2F%2Fwww.webofscience.com%2Fwos%2Fwoscc%2Ffull-record%2FWOS:A1997XH19600044","View Full Record in Web of Science")</f>
        <v>View Full Record in Web of Science</v>
      </c>
    </row>
    <row r="58" spans="1:72" x14ac:dyDescent="0.15">
      <c r="A58" t="s">
        <v>72</v>
      </c>
      <c r="B58" t="s">
        <v>790</v>
      </c>
      <c r="C58" t="s">
        <v>74</v>
      </c>
      <c r="D58" t="s">
        <v>74</v>
      </c>
      <c r="E58" t="s">
        <v>74</v>
      </c>
      <c r="F58" t="s">
        <v>790</v>
      </c>
      <c r="G58" t="s">
        <v>74</v>
      </c>
      <c r="H58" t="s">
        <v>74</v>
      </c>
      <c r="I58" t="s">
        <v>791</v>
      </c>
      <c r="J58" t="s">
        <v>696</v>
      </c>
      <c r="K58" t="s">
        <v>74</v>
      </c>
      <c r="L58" t="s">
        <v>74</v>
      </c>
      <c r="M58" t="s">
        <v>77</v>
      </c>
      <c r="N58" t="s">
        <v>332</v>
      </c>
      <c r="O58" t="s">
        <v>697</v>
      </c>
      <c r="P58" t="s">
        <v>698</v>
      </c>
      <c r="Q58" t="s">
        <v>699</v>
      </c>
      <c r="R58" t="s">
        <v>74</v>
      </c>
      <c r="S58" t="s">
        <v>74</v>
      </c>
      <c r="T58" t="s">
        <v>74</v>
      </c>
      <c r="U58" t="s">
        <v>792</v>
      </c>
      <c r="V58" t="s">
        <v>793</v>
      </c>
      <c r="W58" t="s">
        <v>794</v>
      </c>
      <c r="X58" t="s">
        <v>795</v>
      </c>
      <c r="Y58" t="s">
        <v>796</v>
      </c>
      <c r="Z58" t="s">
        <v>74</v>
      </c>
      <c r="AA58" t="s">
        <v>797</v>
      </c>
      <c r="AB58" t="s">
        <v>798</v>
      </c>
      <c r="AC58" t="s">
        <v>74</v>
      </c>
      <c r="AD58" t="s">
        <v>74</v>
      </c>
      <c r="AE58" t="s">
        <v>74</v>
      </c>
      <c r="AF58" t="s">
        <v>74</v>
      </c>
      <c r="AG58">
        <v>33</v>
      </c>
      <c r="AH58">
        <v>18</v>
      </c>
      <c r="AI58">
        <v>19</v>
      </c>
      <c r="AJ58">
        <v>0</v>
      </c>
      <c r="AK58">
        <v>0</v>
      </c>
      <c r="AL58" t="s">
        <v>707</v>
      </c>
      <c r="AM58" t="s">
        <v>572</v>
      </c>
      <c r="AN58" t="s">
        <v>708</v>
      </c>
      <c r="AO58" t="s">
        <v>709</v>
      </c>
      <c r="AP58" t="s">
        <v>74</v>
      </c>
      <c r="AQ58" t="s">
        <v>74</v>
      </c>
      <c r="AR58" t="s">
        <v>711</v>
      </c>
      <c r="AS58" t="s">
        <v>712</v>
      </c>
      <c r="AT58" t="s">
        <v>713</v>
      </c>
      <c r="AU58">
        <v>1997</v>
      </c>
      <c r="AV58">
        <v>102</v>
      </c>
      <c r="AW58" t="s">
        <v>714</v>
      </c>
      <c r="AX58" t="s">
        <v>74</v>
      </c>
      <c r="AY58" t="s">
        <v>74</v>
      </c>
      <c r="AZ58" t="s">
        <v>74</v>
      </c>
      <c r="BA58" t="s">
        <v>74</v>
      </c>
      <c r="BB58">
        <v>13939</v>
      </c>
      <c r="BC58">
        <v>13954</v>
      </c>
      <c r="BD58" t="s">
        <v>74</v>
      </c>
      <c r="BE58" t="s">
        <v>799</v>
      </c>
      <c r="BF58" t="str">
        <f>HYPERLINK("http://dx.doi.org/10.1029/97JD00904","http://dx.doi.org/10.1029/97JD00904")</f>
        <v>http://dx.doi.org/10.1029/97JD00904</v>
      </c>
      <c r="BG58" t="s">
        <v>74</v>
      </c>
      <c r="BH58" t="s">
        <v>74</v>
      </c>
      <c r="BI58">
        <v>16</v>
      </c>
      <c r="BJ58" t="s">
        <v>306</v>
      </c>
      <c r="BK58" t="s">
        <v>350</v>
      </c>
      <c r="BL58" t="s">
        <v>306</v>
      </c>
      <c r="BM58" t="s">
        <v>716</v>
      </c>
      <c r="BN58" t="s">
        <v>74</v>
      </c>
      <c r="BO58" t="s">
        <v>227</v>
      </c>
      <c r="BP58" t="s">
        <v>74</v>
      </c>
      <c r="BQ58" t="s">
        <v>74</v>
      </c>
      <c r="BR58" t="s">
        <v>97</v>
      </c>
      <c r="BS58" t="s">
        <v>800</v>
      </c>
      <c r="BT58" t="str">
        <f>HYPERLINK("https%3A%2F%2Fwww.webofscience.com%2Fwos%2Fwoscc%2Ffull-record%2FWOS:A1997XH19600046","View Full Record in Web of Science")</f>
        <v>View Full Record in Web of Science</v>
      </c>
    </row>
    <row r="59" spans="1:72" x14ac:dyDescent="0.15">
      <c r="A59" t="s">
        <v>72</v>
      </c>
      <c r="B59" t="s">
        <v>801</v>
      </c>
      <c r="C59" t="s">
        <v>74</v>
      </c>
      <c r="D59" t="s">
        <v>74</v>
      </c>
      <c r="E59" t="s">
        <v>74</v>
      </c>
      <c r="F59" t="s">
        <v>801</v>
      </c>
      <c r="G59" t="s">
        <v>74</v>
      </c>
      <c r="H59" t="s">
        <v>74</v>
      </c>
      <c r="I59" t="s">
        <v>802</v>
      </c>
      <c r="J59" t="s">
        <v>696</v>
      </c>
      <c r="K59" t="s">
        <v>74</v>
      </c>
      <c r="L59" t="s">
        <v>74</v>
      </c>
      <c r="M59" t="s">
        <v>77</v>
      </c>
      <c r="N59" t="s">
        <v>332</v>
      </c>
      <c r="O59" t="s">
        <v>697</v>
      </c>
      <c r="P59" t="s">
        <v>698</v>
      </c>
      <c r="Q59" t="s">
        <v>699</v>
      </c>
      <c r="R59" t="s">
        <v>74</v>
      </c>
      <c r="S59" t="s">
        <v>74</v>
      </c>
      <c r="T59" t="s">
        <v>74</v>
      </c>
      <c r="U59" t="s">
        <v>803</v>
      </c>
      <c r="V59" t="s">
        <v>804</v>
      </c>
      <c r="W59" t="s">
        <v>74</v>
      </c>
      <c r="X59" t="s">
        <v>74</v>
      </c>
      <c r="Y59" t="s">
        <v>805</v>
      </c>
      <c r="Z59" t="s">
        <v>74</v>
      </c>
      <c r="AA59" t="s">
        <v>74</v>
      </c>
      <c r="AB59" t="s">
        <v>787</v>
      </c>
      <c r="AC59" t="s">
        <v>74</v>
      </c>
      <c r="AD59" t="s">
        <v>74</v>
      </c>
      <c r="AE59" t="s">
        <v>74</v>
      </c>
      <c r="AF59" t="s">
        <v>74</v>
      </c>
      <c r="AG59">
        <v>23</v>
      </c>
      <c r="AH59">
        <v>110</v>
      </c>
      <c r="AI59">
        <v>117</v>
      </c>
      <c r="AJ59">
        <v>1</v>
      </c>
      <c r="AK59">
        <v>13</v>
      </c>
      <c r="AL59" t="s">
        <v>707</v>
      </c>
      <c r="AM59" t="s">
        <v>572</v>
      </c>
      <c r="AN59" t="s">
        <v>708</v>
      </c>
      <c r="AO59" t="s">
        <v>709</v>
      </c>
      <c r="AP59" t="s">
        <v>74</v>
      </c>
      <c r="AQ59" t="s">
        <v>74</v>
      </c>
      <c r="AR59" t="s">
        <v>711</v>
      </c>
      <c r="AS59" t="s">
        <v>712</v>
      </c>
      <c r="AT59" t="s">
        <v>713</v>
      </c>
      <c r="AU59">
        <v>1997</v>
      </c>
      <c r="AV59">
        <v>102</v>
      </c>
      <c r="AW59" t="s">
        <v>714</v>
      </c>
      <c r="AX59" t="s">
        <v>74</v>
      </c>
      <c r="AY59" t="s">
        <v>74</v>
      </c>
      <c r="AZ59" t="s">
        <v>74</v>
      </c>
      <c r="BA59" t="s">
        <v>74</v>
      </c>
      <c r="BB59">
        <v>13999</v>
      </c>
      <c r="BC59">
        <v>14007</v>
      </c>
      <c r="BD59" t="s">
        <v>74</v>
      </c>
      <c r="BE59" t="s">
        <v>806</v>
      </c>
      <c r="BF59" t="str">
        <f>HYPERLINK("http://dx.doi.org/10.1029/96JD03359","http://dx.doi.org/10.1029/96JD03359")</f>
        <v>http://dx.doi.org/10.1029/96JD03359</v>
      </c>
      <c r="BG59" t="s">
        <v>74</v>
      </c>
      <c r="BH59" t="s">
        <v>74</v>
      </c>
      <c r="BI59">
        <v>9</v>
      </c>
      <c r="BJ59" t="s">
        <v>306</v>
      </c>
      <c r="BK59" t="s">
        <v>350</v>
      </c>
      <c r="BL59" t="s">
        <v>306</v>
      </c>
      <c r="BM59" t="s">
        <v>716</v>
      </c>
      <c r="BN59" t="s">
        <v>74</v>
      </c>
      <c r="BO59" t="s">
        <v>74</v>
      </c>
      <c r="BP59" t="s">
        <v>74</v>
      </c>
      <c r="BQ59" t="s">
        <v>74</v>
      </c>
      <c r="BR59" t="s">
        <v>97</v>
      </c>
      <c r="BS59" t="s">
        <v>807</v>
      </c>
      <c r="BT59" t="str">
        <f>HYPERLINK("https%3A%2F%2Fwww.webofscience.com%2Fwos%2Fwoscc%2Ffull-record%2FWOS:A1997XH19600050","View Full Record in Web of Science")</f>
        <v>View Full Record in Web of Science</v>
      </c>
    </row>
    <row r="60" spans="1:72" x14ac:dyDescent="0.15">
      <c r="A60" t="s">
        <v>72</v>
      </c>
      <c r="B60" t="s">
        <v>808</v>
      </c>
      <c r="C60" t="s">
        <v>74</v>
      </c>
      <c r="D60" t="s">
        <v>74</v>
      </c>
      <c r="E60" t="s">
        <v>74</v>
      </c>
      <c r="F60" t="s">
        <v>808</v>
      </c>
      <c r="G60" t="s">
        <v>74</v>
      </c>
      <c r="H60" t="s">
        <v>74</v>
      </c>
      <c r="I60" t="s">
        <v>809</v>
      </c>
      <c r="J60" t="s">
        <v>696</v>
      </c>
      <c r="K60" t="s">
        <v>74</v>
      </c>
      <c r="L60" t="s">
        <v>74</v>
      </c>
      <c r="M60" t="s">
        <v>77</v>
      </c>
      <c r="N60" t="s">
        <v>332</v>
      </c>
      <c r="O60" t="s">
        <v>697</v>
      </c>
      <c r="P60" t="s">
        <v>698</v>
      </c>
      <c r="Q60" t="s">
        <v>699</v>
      </c>
      <c r="R60" t="s">
        <v>74</v>
      </c>
      <c r="S60" t="s">
        <v>74</v>
      </c>
      <c r="T60" t="s">
        <v>74</v>
      </c>
      <c r="U60" t="s">
        <v>810</v>
      </c>
      <c r="V60" t="s">
        <v>811</v>
      </c>
      <c r="W60" t="s">
        <v>74</v>
      </c>
      <c r="X60" t="s">
        <v>74</v>
      </c>
      <c r="Y60" t="s">
        <v>812</v>
      </c>
      <c r="Z60" t="s">
        <v>74</v>
      </c>
      <c r="AA60" t="s">
        <v>74</v>
      </c>
      <c r="AB60" t="s">
        <v>74</v>
      </c>
      <c r="AC60" t="s">
        <v>74</v>
      </c>
      <c r="AD60" t="s">
        <v>74</v>
      </c>
      <c r="AE60" t="s">
        <v>74</v>
      </c>
      <c r="AF60" t="s">
        <v>74</v>
      </c>
      <c r="AG60">
        <v>34</v>
      </c>
      <c r="AH60">
        <v>17</v>
      </c>
      <c r="AI60">
        <v>17</v>
      </c>
      <c r="AJ60">
        <v>0</v>
      </c>
      <c r="AK60">
        <v>0</v>
      </c>
      <c r="AL60" t="s">
        <v>707</v>
      </c>
      <c r="AM60" t="s">
        <v>572</v>
      </c>
      <c r="AN60" t="s">
        <v>708</v>
      </c>
      <c r="AO60" t="s">
        <v>709</v>
      </c>
      <c r="AP60" t="s">
        <v>74</v>
      </c>
      <c r="AQ60" t="s">
        <v>74</v>
      </c>
      <c r="AR60" t="s">
        <v>711</v>
      </c>
      <c r="AS60" t="s">
        <v>712</v>
      </c>
      <c r="AT60" t="s">
        <v>713</v>
      </c>
      <c r="AU60">
        <v>1997</v>
      </c>
      <c r="AV60">
        <v>102</v>
      </c>
      <c r="AW60" t="s">
        <v>714</v>
      </c>
      <c r="AX60" t="s">
        <v>74</v>
      </c>
      <c r="AY60" t="s">
        <v>74</v>
      </c>
      <c r="AZ60" t="s">
        <v>74</v>
      </c>
      <c r="BA60" t="s">
        <v>74</v>
      </c>
      <c r="BB60">
        <v>14021</v>
      </c>
      <c r="BC60">
        <v>14027</v>
      </c>
      <c r="BD60" t="s">
        <v>74</v>
      </c>
      <c r="BE60" t="s">
        <v>813</v>
      </c>
      <c r="BF60" t="str">
        <f>HYPERLINK("http://dx.doi.org/10.1029/97JD00280","http://dx.doi.org/10.1029/97JD00280")</f>
        <v>http://dx.doi.org/10.1029/97JD00280</v>
      </c>
      <c r="BG60" t="s">
        <v>74</v>
      </c>
      <c r="BH60" t="s">
        <v>74</v>
      </c>
      <c r="BI60">
        <v>7</v>
      </c>
      <c r="BJ60" t="s">
        <v>306</v>
      </c>
      <c r="BK60" t="s">
        <v>350</v>
      </c>
      <c r="BL60" t="s">
        <v>306</v>
      </c>
      <c r="BM60" t="s">
        <v>716</v>
      </c>
      <c r="BN60" t="s">
        <v>74</v>
      </c>
      <c r="BO60" t="s">
        <v>74</v>
      </c>
      <c r="BP60" t="s">
        <v>74</v>
      </c>
      <c r="BQ60" t="s">
        <v>74</v>
      </c>
      <c r="BR60" t="s">
        <v>97</v>
      </c>
      <c r="BS60" t="s">
        <v>814</v>
      </c>
      <c r="BT60" t="str">
        <f>HYPERLINK("https%3A%2F%2Fwww.webofscience.com%2Fwos%2Fwoscc%2Ffull-record%2FWOS:A1997XH19600052","View Full Record in Web of Science")</f>
        <v>View Full Record in Web of Science</v>
      </c>
    </row>
    <row r="61" spans="1:72" x14ac:dyDescent="0.15">
      <c r="A61" t="s">
        <v>72</v>
      </c>
      <c r="B61" t="s">
        <v>815</v>
      </c>
      <c r="C61" t="s">
        <v>74</v>
      </c>
      <c r="D61" t="s">
        <v>74</v>
      </c>
      <c r="E61" t="s">
        <v>74</v>
      </c>
      <c r="F61" t="s">
        <v>815</v>
      </c>
      <c r="G61" t="s">
        <v>74</v>
      </c>
      <c r="H61" t="s">
        <v>74</v>
      </c>
      <c r="I61" t="s">
        <v>816</v>
      </c>
      <c r="J61" t="s">
        <v>817</v>
      </c>
      <c r="K61" t="s">
        <v>74</v>
      </c>
      <c r="L61" t="s">
        <v>74</v>
      </c>
      <c r="M61" t="s">
        <v>77</v>
      </c>
      <c r="N61" t="s">
        <v>78</v>
      </c>
      <c r="O61" t="s">
        <v>74</v>
      </c>
      <c r="P61" t="s">
        <v>74</v>
      </c>
      <c r="Q61" t="s">
        <v>74</v>
      </c>
      <c r="R61" t="s">
        <v>74</v>
      </c>
      <c r="S61" t="s">
        <v>74</v>
      </c>
      <c r="T61" t="s">
        <v>74</v>
      </c>
      <c r="U61" t="s">
        <v>818</v>
      </c>
      <c r="V61" t="s">
        <v>819</v>
      </c>
      <c r="W61" t="s">
        <v>820</v>
      </c>
      <c r="X61" t="s">
        <v>821</v>
      </c>
      <c r="Y61" t="s">
        <v>822</v>
      </c>
      <c r="Z61" t="s">
        <v>74</v>
      </c>
      <c r="AA61" t="s">
        <v>74</v>
      </c>
      <c r="AB61" t="s">
        <v>74</v>
      </c>
      <c r="AC61" t="s">
        <v>74</v>
      </c>
      <c r="AD61" t="s">
        <v>74</v>
      </c>
      <c r="AE61" t="s">
        <v>74</v>
      </c>
      <c r="AF61" t="s">
        <v>74</v>
      </c>
      <c r="AG61">
        <v>29</v>
      </c>
      <c r="AH61">
        <v>566</v>
      </c>
      <c r="AI61">
        <v>638</v>
      </c>
      <c r="AJ61">
        <v>3</v>
      </c>
      <c r="AK61">
        <v>193</v>
      </c>
      <c r="AL61" t="s">
        <v>823</v>
      </c>
      <c r="AM61" t="s">
        <v>824</v>
      </c>
      <c r="AN61" t="s">
        <v>825</v>
      </c>
      <c r="AO61" t="s">
        <v>826</v>
      </c>
      <c r="AP61" t="s">
        <v>74</v>
      </c>
      <c r="AQ61" t="s">
        <v>74</v>
      </c>
      <c r="AR61" t="s">
        <v>817</v>
      </c>
      <c r="AS61" t="s">
        <v>827</v>
      </c>
      <c r="AT61" t="s">
        <v>828</v>
      </c>
      <c r="AU61">
        <v>1997</v>
      </c>
      <c r="AV61">
        <v>387</v>
      </c>
      <c r="AW61">
        <v>6636</v>
      </c>
      <c r="AX61" t="s">
        <v>74</v>
      </c>
      <c r="AY61" t="s">
        <v>74</v>
      </c>
      <c r="AZ61" t="s">
        <v>74</v>
      </c>
      <c r="BA61" t="s">
        <v>74</v>
      </c>
      <c r="BB61">
        <v>897</v>
      </c>
      <c r="BC61">
        <v>900</v>
      </c>
      <c r="BD61" t="s">
        <v>74</v>
      </c>
      <c r="BE61" t="s">
        <v>829</v>
      </c>
      <c r="BF61" t="str">
        <f>HYPERLINK("http://dx.doi.org/10.1038/43174","http://dx.doi.org/10.1038/43174")</f>
        <v>http://dx.doi.org/10.1038/43174</v>
      </c>
      <c r="BG61" t="s">
        <v>74</v>
      </c>
      <c r="BH61" t="s">
        <v>74</v>
      </c>
      <c r="BI61">
        <v>4</v>
      </c>
      <c r="BJ61" t="s">
        <v>619</v>
      </c>
      <c r="BK61" t="s">
        <v>95</v>
      </c>
      <c r="BL61" t="s">
        <v>620</v>
      </c>
      <c r="BM61" t="s">
        <v>830</v>
      </c>
      <c r="BN61" t="s">
        <v>74</v>
      </c>
      <c r="BO61" t="s">
        <v>227</v>
      </c>
      <c r="BP61" t="s">
        <v>74</v>
      </c>
      <c r="BQ61" t="s">
        <v>74</v>
      </c>
      <c r="BR61" t="s">
        <v>97</v>
      </c>
      <c r="BS61" t="s">
        <v>831</v>
      </c>
      <c r="BT61" t="str">
        <f>HYPERLINK("https%3A%2F%2Fwww.webofscience.com%2Fwos%2Fwoscc%2Ffull-record%2FWOS:A1997XG41600050","View Full Record in Web of Science")</f>
        <v>View Full Record in Web of Science</v>
      </c>
    </row>
    <row r="62" spans="1:72" x14ac:dyDescent="0.15">
      <c r="A62" t="s">
        <v>72</v>
      </c>
      <c r="B62" t="s">
        <v>832</v>
      </c>
      <c r="C62" t="s">
        <v>74</v>
      </c>
      <c r="D62" t="s">
        <v>74</v>
      </c>
      <c r="E62" t="s">
        <v>74</v>
      </c>
      <c r="F62" t="s">
        <v>832</v>
      </c>
      <c r="G62" t="s">
        <v>74</v>
      </c>
      <c r="H62" t="s">
        <v>74</v>
      </c>
      <c r="I62" t="s">
        <v>833</v>
      </c>
      <c r="J62" t="s">
        <v>834</v>
      </c>
      <c r="K62" t="s">
        <v>74</v>
      </c>
      <c r="L62" t="s">
        <v>74</v>
      </c>
      <c r="M62" t="s">
        <v>77</v>
      </c>
      <c r="N62" t="s">
        <v>332</v>
      </c>
      <c r="O62" t="s">
        <v>835</v>
      </c>
      <c r="P62" t="s">
        <v>836</v>
      </c>
      <c r="Q62" t="s">
        <v>837</v>
      </c>
      <c r="R62" t="s">
        <v>74</v>
      </c>
      <c r="S62" t="s">
        <v>74</v>
      </c>
      <c r="T62" t="s">
        <v>838</v>
      </c>
      <c r="U62" t="s">
        <v>839</v>
      </c>
      <c r="V62" t="s">
        <v>840</v>
      </c>
      <c r="W62" t="s">
        <v>841</v>
      </c>
      <c r="X62" t="s">
        <v>842</v>
      </c>
      <c r="Y62" t="s">
        <v>843</v>
      </c>
      <c r="Z62" t="s">
        <v>74</v>
      </c>
      <c r="AA62" t="s">
        <v>74</v>
      </c>
      <c r="AB62" t="s">
        <v>74</v>
      </c>
      <c r="AC62" t="s">
        <v>74</v>
      </c>
      <c r="AD62" t="s">
        <v>74</v>
      </c>
      <c r="AE62" t="s">
        <v>74</v>
      </c>
      <c r="AF62" t="s">
        <v>74</v>
      </c>
      <c r="AG62">
        <v>101</v>
      </c>
      <c r="AH62">
        <v>98</v>
      </c>
      <c r="AI62">
        <v>106</v>
      </c>
      <c r="AJ62">
        <v>0</v>
      </c>
      <c r="AK62">
        <v>13</v>
      </c>
      <c r="AL62" t="s">
        <v>108</v>
      </c>
      <c r="AM62" t="s">
        <v>109</v>
      </c>
      <c r="AN62" t="s">
        <v>110</v>
      </c>
      <c r="AO62" t="s">
        <v>844</v>
      </c>
      <c r="AP62" t="s">
        <v>74</v>
      </c>
      <c r="AQ62" t="s">
        <v>74</v>
      </c>
      <c r="AR62" t="s">
        <v>845</v>
      </c>
      <c r="AS62" t="s">
        <v>846</v>
      </c>
      <c r="AT62" t="s">
        <v>847</v>
      </c>
      <c r="AU62">
        <v>1997</v>
      </c>
      <c r="AV62">
        <v>139</v>
      </c>
      <c r="AW62" t="s">
        <v>562</v>
      </c>
      <c r="AX62" t="s">
        <v>74</v>
      </c>
      <c r="AY62" t="s">
        <v>74</v>
      </c>
      <c r="AZ62" t="s">
        <v>74</v>
      </c>
      <c r="BA62" t="s">
        <v>74</v>
      </c>
      <c r="BB62">
        <v>223</v>
      </c>
      <c r="BC62">
        <v>248</v>
      </c>
      <c r="BD62" t="s">
        <v>74</v>
      </c>
      <c r="BE62" t="s">
        <v>848</v>
      </c>
      <c r="BF62" t="str">
        <f>HYPERLINK("http://dx.doi.org/10.1016/S0009-2541(97)00037-5","http://dx.doi.org/10.1016/S0009-2541(97)00037-5")</f>
        <v>http://dx.doi.org/10.1016/S0009-2541(97)00037-5</v>
      </c>
      <c r="BG62" t="s">
        <v>74</v>
      </c>
      <c r="BH62" t="s">
        <v>74</v>
      </c>
      <c r="BI62">
        <v>26</v>
      </c>
      <c r="BJ62" t="s">
        <v>225</v>
      </c>
      <c r="BK62" t="s">
        <v>363</v>
      </c>
      <c r="BL62" t="s">
        <v>225</v>
      </c>
      <c r="BM62" t="s">
        <v>849</v>
      </c>
      <c r="BN62" t="s">
        <v>74</v>
      </c>
      <c r="BO62" t="s">
        <v>74</v>
      </c>
      <c r="BP62" t="s">
        <v>74</v>
      </c>
      <c r="BQ62" t="s">
        <v>74</v>
      </c>
      <c r="BR62" t="s">
        <v>97</v>
      </c>
      <c r="BS62" t="s">
        <v>850</v>
      </c>
      <c r="BT62" t="str">
        <f>HYPERLINK("https%3A%2F%2Fwww.webofscience.com%2Fwos%2Fwoscc%2Ffull-record%2FWOS:A1997XG57100013","View Full Record in Web of Science")</f>
        <v>View Full Record in Web of Science</v>
      </c>
    </row>
    <row r="63" spans="1:72" x14ac:dyDescent="0.15">
      <c r="A63" t="s">
        <v>72</v>
      </c>
      <c r="B63" t="s">
        <v>851</v>
      </c>
      <c r="C63" t="s">
        <v>74</v>
      </c>
      <c r="D63" t="s">
        <v>74</v>
      </c>
      <c r="E63" t="s">
        <v>74</v>
      </c>
      <c r="F63" t="s">
        <v>851</v>
      </c>
      <c r="G63" t="s">
        <v>74</v>
      </c>
      <c r="H63" t="s">
        <v>74</v>
      </c>
      <c r="I63" t="s">
        <v>852</v>
      </c>
      <c r="J63" t="s">
        <v>853</v>
      </c>
      <c r="K63" t="s">
        <v>74</v>
      </c>
      <c r="L63" t="s">
        <v>74</v>
      </c>
      <c r="M63" t="s">
        <v>77</v>
      </c>
      <c r="N63" t="s">
        <v>78</v>
      </c>
      <c r="O63" t="s">
        <v>74</v>
      </c>
      <c r="P63" t="s">
        <v>74</v>
      </c>
      <c r="Q63" t="s">
        <v>74</v>
      </c>
      <c r="R63" t="s">
        <v>74</v>
      </c>
      <c r="S63" t="s">
        <v>74</v>
      </c>
      <c r="T63" t="s">
        <v>74</v>
      </c>
      <c r="U63" t="s">
        <v>854</v>
      </c>
      <c r="V63" t="s">
        <v>855</v>
      </c>
      <c r="W63" t="s">
        <v>856</v>
      </c>
      <c r="X63" t="s">
        <v>857</v>
      </c>
      <c r="Y63" t="s">
        <v>74</v>
      </c>
      <c r="Z63" t="s">
        <v>74</v>
      </c>
      <c r="AA63" t="s">
        <v>858</v>
      </c>
      <c r="AB63" t="s">
        <v>859</v>
      </c>
      <c r="AC63" t="s">
        <v>74</v>
      </c>
      <c r="AD63" t="s">
        <v>74</v>
      </c>
      <c r="AE63" t="s">
        <v>74</v>
      </c>
      <c r="AF63" t="s">
        <v>74</v>
      </c>
      <c r="AG63">
        <v>9</v>
      </c>
      <c r="AH63">
        <v>16</v>
      </c>
      <c r="AI63">
        <v>16</v>
      </c>
      <c r="AJ63">
        <v>0</v>
      </c>
      <c r="AK63">
        <v>6</v>
      </c>
      <c r="AL63" t="s">
        <v>175</v>
      </c>
      <c r="AM63" t="s">
        <v>132</v>
      </c>
      <c r="AN63" t="s">
        <v>860</v>
      </c>
      <c r="AO63" t="s">
        <v>861</v>
      </c>
      <c r="AP63" t="s">
        <v>74</v>
      </c>
      <c r="AQ63" t="s">
        <v>74</v>
      </c>
      <c r="AR63" t="s">
        <v>853</v>
      </c>
      <c r="AS63" t="s">
        <v>862</v>
      </c>
      <c r="AT63" t="s">
        <v>863</v>
      </c>
      <c r="AU63">
        <v>1997</v>
      </c>
      <c r="AV63">
        <v>53</v>
      </c>
      <c r="AW63">
        <v>25</v>
      </c>
      <c r="AX63" t="s">
        <v>74</v>
      </c>
      <c r="AY63" t="s">
        <v>74</v>
      </c>
      <c r="AZ63" t="s">
        <v>74</v>
      </c>
      <c r="BA63" t="s">
        <v>74</v>
      </c>
      <c r="BB63">
        <v>8625</v>
      </c>
      <c r="BC63">
        <v>8628</v>
      </c>
      <c r="BD63" t="s">
        <v>74</v>
      </c>
      <c r="BE63" t="s">
        <v>864</v>
      </c>
      <c r="BF63" t="str">
        <f>HYPERLINK("http://dx.doi.org/10.1016/S0040-4020(97)00531-0","http://dx.doi.org/10.1016/S0040-4020(97)00531-0")</f>
        <v>http://dx.doi.org/10.1016/S0040-4020(97)00531-0</v>
      </c>
      <c r="BG63" t="s">
        <v>74</v>
      </c>
      <c r="BH63" t="s">
        <v>74</v>
      </c>
      <c r="BI63">
        <v>4</v>
      </c>
      <c r="BJ63" t="s">
        <v>865</v>
      </c>
      <c r="BK63" t="s">
        <v>866</v>
      </c>
      <c r="BL63" t="s">
        <v>678</v>
      </c>
      <c r="BM63" t="s">
        <v>867</v>
      </c>
      <c r="BN63" t="s">
        <v>74</v>
      </c>
      <c r="BO63" t="s">
        <v>227</v>
      </c>
      <c r="BP63" t="s">
        <v>74</v>
      </c>
      <c r="BQ63" t="s">
        <v>74</v>
      </c>
      <c r="BR63" t="s">
        <v>97</v>
      </c>
      <c r="BS63" t="s">
        <v>868</v>
      </c>
      <c r="BT63" t="str">
        <f>HYPERLINK("https%3A%2F%2Fwww.webofscience.com%2Fwos%2Fwoscc%2Ffull-record%2FWOS:A1997XF71600027","View Full Record in Web of Science")</f>
        <v>View Full Record in Web of Science</v>
      </c>
    </row>
    <row r="64" spans="1:72" x14ac:dyDescent="0.15">
      <c r="A64" t="s">
        <v>72</v>
      </c>
      <c r="B64" t="s">
        <v>869</v>
      </c>
      <c r="C64" t="s">
        <v>74</v>
      </c>
      <c r="D64" t="s">
        <v>74</v>
      </c>
      <c r="E64" t="s">
        <v>74</v>
      </c>
      <c r="F64" t="s">
        <v>869</v>
      </c>
      <c r="G64" t="s">
        <v>74</v>
      </c>
      <c r="H64" t="s">
        <v>74</v>
      </c>
      <c r="I64" t="s">
        <v>870</v>
      </c>
      <c r="J64" t="s">
        <v>664</v>
      </c>
      <c r="K64" t="s">
        <v>74</v>
      </c>
      <c r="L64" t="s">
        <v>74</v>
      </c>
      <c r="M64" t="s">
        <v>77</v>
      </c>
      <c r="N64" t="s">
        <v>78</v>
      </c>
      <c r="O64" t="s">
        <v>74</v>
      </c>
      <c r="P64" t="s">
        <v>74</v>
      </c>
      <c r="Q64" t="s">
        <v>74</v>
      </c>
      <c r="R64" t="s">
        <v>74</v>
      </c>
      <c r="S64" t="s">
        <v>74</v>
      </c>
      <c r="T64" t="s">
        <v>871</v>
      </c>
      <c r="U64" t="s">
        <v>74</v>
      </c>
      <c r="V64" t="s">
        <v>872</v>
      </c>
      <c r="W64" t="s">
        <v>74</v>
      </c>
      <c r="X64" t="s">
        <v>74</v>
      </c>
      <c r="Y64" t="s">
        <v>873</v>
      </c>
      <c r="Z64" t="s">
        <v>74</v>
      </c>
      <c r="AA64" t="s">
        <v>74</v>
      </c>
      <c r="AB64" t="s">
        <v>74</v>
      </c>
      <c r="AC64" t="s">
        <v>74</v>
      </c>
      <c r="AD64" t="s">
        <v>74</v>
      </c>
      <c r="AE64" t="s">
        <v>74</v>
      </c>
      <c r="AF64" t="s">
        <v>74</v>
      </c>
      <c r="AG64">
        <v>5</v>
      </c>
      <c r="AH64">
        <v>4</v>
      </c>
      <c r="AI64">
        <v>4</v>
      </c>
      <c r="AJ64">
        <v>0</v>
      </c>
      <c r="AK64">
        <v>3</v>
      </c>
      <c r="AL64" t="s">
        <v>108</v>
      </c>
      <c r="AM64" t="s">
        <v>109</v>
      </c>
      <c r="AN64" t="s">
        <v>110</v>
      </c>
      <c r="AO64" t="s">
        <v>672</v>
      </c>
      <c r="AP64" t="s">
        <v>74</v>
      </c>
      <c r="AQ64" t="s">
        <v>74</v>
      </c>
      <c r="AR64" t="s">
        <v>673</v>
      </c>
      <c r="AS64" t="s">
        <v>674</v>
      </c>
      <c r="AT64" t="s">
        <v>874</v>
      </c>
      <c r="AU64">
        <v>1997</v>
      </c>
      <c r="AV64">
        <v>345</v>
      </c>
      <c r="AW64" t="s">
        <v>875</v>
      </c>
      <c r="AX64" t="s">
        <v>74</v>
      </c>
      <c r="AY64" t="s">
        <v>74</v>
      </c>
      <c r="AZ64" t="s">
        <v>74</v>
      </c>
      <c r="BA64" t="s">
        <v>74</v>
      </c>
      <c r="BB64">
        <v>197</v>
      </c>
      <c r="BC64">
        <v>202</v>
      </c>
      <c r="BD64" t="s">
        <v>74</v>
      </c>
      <c r="BE64" t="s">
        <v>876</v>
      </c>
      <c r="BF64" t="str">
        <f>HYPERLINK("http://dx.doi.org/10.1016/S0003-2670(96)00630-7","http://dx.doi.org/10.1016/S0003-2670(96)00630-7")</f>
        <v>http://dx.doi.org/10.1016/S0003-2670(96)00630-7</v>
      </c>
      <c r="BG64" t="s">
        <v>74</v>
      </c>
      <c r="BH64" t="s">
        <v>74</v>
      </c>
      <c r="BI64">
        <v>6</v>
      </c>
      <c r="BJ64" t="s">
        <v>677</v>
      </c>
      <c r="BK64" t="s">
        <v>95</v>
      </c>
      <c r="BL64" t="s">
        <v>678</v>
      </c>
      <c r="BM64" t="s">
        <v>877</v>
      </c>
      <c r="BN64" t="s">
        <v>74</v>
      </c>
      <c r="BO64" t="s">
        <v>74</v>
      </c>
      <c r="BP64" t="s">
        <v>74</v>
      </c>
      <c r="BQ64" t="s">
        <v>74</v>
      </c>
      <c r="BR64" t="s">
        <v>97</v>
      </c>
      <c r="BS64" t="s">
        <v>878</v>
      </c>
      <c r="BT64" t="str">
        <f>HYPERLINK("https%3A%2F%2Fwww.webofscience.com%2Fwos%2Fwoscc%2Ffull-record%2FWOS:A1997XH45700022","View Full Record in Web of Science")</f>
        <v>View Full Record in Web of Science</v>
      </c>
    </row>
    <row r="65" spans="1:72" x14ac:dyDescent="0.15">
      <c r="A65" t="s">
        <v>72</v>
      </c>
      <c r="B65" t="s">
        <v>879</v>
      </c>
      <c r="C65" t="s">
        <v>74</v>
      </c>
      <c r="D65" t="s">
        <v>74</v>
      </c>
      <c r="E65" t="s">
        <v>74</v>
      </c>
      <c r="F65" t="s">
        <v>879</v>
      </c>
      <c r="G65" t="s">
        <v>74</v>
      </c>
      <c r="H65" t="s">
        <v>74</v>
      </c>
      <c r="I65" t="s">
        <v>880</v>
      </c>
      <c r="J65" t="s">
        <v>881</v>
      </c>
      <c r="K65" t="s">
        <v>74</v>
      </c>
      <c r="L65" t="s">
        <v>74</v>
      </c>
      <c r="M65" t="s">
        <v>77</v>
      </c>
      <c r="N65" t="s">
        <v>78</v>
      </c>
      <c r="O65" t="s">
        <v>74</v>
      </c>
      <c r="P65" t="s">
        <v>74</v>
      </c>
      <c r="Q65" t="s">
        <v>74</v>
      </c>
      <c r="R65" t="s">
        <v>74</v>
      </c>
      <c r="S65" t="s">
        <v>74</v>
      </c>
      <c r="T65" t="s">
        <v>74</v>
      </c>
      <c r="U65" t="s">
        <v>882</v>
      </c>
      <c r="V65" t="s">
        <v>883</v>
      </c>
      <c r="W65" t="s">
        <v>884</v>
      </c>
      <c r="X65" t="s">
        <v>885</v>
      </c>
      <c r="Y65" t="s">
        <v>886</v>
      </c>
      <c r="Z65" t="s">
        <v>74</v>
      </c>
      <c r="AA65" t="s">
        <v>74</v>
      </c>
      <c r="AB65" t="s">
        <v>74</v>
      </c>
      <c r="AC65" t="s">
        <v>74</v>
      </c>
      <c r="AD65" t="s">
        <v>74</v>
      </c>
      <c r="AE65" t="s">
        <v>74</v>
      </c>
      <c r="AF65" t="s">
        <v>74</v>
      </c>
      <c r="AG65">
        <v>59</v>
      </c>
      <c r="AH65">
        <v>27</v>
      </c>
      <c r="AI65">
        <v>35</v>
      </c>
      <c r="AJ65">
        <v>1</v>
      </c>
      <c r="AK65">
        <v>5</v>
      </c>
      <c r="AL65" t="s">
        <v>887</v>
      </c>
      <c r="AM65" t="s">
        <v>572</v>
      </c>
      <c r="AN65" t="s">
        <v>888</v>
      </c>
      <c r="AO65" t="s">
        <v>889</v>
      </c>
      <c r="AP65" t="s">
        <v>74</v>
      </c>
      <c r="AQ65" t="s">
        <v>74</v>
      </c>
      <c r="AR65" t="s">
        <v>890</v>
      </c>
      <c r="AS65" t="s">
        <v>891</v>
      </c>
      <c r="AT65" t="s">
        <v>874</v>
      </c>
      <c r="AU65">
        <v>1997</v>
      </c>
      <c r="AV65">
        <v>36</v>
      </c>
      <c r="AW65">
        <v>18</v>
      </c>
      <c r="AX65" t="s">
        <v>74</v>
      </c>
      <c r="AY65" t="s">
        <v>74</v>
      </c>
      <c r="AZ65" t="s">
        <v>74</v>
      </c>
      <c r="BA65" t="s">
        <v>74</v>
      </c>
      <c r="BB65">
        <v>4181</v>
      </c>
      <c r="BC65">
        <v>4194</v>
      </c>
      <c r="BD65" t="s">
        <v>74</v>
      </c>
      <c r="BE65" t="s">
        <v>892</v>
      </c>
      <c r="BF65" t="str">
        <f>HYPERLINK("http://dx.doi.org/10.1364/AO.36.004181","http://dx.doi.org/10.1364/AO.36.004181")</f>
        <v>http://dx.doi.org/10.1364/AO.36.004181</v>
      </c>
      <c r="BG65" t="s">
        <v>74</v>
      </c>
      <c r="BH65" t="s">
        <v>74</v>
      </c>
      <c r="BI65">
        <v>14</v>
      </c>
      <c r="BJ65" t="s">
        <v>893</v>
      </c>
      <c r="BK65" t="s">
        <v>95</v>
      </c>
      <c r="BL65" t="s">
        <v>893</v>
      </c>
      <c r="BM65" t="s">
        <v>894</v>
      </c>
      <c r="BN65">
        <v>18253446</v>
      </c>
      <c r="BO65" t="s">
        <v>74</v>
      </c>
      <c r="BP65" t="s">
        <v>74</v>
      </c>
      <c r="BQ65" t="s">
        <v>74</v>
      </c>
      <c r="BR65" t="s">
        <v>97</v>
      </c>
      <c r="BS65" t="s">
        <v>895</v>
      </c>
      <c r="BT65" t="str">
        <f>HYPERLINK("https%3A%2F%2Fwww.webofscience.com%2Fwos%2Fwoscc%2Ffull-record%2FWOS:A1997XE30100024","View Full Record in Web of Science")</f>
        <v>View Full Record in Web of Science</v>
      </c>
    </row>
    <row r="66" spans="1:72" x14ac:dyDescent="0.15">
      <c r="A66" t="s">
        <v>72</v>
      </c>
      <c r="B66" t="s">
        <v>896</v>
      </c>
      <c r="C66" t="s">
        <v>74</v>
      </c>
      <c r="D66" t="s">
        <v>74</v>
      </c>
      <c r="E66" t="s">
        <v>74</v>
      </c>
      <c r="F66" t="s">
        <v>896</v>
      </c>
      <c r="G66" t="s">
        <v>74</v>
      </c>
      <c r="H66" t="s">
        <v>74</v>
      </c>
      <c r="I66" t="s">
        <v>897</v>
      </c>
      <c r="J66" t="s">
        <v>696</v>
      </c>
      <c r="K66" t="s">
        <v>74</v>
      </c>
      <c r="L66" t="s">
        <v>74</v>
      </c>
      <c r="M66" t="s">
        <v>77</v>
      </c>
      <c r="N66" t="s">
        <v>78</v>
      </c>
      <c r="O66" t="s">
        <v>74</v>
      </c>
      <c r="P66" t="s">
        <v>74</v>
      </c>
      <c r="Q66" t="s">
        <v>74</v>
      </c>
      <c r="R66" t="s">
        <v>74</v>
      </c>
      <c r="S66" t="s">
        <v>74</v>
      </c>
      <c r="T66" t="s">
        <v>74</v>
      </c>
      <c r="U66" t="s">
        <v>898</v>
      </c>
      <c r="V66" t="s">
        <v>899</v>
      </c>
      <c r="W66" t="s">
        <v>900</v>
      </c>
      <c r="X66" t="s">
        <v>901</v>
      </c>
      <c r="Y66" t="s">
        <v>902</v>
      </c>
      <c r="Z66" t="s">
        <v>74</v>
      </c>
      <c r="AA66" t="s">
        <v>903</v>
      </c>
      <c r="AB66" t="s">
        <v>904</v>
      </c>
      <c r="AC66" t="s">
        <v>74</v>
      </c>
      <c r="AD66" t="s">
        <v>74</v>
      </c>
      <c r="AE66" t="s">
        <v>74</v>
      </c>
      <c r="AF66" t="s">
        <v>74</v>
      </c>
      <c r="AG66">
        <v>69</v>
      </c>
      <c r="AH66">
        <v>101</v>
      </c>
      <c r="AI66">
        <v>106</v>
      </c>
      <c r="AJ66">
        <v>0</v>
      </c>
      <c r="AK66">
        <v>27</v>
      </c>
      <c r="AL66" t="s">
        <v>707</v>
      </c>
      <c r="AM66" t="s">
        <v>572</v>
      </c>
      <c r="AN66" t="s">
        <v>708</v>
      </c>
      <c r="AO66" t="s">
        <v>709</v>
      </c>
      <c r="AP66" t="s">
        <v>710</v>
      </c>
      <c r="AQ66" t="s">
        <v>74</v>
      </c>
      <c r="AR66" t="s">
        <v>711</v>
      </c>
      <c r="AS66" t="s">
        <v>712</v>
      </c>
      <c r="AT66" t="s">
        <v>874</v>
      </c>
      <c r="AU66">
        <v>1997</v>
      </c>
      <c r="AV66">
        <v>102</v>
      </c>
      <c r="AW66" t="s">
        <v>905</v>
      </c>
      <c r="AX66" t="s">
        <v>74</v>
      </c>
      <c r="AY66" t="s">
        <v>74</v>
      </c>
      <c r="AZ66" t="s">
        <v>74</v>
      </c>
      <c r="BA66" t="s">
        <v>74</v>
      </c>
      <c r="BB66">
        <v>12839</v>
      </c>
      <c r="BC66">
        <v>12854</v>
      </c>
      <c r="BD66" t="s">
        <v>74</v>
      </c>
      <c r="BE66" t="s">
        <v>906</v>
      </c>
      <c r="BF66" t="str">
        <f>HYPERLINK("http://dx.doi.org/10.1029/96JD02749","http://dx.doi.org/10.1029/96JD02749")</f>
        <v>http://dx.doi.org/10.1029/96JD02749</v>
      </c>
      <c r="BG66" t="s">
        <v>74</v>
      </c>
      <c r="BH66" t="s">
        <v>74</v>
      </c>
      <c r="BI66">
        <v>16</v>
      </c>
      <c r="BJ66" t="s">
        <v>306</v>
      </c>
      <c r="BK66" t="s">
        <v>95</v>
      </c>
      <c r="BL66" t="s">
        <v>306</v>
      </c>
      <c r="BM66" t="s">
        <v>907</v>
      </c>
      <c r="BN66" t="s">
        <v>74</v>
      </c>
      <c r="BO66" t="s">
        <v>227</v>
      </c>
      <c r="BP66" t="s">
        <v>74</v>
      </c>
      <c r="BQ66" t="s">
        <v>74</v>
      </c>
      <c r="BR66" t="s">
        <v>97</v>
      </c>
      <c r="BS66" t="s">
        <v>908</v>
      </c>
      <c r="BT66" t="str">
        <f>HYPERLINK("https%3A%2F%2Fwww.webofscience.com%2Fwos%2Fwoscc%2Ffull-record%2FWOS:A1997XG17900006","View Full Record in Web of Science")</f>
        <v>View Full Record in Web of Science</v>
      </c>
    </row>
    <row r="67" spans="1:72" x14ac:dyDescent="0.15">
      <c r="A67" t="s">
        <v>72</v>
      </c>
      <c r="B67" t="s">
        <v>909</v>
      </c>
      <c r="C67" t="s">
        <v>74</v>
      </c>
      <c r="D67" t="s">
        <v>74</v>
      </c>
      <c r="E67" t="s">
        <v>74</v>
      </c>
      <c r="F67" t="s">
        <v>909</v>
      </c>
      <c r="G67" t="s">
        <v>74</v>
      </c>
      <c r="H67" t="s">
        <v>74</v>
      </c>
      <c r="I67" t="s">
        <v>910</v>
      </c>
      <c r="J67" t="s">
        <v>696</v>
      </c>
      <c r="K67" t="s">
        <v>74</v>
      </c>
      <c r="L67" t="s">
        <v>74</v>
      </c>
      <c r="M67" t="s">
        <v>77</v>
      </c>
      <c r="N67" t="s">
        <v>78</v>
      </c>
      <c r="O67" t="s">
        <v>74</v>
      </c>
      <c r="P67" t="s">
        <v>74</v>
      </c>
      <c r="Q67" t="s">
        <v>74</v>
      </c>
      <c r="R67" t="s">
        <v>74</v>
      </c>
      <c r="S67" t="s">
        <v>74</v>
      </c>
      <c r="T67" t="s">
        <v>74</v>
      </c>
      <c r="U67" t="s">
        <v>911</v>
      </c>
      <c r="V67" t="s">
        <v>912</v>
      </c>
      <c r="W67" t="s">
        <v>913</v>
      </c>
      <c r="X67" t="s">
        <v>914</v>
      </c>
      <c r="Y67" t="s">
        <v>915</v>
      </c>
      <c r="Z67" t="s">
        <v>74</v>
      </c>
      <c r="AA67" t="s">
        <v>916</v>
      </c>
      <c r="AB67" t="s">
        <v>917</v>
      </c>
      <c r="AC67" t="s">
        <v>74</v>
      </c>
      <c r="AD67" t="s">
        <v>74</v>
      </c>
      <c r="AE67" t="s">
        <v>74</v>
      </c>
      <c r="AF67" t="s">
        <v>74</v>
      </c>
      <c r="AG67">
        <v>29</v>
      </c>
      <c r="AH67">
        <v>26</v>
      </c>
      <c r="AI67">
        <v>28</v>
      </c>
      <c r="AJ67">
        <v>0</v>
      </c>
      <c r="AK67">
        <v>3</v>
      </c>
      <c r="AL67" t="s">
        <v>707</v>
      </c>
      <c r="AM67" t="s">
        <v>572</v>
      </c>
      <c r="AN67" t="s">
        <v>708</v>
      </c>
      <c r="AO67" t="s">
        <v>709</v>
      </c>
      <c r="AP67" t="s">
        <v>74</v>
      </c>
      <c r="AQ67" t="s">
        <v>74</v>
      </c>
      <c r="AR67" t="s">
        <v>711</v>
      </c>
      <c r="AS67" t="s">
        <v>712</v>
      </c>
      <c r="AT67" t="s">
        <v>874</v>
      </c>
      <c r="AU67">
        <v>1997</v>
      </c>
      <c r="AV67">
        <v>102</v>
      </c>
      <c r="AW67" t="s">
        <v>905</v>
      </c>
      <c r="AX67" t="s">
        <v>74</v>
      </c>
      <c r="AY67" t="s">
        <v>74</v>
      </c>
      <c r="AZ67" t="s">
        <v>74</v>
      </c>
      <c r="BA67" t="s">
        <v>74</v>
      </c>
      <c r="BB67">
        <v>12863</v>
      </c>
      <c r="BC67">
        <v>12869</v>
      </c>
      <c r="BD67" t="s">
        <v>74</v>
      </c>
      <c r="BE67" t="s">
        <v>918</v>
      </c>
      <c r="BF67" t="str">
        <f>HYPERLINK("http://dx.doi.org/10.1029/97JD00358","http://dx.doi.org/10.1029/97JD00358")</f>
        <v>http://dx.doi.org/10.1029/97JD00358</v>
      </c>
      <c r="BG67" t="s">
        <v>74</v>
      </c>
      <c r="BH67" t="s">
        <v>74</v>
      </c>
      <c r="BI67">
        <v>7</v>
      </c>
      <c r="BJ67" t="s">
        <v>306</v>
      </c>
      <c r="BK67" t="s">
        <v>95</v>
      </c>
      <c r="BL67" t="s">
        <v>306</v>
      </c>
      <c r="BM67" t="s">
        <v>907</v>
      </c>
      <c r="BN67" t="s">
        <v>74</v>
      </c>
      <c r="BO67" t="s">
        <v>227</v>
      </c>
      <c r="BP67" t="s">
        <v>74</v>
      </c>
      <c r="BQ67" t="s">
        <v>74</v>
      </c>
      <c r="BR67" t="s">
        <v>97</v>
      </c>
      <c r="BS67" t="s">
        <v>919</v>
      </c>
      <c r="BT67" t="str">
        <f>HYPERLINK("https%3A%2F%2Fwww.webofscience.com%2Fwos%2Fwoscc%2Ffull-record%2FWOS:A1997XG17900008","View Full Record in Web of Science")</f>
        <v>View Full Record in Web of Science</v>
      </c>
    </row>
    <row r="68" spans="1:72" x14ac:dyDescent="0.15">
      <c r="A68" t="s">
        <v>72</v>
      </c>
      <c r="B68" t="s">
        <v>920</v>
      </c>
      <c r="C68" t="s">
        <v>74</v>
      </c>
      <c r="D68" t="s">
        <v>74</v>
      </c>
      <c r="E68" t="s">
        <v>74</v>
      </c>
      <c r="F68" t="s">
        <v>920</v>
      </c>
      <c r="G68" t="s">
        <v>74</v>
      </c>
      <c r="H68" t="s">
        <v>74</v>
      </c>
      <c r="I68" t="s">
        <v>921</v>
      </c>
      <c r="J68" t="s">
        <v>696</v>
      </c>
      <c r="K68" t="s">
        <v>74</v>
      </c>
      <c r="L68" t="s">
        <v>74</v>
      </c>
      <c r="M68" t="s">
        <v>77</v>
      </c>
      <c r="N68" t="s">
        <v>78</v>
      </c>
      <c r="O68" t="s">
        <v>74</v>
      </c>
      <c r="P68" t="s">
        <v>74</v>
      </c>
      <c r="Q68" t="s">
        <v>74</v>
      </c>
      <c r="R68" t="s">
        <v>74</v>
      </c>
      <c r="S68" t="s">
        <v>74</v>
      </c>
      <c r="T68" t="s">
        <v>74</v>
      </c>
      <c r="U68" t="s">
        <v>922</v>
      </c>
      <c r="V68" t="s">
        <v>923</v>
      </c>
      <c r="W68" t="s">
        <v>924</v>
      </c>
      <c r="X68" t="s">
        <v>925</v>
      </c>
      <c r="Y68" t="s">
        <v>926</v>
      </c>
      <c r="Z68" t="s">
        <v>74</v>
      </c>
      <c r="AA68" t="s">
        <v>927</v>
      </c>
      <c r="AB68" t="s">
        <v>928</v>
      </c>
      <c r="AC68" t="s">
        <v>74</v>
      </c>
      <c r="AD68" t="s">
        <v>74</v>
      </c>
      <c r="AE68" t="s">
        <v>74</v>
      </c>
      <c r="AF68" t="s">
        <v>74</v>
      </c>
      <c r="AG68">
        <v>14</v>
      </c>
      <c r="AH68">
        <v>9</v>
      </c>
      <c r="AI68">
        <v>9</v>
      </c>
      <c r="AJ68">
        <v>0</v>
      </c>
      <c r="AK68">
        <v>0</v>
      </c>
      <c r="AL68" t="s">
        <v>707</v>
      </c>
      <c r="AM68" t="s">
        <v>572</v>
      </c>
      <c r="AN68" t="s">
        <v>708</v>
      </c>
      <c r="AO68" t="s">
        <v>709</v>
      </c>
      <c r="AP68" t="s">
        <v>74</v>
      </c>
      <c r="AQ68" t="s">
        <v>74</v>
      </c>
      <c r="AR68" t="s">
        <v>711</v>
      </c>
      <c r="AS68" t="s">
        <v>712</v>
      </c>
      <c r="AT68" t="s">
        <v>874</v>
      </c>
      <c r="AU68">
        <v>1997</v>
      </c>
      <c r="AV68">
        <v>102</v>
      </c>
      <c r="AW68" t="s">
        <v>905</v>
      </c>
      <c r="AX68" t="s">
        <v>74</v>
      </c>
      <c r="AY68" t="s">
        <v>74</v>
      </c>
      <c r="AZ68" t="s">
        <v>74</v>
      </c>
      <c r="BA68" t="s">
        <v>74</v>
      </c>
      <c r="BB68">
        <v>12945</v>
      </c>
      <c r="BC68">
        <v>12955</v>
      </c>
      <c r="BD68" t="s">
        <v>74</v>
      </c>
      <c r="BE68" t="s">
        <v>929</v>
      </c>
      <c r="BF68" t="str">
        <f>HYPERLINK("http://dx.doi.org/10.1029/97JD00361","http://dx.doi.org/10.1029/97JD00361")</f>
        <v>http://dx.doi.org/10.1029/97JD00361</v>
      </c>
      <c r="BG68" t="s">
        <v>74</v>
      </c>
      <c r="BH68" t="s">
        <v>74</v>
      </c>
      <c r="BI68">
        <v>11</v>
      </c>
      <c r="BJ68" t="s">
        <v>306</v>
      </c>
      <c r="BK68" t="s">
        <v>95</v>
      </c>
      <c r="BL68" t="s">
        <v>306</v>
      </c>
      <c r="BM68" t="s">
        <v>907</v>
      </c>
      <c r="BN68" t="s">
        <v>74</v>
      </c>
      <c r="BO68" t="s">
        <v>227</v>
      </c>
      <c r="BP68" t="s">
        <v>74</v>
      </c>
      <c r="BQ68" t="s">
        <v>74</v>
      </c>
      <c r="BR68" t="s">
        <v>97</v>
      </c>
      <c r="BS68" t="s">
        <v>930</v>
      </c>
      <c r="BT68" t="str">
        <f>HYPERLINK("https%3A%2F%2Fwww.webofscience.com%2Fwos%2Fwoscc%2Ffull-record%2FWOS:A1997XG17900016","View Full Record in Web of Science")</f>
        <v>View Full Record in Web of Science</v>
      </c>
    </row>
    <row r="69" spans="1:72" x14ac:dyDescent="0.15">
      <c r="A69" t="s">
        <v>72</v>
      </c>
      <c r="B69" t="s">
        <v>931</v>
      </c>
      <c r="C69" t="s">
        <v>74</v>
      </c>
      <c r="D69" t="s">
        <v>74</v>
      </c>
      <c r="E69" t="s">
        <v>74</v>
      </c>
      <c r="F69" t="s">
        <v>931</v>
      </c>
      <c r="G69" t="s">
        <v>74</v>
      </c>
      <c r="H69" t="s">
        <v>74</v>
      </c>
      <c r="I69" t="s">
        <v>932</v>
      </c>
      <c r="J69" t="s">
        <v>696</v>
      </c>
      <c r="K69" t="s">
        <v>74</v>
      </c>
      <c r="L69" t="s">
        <v>74</v>
      </c>
      <c r="M69" t="s">
        <v>77</v>
      </c>
      <c r="N69" t="s">
        <v>78</v>
      </c>
      <c r="O69" t="s">
        <v>74</v>
      </c>
      <c r="P69" t="s">
        <v>74</v>
      </c>
      <c r="Q69" t="s">
        <v>74</v>
      </c>
      <c r="R69" t="s">
        <v>74</v>
      </c>
      <c r="S69" t="s">
        <v>74</v>
      </c>
      <c r="T69" t="s">
        <v>74</v>
      </c>
      <c r="U69" t="s">
        <v>933</v>
      </c>
      <c r="V69" t="s">
        <v>934</v>
      </c>
      <c r="W69" t="s">
        <v>935</v>
      </c>
      <c r="X69" t="s">
        <v>936</v>
      </c>
      <c r="Y69" t="s">
        <v>74</v>
      </c>
      <c r="Z69" t="s">
        <v>74</v>
      </c>
      <c r="AA69" t="s">
        <v>937</v>
      </c>
      <c r="AB69" t="s">
        <v>74</v>
      </c>
      <c r="AC69" t="s">
        <v>74</v>
      </c>
      <c r="AD69" t="s">
        <v>74</v>
      </c>
      <c r="AE69" t="s">
        <v>74</v>
      </c>
      <c r="AF69" t="s">
        <v>74</v>
      </c>
      <c r="AG69">
        <v>23</v>
      </c>
      <c r="AH69">
        <v>13</v>
      </c>
      <c r="AI69">
        <v>13</v>
      </c>
      <c r="AJ69">
        <v>1</v>
      </c>
      <c r="AK69">
        <v>3</v>
      </c>
      <c r="AL69" t="s">
        <v>707</v>
      </c>
      <c r="AM69" t="s">
        <v>572</v>
      </c>
      <c r="AN69" t="s">
        <v>708</v>
      </c>
      <c r="AO69" t="s">
        <v>709</v>
      </c>
      <c r="AP69" t="s">
        <v>74</v>
      </c>
      <c r="AQ69" t="s">
        <v>74</v>
      </c>
      <c r="AR69" t="s">
        <v>711</v>
      </c>
      <c r="AS69" t="s">
        <v>712</v>
      </c>
      <c r="AT69" t="s">
        <v>874</v>
      </c>
      <c r="AU69">
        <v>1997</v>
      </c>
      <c r="AV69">
        <v>102</v>
      </c>
      <c r="AW69" t="s">
        <v>905</v>
      </c>
      <c r="AX69" t="s">
        <v>74</v>
      </c>
      <c r="AY69" t="s">
        <v>74</v>
      </c>
      <c r="AZ69" t="s">
        <v>74</v>
      </c>
      <c r="BA69" t="s">
        <v>74</v>
      </c>
      <c r="BB69">
        <v>12987</v>
      </c>
      <c r="BC69">
        <v>12993</v>
      </c>
      <c r="BD69" t="s">
        <v>74</v>
      </c>
      <c r="BE69" t="s">
        <v>938</v>
      </c>
      <c r="BF69" t="str">
        <f>HYPERLINK("http://dx.doi.org/10.1029/97JD00359","http://dx.doi.org/10.1029/97JD00359")</f>
        <v>http://dx.doi.org/10.1029/97JD00359</v>
      </c>
      <c r="BG69" t="s">
        <v>74</v>
      </c>
      <c r="BH69" t="s">
        <v>74</v>
      </c>
      <c r="BI69">
        <v>7</v>
      </c>
      <c r="BJ69" t="s">
        <v>306</v>
      </c>
      <c r="BK69" t="s">
        <v>95</v>
      </c>
      <c r="BL69" t="s">
        <v>306</v>
      </c>
      <c r="BM69" t="s">
        <v>907</v>
      </c>
      <c r="BN69" t="s">
        <v>74</v>
      </c>
      <c r="BO69" t="s">
        <v>227</v>
      </c>
      <c r="BP69" t="s">
        <v>74</v>
      </c>
      <c r="BQ69" t="s">
        <v>74</v>
      </c>
      <c r="BR69" t="s">
        <v>97</v>
      </c>
      <c r="BS69" t="s">
        <v>939</v>
      </c>
      <c r="BT69" t="str">
        <f>HYPERLINK("https%3A%2F%2Fwww.webofscience.com%2Fwos%2Fwoscc%2Ffull-record%2FWOS:A1997XG17900019","View Full Record in Web of Science")</f>
        <v>View Full Record in Web of Science</v>
      </c>
    </row>
    <row r="70" spans="1:72" x14ac:dyDescent="0.15">
      <c r="A70" t="s">
        <v>72</v>
      </c>
      <c r="B70" t="s">
        <v>940</v>
      </c>
      <c r="C70" t="s">
        <v>74</v>
      </c>
      <c r="D70" t="s">
        <v>74</v>
      </c>
      <c r="E70" t="s">
        <v>74</v>
      </c>
      <c r="F70" t="s">
        <v>940</v>
      </c>
      <c r="G70" t="s">
        <v>74</v>
      </c>
      <c r="H70" t="s">
        <v>74</v>
      </c>
      <c r="I70" t="s">
        <v>941</v>
      </c>
      <c r="J70" t="s">
        <v>696</v>
      </c>
      <c r="K70" t="s">
        <v>74</v>
      </c>
      <c r="L70" t="s">
        <v>74</v>
      </c>
      <c r="M70" t="s">
        <v>77</v>
      </c>
      <c r="N70" t="s">
        <v>78</v>
      </c>
      <c r="O70" t="s">
        <v>74</v>
      </c>
      <c r="P70" t="s">
        <v>74</v>
      </c>
      <c r="Q70" t="s">
        <v>74</v>
      </c>
      <c r="R70" t="s">
        <v>74</v>
      </c>
      <c r="S70" t="s">
        <v>74</v>
      </c>
      <c r="T70" t="s">
        <v>74</v>
      </c>
      <c r="U70" t="s">
        <v>942</v>
      </c>
      <c r="V70" t="s">
        <v>943</v>
      </c>
      <c r="W70" t="s">
        <v>944</v>
      </c>
      <c r="X70" t="s">
        <v>945</v>
      </c>
      <c r="Y70" t="s">
        <v>946</v>
      </c>
      <c r="Z70" t="s">
        <v>74</v>
      </c>
      <c r="AA70" t="s">
        <v>947</v>
      </c>
      <c r="AB70" t="s">
        <v>948</v>
      </c>
      <c r="AC70" t="s">
        <v>74</v>
      </c>
      <c r="AD70" t="s">
        <v>74</v>
      </c>
      <c r="AE70" t="s">
        <v>74</v>
      </c>
      <c r="AF70" t="s">
        <v>74</v>
      </c>
      <c r="AG70">
        <v>51</v>
      </c>
      <c r="AH70">
        <v>133</v>
      </c>
      <c r="AI70">
        <v>139</v>
      </c>
      <c r="AJ70">
        <v>0</v>
      </c>
      <c r="AK70">
        <v>9</v>
      </c>
      <c r="AL70" t="s">
        <v>707</v>
      </c>
      <c r="AM70" t="s">
        <v>572</v>
      </c>
      <c r="AN70" t="s">
        <v>708</v>
      </c>
      <c r="AO70" t="s">
        <v>709</v>
      </c>
      <c r="AP70" t="s">
        <v>74</v>
      </c>
      <c r="AQ70" t="s">
        <v>74</v>
      </c>
      <c r="AR70" t="s">
        <v>711</v>
      </c>
      <c r="AS70" t="s">
        <v>712</v>
      </c>
      <c r="AT70" t="s">
        <v>874</v>
      </c>
      <c r="AU70">
        <v>1997</v>
      </c>
      <c r="AV70">
        <v>102</v>
      </c>
      <c r="AW70" t="s">
        <v>905</v>
      </c>
      <c r="AX70" t="s">
        <v>74</v>
      </c>
      <c r="AY70" t="s">
        <v>74</v>
      </c>
      <c r="AZ70" t="s">
        <v>74</v>
      </c>
      <c r="BA70" t="s">
        <v>74</v>
      </c>
      <c r="BB70">
        <v>13119</v>
      </c>
      <c r="BC70">
        <v>13134</v>
      </c>
      <c r="BD70" t="s">
        <v>74</v>
      </c>
      <c r="BE70" t="s">
        <v>949</v>
      </c>
      <c r="BF70" t="str">
        <f>HYPERLINK("http://dx.doi.org/10.1029/96JD03715","http://dx.doi.org/10.1029/96JD03715")</f>
        <v>http://dx.doi.org/10.1029/96JD03715</v>
      </c>
      <c r="BG70" t="s">
        <v>74</v>
      </c>
      <c r="BH70" t="s">
        <v>74</v>
      </c>
      <c r="BI70">
        <v>16</v>
      </c>
      <c r="BJ70" t="s">
        <v>306</v>
      </c>
      <c r="BK70" t="s">
        <v>95</v>
      </c>
      <c r="BL70" t="s">
        <v>306</v>
      </c>
      <c r="BM70" t="s">
        <v>907</v>
      </c>
      <c r="BN70" t="s">
        <v>74</v>
      </c>
      <c r="BO70" t="s">
        <v>227</v>
      </c>
      <c r="BP70" t="s">
        <v>74</v>
      </c>
      <c r="BQ70" t="s">
        <v>74</v>
      </c>
      <c r="BR70" t="s">
        <v>97</v>
      </c>
      <c r="BS70" t="s">
        <v>950</v>
      </c>
      <c r="BT70" t="str">
        <f>HYPERLINK("https%3A%2F%2Fwww.webofscience.com%2Fwos%2Fwoscc%2Ffull-record%2FWOS:A1997XG17900028","View Full Record in Web of Science")</f>
        <v>View Full Record in Web of Science</v>
      </c>
    </row>
    <row r="71" spans="1:72" x14ac:dyDescent="0.15">
      <c r="A71" t="s">
        <v>72</v>
      </c>
      <c r="B71" t="s">
        <v>951</v>
      </c>
      <c r="C71" t="s">
        <v>74</v>
      </c>
      <c r="D71" t="s">
        <v>74</v>
      </c>
      <c r="E71" t="s">
        <v>74</v>
      </c>
      <c r="F71" t="s">
        <v>951</v>
      </c>
      <c r="G71" t="s">
        <v>74</v>
      </c>
      <c r="H71" t="s">
        <v>74</v>
      </c>
      <c r="I71" t="s">
        <v>952</v>
      </c>
      <c r="J71" t="s">
        <v>696</v>
      </c>
      <c r="K71" t="s">
        <v>74</v>
      </c>
      <c r="L71" t="s">
        <v>74</v>
      </c>
      <c r="M71" t="s">
        <v>77</v>
      </c>
      <c r="N71" t="s">
        <v>78</v>
      </c>
      <c r="O71" t="s">
        <v>74</v>
      </c>
      <c r="P71" t="s">
        <v>74</v>
      </c>
      <c r="Q71" t="s">
        <v>74</v>
      </c>
      <c r="R71" t="s">
        <v>74</v>
      </c>
      <c r="S71" t="s">
        <v>74</v>
      </c>
      <c r="T71" t="s">
        <v>74</v>
      </c>
      <c r="U71" t="s">
        <v>953</v>
      </c>
      <c r="V71" t="s">
        <v>954</v>
      </c>
      <c r="W71" t="s">
        <v>955</v>
      </c>
      <c r="X71" t="s">
        <v>956</v>
      </c>
      <c r="Y71" t="s">
        <v>74</v>
      </c>
      <c r="Z71" t="s">
        <v>74</v>
      </c>
      <c r="AA71" t="s">
        <v>957</v>
      </c>
      <c r="AB71" t="s">
        <v>958</v>
      </c>
      <c r="AC71" t="s">
        <v>74</v>
      </c>
      <c r="AD71" t="s">
        <v>74</v>
      </c>
      <c r="AE71" t="s">
        <v>74</v>
      </c>
      <c r="AF71" t="s">
        <v>74</v>
      </c>
      <c r="AG71">
        <v>38</v>
      </c>
      <c r="AH71">
        <v>26</v>
      </c>
      <c r="AI71">
        <v>26</v>
      </c>
      <c r="AJ71">
        <v>0</v>
      </c>
      <c r="AK71">
        <v>6</v>
      </c>
      <c r="AL71" t="s">
        <v>707</v>
      </c>
      <c r="AM71" t="s">
        <v>572</v>
      </c>
      <c r="AN71" t="s">
        <v>708</v>
      </c>
      <c r="AO71" t="s">
        <v>709</v>
      </c>
      <c r="AP71" t="s">
        <v>74</v>
      </c>
      <c r="AQ71" t="s">
        <v>74</v>
      </c>
      <c r="AR71" t="s">
        <v>711</v>
      </c>
      <c r="AS71" t="s">
        <v>712</v>
      </c>
      <c r="AT71" t="s">
        <v>874</v>
      </c>
      <c r="AU71">
        <v>1997</v>
      </c>
      <c r="AV71">
        <v>102</v>
      </c>
      <c r="AW71" t="s">
        <v>905</v>
      </c>
      <c r="AX71" t="s">
        <v>74</v>
      </c>
      <c r="AY71" t="s">
        <v>74</v>
      </c>
      <c r="AZ71" t="s">
        <v>74</v>
      </c>
      <c r="BA71" t="s">
        <v>74</v>
      </c>
      <c r="BB71">
        <v>13141</v>
      </c>
      <c r="BC71">
        <v>13152</v>
      </c>
      <c r="BD71" t="s">
        <v>74</v>
      </c>
      <c r="BE71" t="s">
        <v>959</v>
      </c>
      <c r="BF71" t="str">
        <f>HYPERLINK("http://dx.doi.org/10.1029/96JD03505","http://dx.doi.org/10.1029/96JD03505")</f>
        <v>http://dx.doi.org/10.1029/96JD03505</v>
      </c>
      <c r="BG71" t="s">
        <v>74</v>
      </c>
      <c r="BH71" t="s">
        <v>74</v>
      </c>
      <c r="BI71">
        <v>12</v>
      </c>
      <c r="BJ71" t="s">
        <v>306</v>
      </c>
      <c r="BK71" t="s">
        <v>95</v>
      </c>
      <c r="BL71" t="s">
        <v>306</v>
      </c>
      <c r="BM71" t="s">
        <v>907</v>
      </c>
      <c r="BN71" t="s">
        <v>74</v>
      </c>
      <c r="BO71" t="s">
        <v>960</v>
      </c>
      <c r="BP71" t="s">
        <v>74</v>
      </c>
      <c r="BQ71" t="s">
        <v>74</v>
      </c>
      <c r="BR71" t="s">
        <v>97</v>
      </c>
      <c r="BS71" t="s">
        <v>961</v>
      </c>
      <c r="BT71" t="str">
        <f>HYPERLINK("https%3A%2F%2Fwww.webofscience.com%2Fwos%2Fwoscc%2Ffull-record%2FWOS:A1997XG17900030","View Full Record in Web of Science")</f>
        <v>View Full Record in Web of Science</v>
      </c>
    </row>
    <row r="72" spans="1:72" x14ac:dyDescent="0.15">
      <c r="A72" t="s">
        <v>72</v>
      </c>
      <c r="B72" t="s">
        <v>962</v>
      </c>
      <c r="C72" t="s">
        <v>74</v>
      </c>
      <c r="D72" t="s">
        <v>74</v>
      </c>
      <c r="E72" t="s">
        <v>74</v>
      </c>
      <c r="F72" t="s">
        <v>962</v>
      </c>
      <c r="G72" t="s">
        <v>74</v>
      </c>
      <c r="H72" t="s">
        <v>74</v>
      </c>
      <c r="I72" t="s">
        <v>963</v>
      </c>
      <c r="J72" t="s">
        <v>696</v>
      </c>
      <c r="K72" t="s">
        <v>74</v>
      </c>
      <c r="L72" t="s">
        <v>74</v>
      </c>
      <c r="M72" t="s">
        <v>77</v>
      </c>
      <c r="N72" t="s">
        <v>78</v>
      </c>
      <c r="O72" t="s">
        <v>74</v>
      </c>
      <c r="P72" t="s">
        <v>74</v>
      </c>
      <c r="Q72" t="s">
        <v>74</v>
      </c>
      <c r="R72" t="s">
        <v>74</v>
      </c>
      <c r="S72" t="s">
        <v>74</v>
      </c>
      <c r="T72" t="s">
        <v>74</v>
      </c>
      <c r="U72" t="s">
        <v>964</v>
      </c>
      <c r="V72" t="s">
        <v>965</v>
      </c>
      <c r="W72" t="s">
        <v>966</v>
      </c>
      <c r="X72" t="s">
        <v>967</v>
      </c>
      <c r="Y72" t="s">
        <v>968</v>
      </c>
      <c r="Z72" t="s">
        <v>74</v>
      </c>
      <c r="AA72" t="s">
        <v>969</v>
      </c>
      <c r="AB72" t="s">
        <v>970</v>
      </c>
      <c r="AC72" t="s">
        <v>74</v>
      </c>
      <c r="AD72" t="s">
        <v>74</v>
      </c>
      <c r="AE72" t="s">
        <v>74</v>
      </c>
      <c r="AF72" t="s">
        <v>74</v>
      </c>
      <c r="AG72">
        <v>43</v>
      </c>
      <c r="AH72">
        <v>15</v>
      </c>
      <c r="AI72">
        <v>15</v>
      </c>
      <c r="AJ72">
        <v>0</v>
      </c>
      <c r="AK72">
        <v>2</v>
      </c>
      <c r="AL72" t="s">
        <v>707</v>
      </c>
      <c r="AM72" t="s">
        <v>572</v>
      </c>
      <c r="AN72" t="s">
        <v>708</v>
      </c>
      <c r="AO72" t="s">
        <v>709</v>
      </c>
      <c r="AP72" t="s">
        <v>74</v>
      </c>
      <c r="AQ72" t="s">
        <v>74</v>
      </c>
      <c r="AR72" t="s">
        <v>711</v>
      </c>
      <c r="AS72" t="s">
        <v>712</v>
      </c>
      <c r="AT72" t="s">
        <v>874</v>
      </c>
      <c r="AU72">
        <v>1997</v>
      </c>
      <c r="AV72">
        <v>102</v>
      </c>
      <c r="AW72" t="s">
        <v>905</v>
      </c>
      <c r="AX72" t="s">
        <v>74</v>
      </c>
      <c r="AY72" t="s">
        <v>74</v>
      </c>
      <c r="AZ72" t="s">
        <v>74</v>
      </c>
      <c r="BA72" t="s">
        <v>74</v>
      </c>
      <c r="BB72">
        <v>13153</v>
      </c>
      <c r="BC72">
        <v>13167</v>
      </c>
      <c r="BD72" t="s">
        <v>74</v>
      </c>
      <c r="BE72" t="s">
        <v>971</v>
      </c>
      <c r="BF72" t="str">
        <f>HYPERLINK("http://dx.doi.org/10.1029/96JD03506","http://dx.doi.org/10.1029/96JD03506")</f>
        <v>http://dx.doi.org/10.1029/96JD03506</v>
      </c>
      <c r="BG72" t="s">
        <v>74</v>
      </c>
      <c r="BH72" t="s">
        <v>74</v>
      </c>
      <c r="BI72">
        <v>15</v>
      </c>
      <c r="BJ72" t="s">
        <v>306</v>
      </c>
      <c r="BK72" t="s">
        <v>95</v>
      </c>
      <c r="BL72" t="s">
        <v>306</v>
      </c>
      <c r="BM72" t="s">
        <v>907</v>
      </c>
      <c r="BN72" t="s">
        <v>74</v>
      </c>
      <c r="BO72" t="s">
        <v>972</v>
      </c>
      <c r="BP72" t="s">
        <v>74</v>
      </c>
      <c r="BQ72" t="s">
        <v>74</v>
      </c>
      <c r="BR72" t="s">
        <v>97</v>
      </c>
      <c r="BS72" t="s">
        <v>973</v>
      </c>
      <c r="BT72" t="str">
        <f>HYPERLINK("https%3A%2F%2Fwww.webofscience.com%2Fwos%2Fwoscc%2Ffull-record%2FWOS:A1997XG17900031","View Full Record in Web of Science")</f>
        <v>View Full Record in Web of Science</v>
      </c>
    </row>
    <row r="73" spans="1:72" x14ac:dyDescent="0.15">
      <c r="A73" t="s">
        <v>72</v>
      </c>
      <c r="B73" t="s">
        <v>974</v>
      </c>
      <c r="C73" t="s">
        <v>74</v>
      </c>
      <c r="D73" t="s">
        <v>74</v>
      </c>
      <c r="E73" t="s">
        <v>74</v>
      </c>
      <c r="F73" t="s">
        <v>974</v>
      </c>
      <c r="G73" t="s">
        <v>74</v>
      </c>
      <c r="H73" t="s">
        <v>74</v>
      </c>
      <c r="I73" t="s">
        <v>975</v>
      </c>
      <c r="J73" t="s">
        <v>696</v>
      </c>
      <c r="K73" t="s">
        <v>74</v>
      </c>
      <c r="L73" t="s">
        <v>74</v>
      </c>
      <c r="M73" t="s">
        <v>77</v>
      </c>
      <c r="N73" t="s">
        <v>78</v>
      </c>
      <c r="O73" t="s">
        <v>74</v>
      </c>
      <c r="P73" t="s">
        <v>74</v>
      </c>
      <c r="Q73" t="s">
        <v>74</v>
      </c>
      <c r="R73" t="s">
        <v>74</v>
      </c>
      <c r="S73" t="s">
        <v>74</v>
      </c>
      <c r="T73" t="s">
        <v>74</v>
      </c>
      <c r="U73" t="s">
        <v>976</v>
      </c>
      <c r="V73" t="s">
        <v>977</v>
      </c>
      <c r="W73" t="s">
        <v>978</v>
      </c>
      <c r="X73" t="s">
        <v>979</v>
      </c>
      <c r="Y73" t="s">
        <v>980</v>
      </c>
      <c r="Z73" t="s">
        <v>74</v>
      </c>
      <c r="AA73" t="s">
        <v>981</v>
      </c>
      <c r="AB73" t="s">
        <v>982</v>
      </c>
      <c r="AC73" t="s">
        <v>74</v>
      </c>
      <c r="AD73" t="s">
        <v>74</v>
      </c>
      <c r="AE73" t="s">
        <v>74</v>
      </c>
      <c r="AF73" t="s">
        <v>74</v>
      </c>
      <c r="AG73">
        <v>30</v>
      </c>
      <c r="AH73">
        <v>11</v>
      </c>
      <c r="AI73">
        <v>11</v>
      </c>
      <c r="AJ73">
        <v>0</v>
      </c>
      <c r="AK73">
        <v>3</v>
      </c>
      <c r="AL73" t="s">
        <v>707</v>
      </c>
      <c r="AM73" t="s">
        <v>572</v>
      </c>
      <c r="AN73" t="s">
        <v>708</v>
      </c>
      <c r="AO73" t="s">
        <v>709</v>
      </c>
      <c r="AP73" t="s">
        <v>74</v>
      </c>
      <c r="AQ73" t="s">
        <v>74</v>
      </c>
      <c r="AR73" t="s">
        <v>711</v>
      </c>
      <c r="AS73" t="s">
        <v>712</v>
      </c>
      <c r="AT73" t="s">
        <v>874</v>
      </c>
      <c r="AU73">
        <v>1997</v>
      </c>
      <c r="AV73">
        <v>102</v>
      </c>
      <c r="AW73" t="s">
        <v>905</v>
      </c>
      <c r="AX73" t="s">
        <v>74</v>
      </c>
      <c r="AY73" t="s">
        <v>74</v>
      </c>
      <c r="AZ73" t="s">
        <v>74</v>
      </c>
      <c r="BA73" t="s">
        <v>74</v>
      </c>
      <c r="BB73">
        <v>13183</v>
      </c>
      <c r="BC73">
        <v>13192</v>
      </c>
      <c r="BD73" t="s">
        <v>74</v>
      </c>
      <c r="BE73" t="s">
        <v>983</v>
      </c>
      <c r="BF73" t="str">
        <f>HYPERLINK("http://dx.doi.org/10.1029/96JD03250","http://dx.doi.org/10.1029/96JD03250")</f>
        <v>http://dx.doi.org/10.1029/96JD03250</v>
      </c>
      <c r="BG73" t="s">
        <v>74</v>
      </c>
      <c r="BH73" t="s">
        <v>74</v>
      </c>
      <c r="BI73">
        <v>10</v>
      </c>
      <c r="BJ73" t="s">
        <v>306</v>
      </c>
      <c r="BK73" t="s">
        <v>95</v>
      </c>
      <c r="BL73" t="s">
        <v>306</v>
      </c>
      <c r="BM73" t="s">
        <v>907</v>
      </c>
      <c r="BN73" t="s">
        <v>74</v>
      </c>
      <c r="BO73" t="s">
        <v>227</v>
      </c>
      <c r="BP73" t="s">
        <v>74</v>
      </c>
      <c r="BQ73" t="s">
        <v>74</v>
      </c>
      <c r="BR73" t="s">
        <v>97</v>
      </c>
      <c r="BS73" t="s">
        <v>984</v>
      </c>
      <c r="BT73" t="str">
        <f>HYPERLINK("https%3A%2F%2Fwww.webofscience.com%2Fwos%2Fwoscc%2Ffull-record%2FWOS:A1997XG17900033","View Full Record in Web of Science")</f>
        <v>View Full Record in Web of Science</v>
      </c>
    </row>
    <row r="74" spans="1:72" x14ac:dyDescent="0.15">
      <c r="A74" t="s">
        <v>72</v>
      </c>
      <c r="B74" t="s">
        <v>985</v>
      </c>
      <c r="C74" t="s">
        <v>74</v>
      </c>
      <c r="D74" t="s">
        <v>74</v>
      </c>
      <c r="E74" t="s">
        <v>74</v>
      </c>
      <c r="F74" t="s">
        <v>985</v>
      </c>
      <c r="G74" t="s">
        <v>74</v>
      </c>
      <c r="H74" t="s">
        <v>74</v>
      </c>
      <c r="I74" t="s">
        <v>986</v>
      </c>
      <c r="J74" t="s">
        <v>696</v>
      </c>
      <c r="K74" t="s">
        <v>74</v>
      </c>
      <c r="L74" t="s">
        <v>74</v>
      </c>
      <c r="M74" t="s">
        <v>77</v>
      </c>
      <c r="N74" t="s">
        <v>78</v>
      </c>
      <c r="O74" t="s">
        <v>74</v>
      </c>
      <c r="P74" t="s">
        <v>74</v>
      </c>
      <c r="Q74" t="s">
        <v>74</v>
      </c>
      <c r="R74" t="s">
        <v>74</v>
      </c>
      <c r="S74" t="s">
        <v>74</v>
      </c>
      <c r="T74" t="s">
        <v>74</v>
      </c>
      <c r="U74" t="s">
        <v>987</v>
      </c>
      <c r="V74" t="s">
        <v>988</v>
      </c>
      <c r="W74" t="s">
        <v>989</v>
      </c>
      <c r="X74" t="s">
        <v>990</v>
      </c>
      <c r="Y74" t="s">
        <v>991</v>
      </c>
      <c r="Z74" t="s">
        <v>74</v>
      </c>
      <c r="AA74" t="s">
        <v>992</v>
      </c>
      <c r="AB74" t="s">
        <v>993</v>
      </c>
      <c r="AC74" t="s">
        <v>74</v>
      </c>
      <c r="AD74" t="s">
        <v>74</v>
      </c>
      <c r="AE74" t="s">
        <v>74</v>
      </c>
      <c r="AF74" t="s">
        <v>74</v>
      </c>
      <c r="AG74">
        <v>50</v>
      </c>
      <c r="AH74">
        <v>37</v>
      </c>
      <c r="AI74">
        <v>37</v>
      </c>
      <c r="AJ74">
        <v>0</v>
      </c>
      <c r="AK74">
        <v>3</v>
      </c>
      <c r="AL74" t="s">
        <v>707</v>
      </c>
      <c r="AM74" t="s">
        <v>572</v>
      </c>
      <c r="AN74" t="s">
        <v>708</v>
      </c>
      <c r="AO74" t="s">
        <v>709</v>
      </c>
      <c r="AP74" t="s">
        <v>74</v>
      </c>
      <c r="AQ74" t="s">
        <v>74</v>
      </c>
      <c r="AR74" t="s">
        <v>711</v>
      </c>
      <c r="AS74" t="s">
        <v>712</v>
      </c>
      <c r="AT74" t="s">
        <v>874</v>
      </c>
      <c r="AU74">
        <v>1997</v>
      </c>
      <c r="AV74">
        <v>102</v>
      </c>
      <c r="AW74" t="s">
        <v>905</v>
      </c>
      <c r="AX74" t="s">
        <v>74</v>
      </c>
      <c r="AY74" t="s">
        <v>74</v>
      </c>
      <c r="AZ74" t="s">
        <v>74</v>
      </c>
      <c r="BA74" t="s">
        <v>74</v>
      </c>
      <c r="BB74">
        <v>13193</v>
      </c>
      <c r="BC74">
        <v>13212</v>
      </c>
      <c r="BD74" t="s">
        <v>74</v>
      </c>
      <c r="BE74" t="s">
        <v>994</v>
      </c>
      <c r="BF74" t="str">
        <f>HYPERLINK("http://dx.doi.org/10.1029/96JD03921","http://dx.doi.org/10.1029/96JD03921")</f>
        <v>http://dx.doi.org/10.1029/96JD03921</v>
      </c>
      <c r="BG74" t="s">
        <v>74</v>
      </c>
      <c r="BH74" t="s">
        <v>74</v>
      </c>
      <c r="BI74">
        <v>20</v>
      </c>
      <c r="BJ74" t="s">
        <v>306</v>
      </c>
      <c r="BK74" t="s">
        <v>95</v>
      </c>
      <c r="BL74" t="s">
        <v>306</v>
      </c>
      <c r="BM74" t="s">
        <v>907</v>
      </c>
      <c r="BN74" t="s">
        <v>74</v>
      </c>
      <c r="BO74" t="s">
        <v>227</v>
      </c>
      <c r="BP74" t="s">
        <v>74</v>
      </c>
      <c r="BQ74" t="s">
        <v>74</v>
      </c>
      <c r="BR74" t="s">
        <v>97</v>
      </c>
      <c r="BS74" t="s">
        <v>995</v>
      </c>
      <c r="BT74" t="str">
        <f>HYPERLINK("https%3A%2F%2Fwww.webofscience.com%2Fwos%2Fwoscc%2Ffull-record%2FWOS:A1997XG17900034","View Full Record in Web of Science")</f>
        <v>View Full Record in Web of Science</v>
      </c>
    </row>
    <row r="75" spans="1:72" x14ac:dyDescent="0.15">
      <c r="A75" t="s">
        <v>72</v>
      </c>
      <c r="B75" t="s">
        <v>996</v>
      </c>
      <c r="C75" t="s">
        <v>74</v>
      </c>
      <c r="D75" t="s">
        <v>74</v>
      </c>
      <c r="E75" t="s">
        <v>74</v>
      </c>
      <c r="F75" t="s">
        <v>996</v>
      </c>
      <c r="G75" t="s">
        <v>74</v>
      </c>
      <c r="H75" t="s">
        <v>74</v>
      </c>
      <c r="I75" t="s">
        <v>997</v>
      </c>
      <c r="J75" t="s">
        <v>696</v>
      </c>
      <c r="K75" t="s">
        <v>74</v>
      </c>
      <c r="L75" t="s">
        <v>74</v>
      </c>
      <c r="M75" t="s">
        <v>77</v>
      </c>
      <c r="N75" t="s">
        <v>78</v>
      </c>
      <c r="O75" t="s">
        <v>74</v>
      </c>
      <c r="P75" t="s">
        <v>74</v>
      </c>
      <c r="Q75" t="s">
        <v>74</v>
      </c>
      <c r="R75" t="s">
        <v>74</v>
      </c>
      <c r="S75" t="s">
        <v>74</v>
      </c>
      <c r="T75" t="s">
        <v>74</v>
      </c>
      <c r="U75" t="s">
        <v>998</v>
      </c>
      <c r="V75" t="s">
        <v>999</v>
      </c>
      <c r="W75" t="s">
        <v>1000</v>
      </c>
      <c r="X75" t="s">
        <v>1001</v>
      </c>
      <c r="Y75" t="s">
        <v>1002</v>
      </c>
      <c r="Z75" t="s">
        <v>74</v>
      </c>
      <c r="AA75" t="s">
        <v>1003</v>
      </c>
      <c r="AB75" t="s">
        <v>1004</v>
      </c>
      <c r="AC75" t="s">
        <v>74</v>
      </c>
      <c r="AD75" t="s">
        <v>74</v>
      </c>
      <c r="AE75" t="s">
        <v>74</v>
      </c>
      <c r="AF75" t="s">
        <v>74</v>
      </c>
      <c r="AG75">
        <v>40</v>
      </c>
      <c r="AH75">
        <v>192</v>
      </c>
      <c r="AI75">
        <v>200</v>
      </c>
      <c r="AJ75">
        <v>0</v>
      </c>
      <c r="AK75">
        <v>31</v>
      </c>
      <c r="AL75" t="s">
        <v>707</v>
      </c>
      <c r="AM75" t="s">
        <v>572</v>
      </c>
      <c r="AN75" t="s">
        <v>708</v>
      </c>
      <c r="AO75" t="s">
        <v>709</v>
      </c>
      <c r="AP75" t="s">
        <v>74</v>
      </c>
      <c r="AQ75" t="s">
        <v>74</v>
      </c>
      <c r="AR75" t="s">
        <v>711</v>
      </c>
      <c r="AS75" t="s">
        <v>712</v>
      </c>
      <c r="AT75" t="s">
        <v>874</v>
      </c>
      <c r="AU75">
        <v>1997</v>
      </c>
      <c r="AV75">
        <v>102</v>
      </c>
      <c r="AW75" t="s">
        <v>905</v>
      </c>
      <c r="AX75" t="s">
        <v>74</v>
      </c>
      <c r="AY75" t="s">
        <v>74</v>
      </c>
      <c r="AZ75" t="s">
        <v>74</v>
      </c>
      <c r="BA75" t="s">
        <v>74</v>
      </c>
      <c r="BB75">
        <v>13213</v>
      </c>
      <c r="BC75">
        <v>13234</v>
      </c>
      <c r="BD75" t="s">
        <v>74</v>
      </c>
      <c r="BE75" t="s">
        <v>1005</v>
      </c>
      <c r="BF75" t="str">
        <f>HYPERLINK("http://dx.doi.org/10.1029/97JD00873","http://dx.doi.org/10.1029/97JD00873")</f>
        <v>http://dx.doi.org/10.1029/97JD00873</v>
      </c>
      <c r="BG75" t="s">
        <v>74</v>
      </c>
      <c r="BH75" t="s">
        <v>74</v>
      </c>
      <c r="BI75">
        <v>22</v>
      </c>
      <c r="BJ75" t="s">
        <v>306</v>
      </c>
      <c r="BK75" t="s">
        <v>95</v>
      </c>
      <c r="BL75" t="s">
        <v>306</v>
      </c>
      <c r="BM75" t="s">
        <v>907</v>
      </c>
      <c r="BN75" t="s">
        <v>74</v>
      </c>
      <c r="BO75" t="s">
        <v>74</v>
      </c>
      <c r="BP75" t="s">
        <v>74</v>
      </c>
      <c r="BQ75" t="s">
        <v>74</v>
      </c>
      <c r="BR75" t="s">
        <v>97</v>
      </c>
      <c r="BS75" t="s">
        <v>1006</v>
      </c>
      <c r="BT75" t="str">
        <f>HYPERLINK("https%3A%2F%2Fwww.webofscience.com%2Fwos%2Fwoscc%2Ffull-record%2FWOS:A1997XG17900035","View Full Record in Web of Science")</f>
        <v>View Full Record in Web of Science</v>
      </c>
    </row>
    <row r="76" spans="1:72" x14ac:dyDescent="0.15">
      <c r="A76" t="s">
        <v>72</v>
      </c>
      <c r="B76" t="s">
        <v>1007</v>
      </c>
      <c r="C76" t="s">
        <v>74</v>
      </c>
      <c r="D76" t="s">
        <v>74</v>
      </c>
      <c r="E76" t="s">
        <v>74</v>
      </c>
      <c r="F76" t="s">
        <v>1007</v>
      </c>
      <c r="G76" t="s">
        <v>74</v>
      </c>
      <c r="H76" t="s">
        <v>74</v>
      </c>
      <c r="I76" t="s">
        <v>1008</v>
      </c>
      <c r="J76" t="s">
        <v>696</v>
      </c>
      <c r="K76" t="s">
        <v>74</v>
      </c>
      <c r="L76" t="s">
        <v>74</v>
      </c>
      <c r="M76" t="s">
        <v>77</v>
      </c>
      <c r="N76" t="s">
        <v>428</v>
      </c>
      <c r="O76" t="s">
        <v>74</v>
      </c>
      <c r="P76" t="s">
        <v>74</v>
      </c>
      <c r="Q76" t="s">
        <v>74</v>
      </c>
      <c r="R76" t="s">
        <v>74</v>
      </c>
      <c r="S76" t="s">
        <v>74</v>
      </c>
      <c r="T76" t="s">
        <v>74</v>
      </c>
      <c r="U76" t="s">
        <v>1009</v>
      </c>
      <c r="V76" t="s">
        <v>1010</v>
      </c>
      <c r="W76" t="s">
        <v>1011</v>
      </c>
      <c r="X76" t="s">
        <v>1012</v>
      </c>
      <c r="Y76" t="s">
        <v>74</v>
      </c>
      <c r="Z76" t="s">
        <v>74</v>
      </c>
      <c r="AA76" t="s">
        <v>1013</v>
      </c>
      <c r="AB76" t="s">
        <v>1014</v>
      </c>
      <c r="AC76" t="s">
        <v>74</v>
      </c>
      <c r="AD76" t="s">
        <v>74</v>
      </c>
      <c r="AE76" t="s">
        <v>74</v>
      </c>
      <c r="AF76" t="s">
        <v>74</v>
      </c>
      <c r="AG76">
        <v>104</v>
      </c>
      <c r="AH76">
        <v>21</v>
      </c>
      <c r="AI76">
        <v>22</v>
      </c>
      <c r="AJ76">
        <v>0</v>
      </c>
      <c r="AK76">
        <v>7</v>
      </c>
      <c r="AL76" t="s">
        <v>707</v>
      </c>
      <c r="AM76" t="s">
        <v>572</v>
      </c>
      <c r="AN76" t="s">
        <v>708</v>
      </c>
      <c r="AO76" t="s">
        <v>709</v>
      </c>
      <c r="AP76" t="s">
        <v>74</v>
      </c>
      <c r="AQ76" t="s">
        <v>74</v>
      </c>
      <c r="AR76" t="s">
        <v>711</v>
      </c>
      <c r="AS76" t="s">
        <v>712</v>
      </c>
      <c r="AT76" t="s">
        <v>874</v>
      </c>
      <c r="AU76">
        <v>1997</v>
      </c>
      <c r="AV76">
        <v>102</v>
      </c>
      <c r="AW76" t="s">
        <v>905</v>
      </c>
      <c r="AX76" t="s">
        <v>74</v>
      </c>
      <c r="AY76" t="s">
        <v>74</v>
      </c>
      <c r="AZ76" t="s">
        <v>74</v>
      </c>
      <c r="BA76" t="s">
        <v>74</v>
      </c>
      <c r="BB76">
        <v>13235</v>
      </c>
      <c r="BC76">
        <v>13253</v>
      </c>
      <c r="BD76" t="s">
        <v>74</v>
      </c>
      <c r="BE76" t="s">
        <v>1015</v>
      </c>
      <c r="BF76" t="str">
        <f>HYPERLINK("http://dx.doi.org/10.1029/97JD00935","http://dx.doi.org/10.1029/97JD00935")</f>
        <v>http://dx.doi.org/10.1029/97JD00935</v>
      </c>
      <c r="BG76" t="s">
        <v>74</v>
      </c>
      <c r="BH76" t="s">
        <v>74</v>
      </c>
      <c r="BI76">
        <v>19</v>
      </c>
      <c r="BJ76" t="s">
        <v>306</v>
      </c>
      <c r="BK76" t="s">
        <v>95</v>
      </c>
      <c r="BL76" t="s">
        <v>306</v>
      </c>
      <c r="BM76" t="s">
        <v>907</v>
      </c>
      <c r="BN76" t="s">
        <v>74</v>
      </c>
      <c r="BO76" t="s">
        <v>1016</v>
      </c>
      <c r="BP76" t="s">
        <v>74</v>
      </c>
      <c r="BQ76" t="s">
        <v>74</v>
      </c>
      <c r="BR76" t="s">
        <v>97</v>
      </c>
      <c r="BS76" t="s">
        <v>1017</v>
      </c>
      <c r="BT76" t="str">
        <f>HYPERLINK("https%3A%2F%2Fwww.webofscience.com%2Fwos%2Fwoscc%2Ffull-record%2FWOS:A1997XG17900036","View Full Record in Web of Science")</f>
        <v>View Full Record in Web of Science</v>
      </c>
    </row>
    <row r="77" spans="1:72" x14ac:dyDescent="0.15">
      <c r="A77" t="s">
        <v>72</v>
      </c>
      <c r="B77" t="s">
        <v>1018</v>
      </c>
      <c r="C77" t="s">
        <v>74</v>
      </c>
      <c r="D77" t="s">
        <v>74</v>
      </c>
      <c r="E77" t="s">
        <v>74</v>
      </c>
      <c r="F77" t="s">
        <v>1018</v>
      </c>
      <c r="G77" t="s">
        <v>74</v>
      </c>
      <c r="H77" t="s">
        <v>74</v>
      </c>
      <c r="I77" t="s">
        <v>1019</v>
      </c>
      <c r="J77" t="s">
        <v>696</v>
      </c>
      <c r="K77" t="s">
        <v>74</v>
      </c>
      <c r="L77" t="s">
        <v>74</v>
      </c>
      <c r="M77" t="s">
        <v>77</v>
      </c>
      <c r="N77" t="s">
        <v>78</v>
      </c>
      <c r="O77" t="s">
        <v>74</v>
      </c>
      <c r="P77" t="s">
        <v>74</v>
      </c>
      <c r="Q77" t="s">
        <v>74</v>
      </c>
      <c r="R77" t="s">
        <v>74</v>
      </c>
      <c r="S77" t="s">
        <v>74</v>
      </c>
      <c r="T77" t="s">
        <v>74</v>
      </c>
      <c r="U77" t="s">
        <v>1020</v>
      </c>
      <c r="V77" t="s">
        <v>1021</v>
      </c>
      <c r="W77" t="s">
        <v>1022</v>
      </c>
      <c r="X77" t="s">
        <v>1023</v>
      </c>
      <c r="Y77" t="s">
        <v>1024</v>
      </c>
      <c r="Z77" t="s">
        <v>74</v>
      </c>
      <c r="AA77" t="s">
        <v>1025</v>
      </c>
      <c r="AB77" t="s">
        <v>1026</v>
      </c>
      <c r="AC77" t="s">
        <v>74</v>
      </c>
      <c r="AD77" t="s">
        <v>74</v>
      </c>
      <c r="AE77" t="s">
        <v>74</v>
      </c>
      <c r="AF77" t="s">
        <v>74</v>
      </c>
      <c r="AG77">
        <v>80</v>
      </c>
      <c r="AH77">
        <v>44</v>
      </c>
      <c r="AI77">
        <v>45</v>
      </c>
      <c r="AJ77">
        <v>1</v>
      </c>
      <c r="AK77">
        <v>5</v>
      </c>
      <c r="AL77" t="s">
        <v>707</v>
      </c>
      <c r="AM77" t="s">
        <v>572</v>
      </c>
      <c r="AN77" t="s">
        <v>708</v>
      </c>
      <c r="AO77" t="s">
        <v>709</v>
      </c>
      <c r="AP77" t="s">
        <v>710</v>
      </c>
      <c r="AQ77" t="s">
        <v>74</v>
      </c>
      <c r="AR77" t="s">
        <v>711</v>
      </c>
      <c r="AS77" t="s">
        <v>712</v>
      </c>
      <c r="AT77" t="s">
        <v>874</v>
      </c>
      <c r="AU77">
        <v>1997</v>
      </c>
      <c r="AV77">
        <v>102</v>
      </c>
      <c r="AW77" t="s">
        <v>905</v>
      </c>
      <c r="AX77" t="s">
        <v>74</v>
      </c>
      <c r="AY77" t="s">
        <v>74</v>
      </c>
      <c r="AZ77" t="s">
        <v>74</v>
      </c>
      <c r="BA77" t="s">
        <v>74</v>
      </c>
      <c r="BB77">
        <v>13255</v>
      </c>
      <c r="BC77">
        <v>13282</v>
      </c>
      <c r="BD77" t="s">
        <v>74</v>
      </c>
      <c r="BE77" t="s">
        <v>1027</v>
      </c>
      <c r="BF77" t="str">
        <f>HYPERLINK("http://dx.doi.org/10.1029/97JD00764","http://dx.doi.org/10.1029/97JD00764")</f>
        <v>http://dx.doi.org/10.1029/97JD00764</v>
      </c>
      <c r="BG77" t="s">
        <v>74</v>
      </c>
      <c r="BH77" t="s">
        <v>74</v>
      </c>
      <c r="BI77">
        <v>28</v>
      </c>
      <c r="BJ77" t="s">
        <v>306</v>
      </c>
      <c r="BK77" t="s">
        <v>95</v>
      </c>
      <c r="BL77" t="s">
        <v>306</v>
      </c>
      <c r="BM77" t="s">
        <v>907</v>
      </c>
      <c r="BN77" t="s">
        <v>74</v>
      </c>
      <c r="BO77" t="s">
        <v>74</v>
      </c>
      <c r="BP77" t="s">
        <v>74</v>
      </c>
      <c r="BQ77" t="s">
        <v>74</v>
      </c>
      <c r="BR77" t="s">
        <v>97</v>
      </c>
      <c r="BS77" t="s">
        <v>1028</v>
      </c>
      <c r="BT77" t="str">
        <f>HYPERLINK("https%3A%2F%2Fwww.webofscience.com%2Fwos%2Fwoscc%2Ffull-record%2FWOS:A1997XG17900037","View Full Record in Web of Science")</f>
        <v>View Full Record in Web of Science</v>
      </c>
    </row>
    <row r="78" spans="1:72" x14ac:dyDescent="0.15">
      <c r="A78" t="s">
        <v>72</v>
      </c>
      <c r="B78" t="s">
        <v>1029</v>
      </c>
      <c r="C78" t="s">
        <v>74</v>
      </c>
      <c r="D78" t="s">
        <v>74</v>
      </c>
      <c r="E78" t="s">
        <v>74</v>
      </c>
      <c r="F78" t="s">
        <v>1029</v>
      </c>
      <c r="G78" t="s">
        <v>74</v>
      </c>
      <c r="H78" t="s">
        <v>74</v>
      </c>
      <c r="I78" t="s">
        <v>1030</v>
      </c>
      <c r="J78" t="s">
        <v>1031</v>
      </c>
      <c r="K78" t="s">
        <v>74</v>
      </c>
      <c r="L78" t="s">
        <v>74</v>
      </c>
      <c r="M78" t="s">
        <v>77</v>
      </c>
      <c r="N78" t="s">
        <v>78</v>
      </c>
      <c r="O78" t="s">
        <v>74</v>
      </c>
      <c r="P78" t="s">
        <v>74</v>
      </c>
      <c r="Q78" t="s">
        <v>74</v>
      </c>
      <c r="R78" t="s">
        <v>74</v>
      </c>
      <c r="S78" t="s">
        <v>74</v>
      </c>
      <c r="T78" t="s">
        <v>1032</v>
      </c>
      <c r="U78" t="s">
        <v>1033</v>
      </c>
      <c r="V78" t="s">
        <v>1034</v>
      </c>
      <c r="W78" t="s">
        <v>74</v>
      </c>
      <c r="X78" t="s">
        <v>74</v>
      </c>
      <c r="Y78" t="s">
        <v>1035</v>
      </c>
      <c r="Z78" t="s">
        <v>74</v>
      </c>
      <c r="AA78" t="s">
        <v>74</v>
      </c>
      <c r="AB78" t="s">
        <v>74</v>
      </c>
      <c r="AC78" t="s">
        <v>74</v>
      </c>
      <c r="AD78" t="s">
        <v>74</v>
      </c>
      <c r="AE78" t="s">
        <v>74</v>
      </c>
      <c r="AF78" t="s">
        <v>74</v>
      </c>
      <c r="AG78">
        <v>22</v>
      </c>
      <c r="AH78">
        <v>26</v>
      </c>
      <c r="AI78">
        <v>29</v>
      </c>
      <c r="AJ78">
        <v>0</v>
      </c>
      <c r="AK78">
        <v>7</v>
      </c>
      <c r="AL78" t="s">
        <v>1036</v>
      </c>
      <c r="AM78" t="s">
        <v>132</v>
      </c>
      <c r="AN78" t="s">
        <v>1037</v>
      </c>
      <c r="AO78" t="s">
        <v>1038</v>
      </c>
      <c r="AP78" t="s">
        <v>1039</v>
      </c>
      <c r="AQ78" t="s">
        <v>74</v>
      </c>
      <c r="AR78" t="s">
        <v>1040</v>
      </c>
      <c r="AS78" t="s">
        <v>1041</v>
      </c>
      <c r="AT78" t="s">
        <v>1042</v>
      </c>
      <c r="AU78">
        <v>1997</v>
      </c>
      <c r="AV78">
        <v>151</v>
      </c>
      <c r="AW78">
        <v>2</v>
      </c>
      <c r="AX78" t="s">
        <v>74</v>
      </c>
      <c r="AY78" t="s">
        <v>74</v>
      </c>
      <c r="AZ78" t="s">
        <v>74</v>
      </c>
      <c r="BA78" t="s">
        <v>74</v>
      </c>
      <c r="BB78">
        <v>191</v>
      </c>
      <c r="BC78">
        <v>196</v>
      </c>
      <c r="BD78" t="s">
        <v>74</v>
      </c>
      <c r="BE78" t="s">
        <v>1043</v>
      </c>
      <c r="BF78" t="str">
        <f>HYPERLINK("http://dx.doi.org/10.1016/S0378-1097(97)00158-4","http://dx.doi.org/10.1016/S0378-1097(97)00158-4")</f>
        <v>http://dx.doi.org/10.1016/S0378-1097(97)00158-4</v>
      </c>
      <c r="BG78" t="s">
        <v>74</v>
      </c>
      <c r="BH78" t="s">
        <v>74</v>
      </c>
      <c r="BI78">
        <v>6</v>
      </c>
      <c r="BJ78" t="s">
        <v>1044</v>
      </c>
      <c r="BK78" t="s">
        <v>95</v>
      </c>
      <c r="BL78" t="s">
        <v>1044</v>
      </c>
      <c r="BM78" t="s">
        <v>1045</v>
      </c>
      <c r="BN78">
        <v>9228753</v>
      </c>
      <c r="BO78" t="s">
        <v>74</v>
      </c>
      <c r="BP78" t="s">
        <v>74</v>
      </c>
      <c r="BQ78" t="s">
        <v>74</v>
      </c>
      <c r="BR78" t="s">
        <v>97</v>
      </c>
      <c r="BS78" t="s">
        <v>1046</v>
      </c>
      <c r="BT78" t="str">
        <f>HYPERLINK("https%3A%2F%2Fwww.webofscience.com%2Fwos%2Fwoscc%2Ffull-record%2FWOS:A1997XJ37600013","View Full Record in Web of Science")</f>
        <v>View Full Record in Web of Science</v>
      </c>
    </row>
    <row r="79" spans="1:72" x14ac:dyDescent="0.15">
      <c r="A79" t="s">
        <v>72</v>
      </c>
      <c r="B79" t="s">
        <v>1047</v>
      </c>
      <c r="C79" t="s">
        <v>74</v>
      </c>
      <c r="D79" t="s">
        <v>74</v>
      </c>
      <c r="E79" t="s">
        <v>74</v>
      </c>
      <c r="F79" t="s">
        <v>1047</v>
      </c>
      <c r="G79" t="s">
        <v>74</v>
      </c>
      <c r="H79" t="s">
        <v>74</v>
      </c>
      <c r="I79" t="s">
        <v>1048</v>
      </c>
      <c r="J79" t="s">
        <v>1049</v>
      </c>
      <c r="K79" t="s">
        <v>74</v>
      </c>
      <c r="L79" t="s">
        <v>74</v>
      </c>
      <c r="M79" t="s">
        <v>77</v>
      </c>
      <c r="N79" t="s">
        <v>78</v>
      </c>
      <c r="O79" t="s">
        <v>74</v>
      </c>
      <c r="P79" t="s">
        <v>74</v>
      </c>
      <c r="Q79" t="s">
        <v>74</v>
      </c>
      <c r="R79" t="s">
        <v>74</v>
      </c>
      <c r="S79" t="s">
        <v>74</v>
      </c>
      <c r="T79" t="s">
        <v>74</v>
      </c>
      <c r="U79" t="s">
        <v>1050</v>
      </c>
      <c r="V79" t="s">
        <v>1051</v>
      </c>
      <c r="W79" t="s">
        <v>1052</v>
      </c>
      <c r="X79" t="s">
        <v>74</v>
      </c>
      <c r="Y79" t="s">
        <v>1053</v>
      </c>
      <c r="Z79" t="s">
        <v>74</v>
      </c>
      <c r="AA79" t="s">
        <v>74</v>
      </c>
      <c r="AB79" t="s">
        <v>1054</v>
      </c>
      <c r="AC79" t="s">
        <v>74</v>
      </c>
      <c r="AD79" t="s">
        <v>74</v>
      </c>
      <c r="AE79" t="s">
        <v>74</v>
      </c>
      <c r="AF79" t="s">
        <v>74</v>
      </c>
      <c r="AG79">
        <v>44</v>
      </c>
      <c r="AH79">
        <v>43</v>
      </c>
      <c r="AI79">
        <v>43</v>
      </c>
      <c r="AJ79">
        <v>0</v>
      </c>
      <c r="AK79">
        <v>13</v>
      </c>
      <c r="AL79" t="s">
        <v>707</v>
      </c>
      <c r="AM79" t="s">
        <v>572</v>
      </c>
      <c r="AN79" t="s">
        <v>708</v>
      </c>
      <c r="AO79" t="s">
        <v>1055</v>
      </c>
      <c r="AP79" t="s">
        <v>1056</v>
      </c>
      <c r="AQ79" t="s">
        <v>74</v>
      </c>
      <c r="AR79" t="s">
        <v>1057</v>
      </c>
      <c r="AS79" t="s">
        <v>1058</v>
      </c>
      <c r="AT79" t="s">
        <v>1042</v>
      </c>
      <c r="AU79">
        <v>1997</v>
      </c>
      <c r="AV79">
        <v>102</v>
      </c>
      <c r="AW79" t="s">
        <v>1059</v>
      </c>
      <c r="AX79" t="s">
        <v>74</v>
      </c>
      <c r="AY79" t="s">
        <v>74</v>
      </c>
      <c r="AZ79" t="s">
        <v>74</v>
      </c>
      <c r="BA79" t="s">
        <v>74</v>
      </c>
      <c r="BB79">
        <v>12425</v>
      </c>
      <c r="BC79">
        <v>12440</v>
      </c>
      <c r="BD79" t="s">
        <v>74</v>
      </c>
      <c r="BE79" t="s">
        <v>1060</v>
      </c>
      <c r="BF79" t="str">
        <f>HYPERLINK("http://dx.doi.org/10.1029/97JC00629","http://dx.doi.org/10.1029/97JC00629")</f>
        <v>http://dx.doi.org/10.1029/97JC00629</v>
      </c>
      <c r="BG79" t="s">
        <v>74</v>
      </c>
      <c r="BH79" t="s">
        <v>74</v>
      </c>
      <c r="BI79">
        <v>16</v>
      </c>
      <c r="BJ79" t="s">
        <v>1061</v>
      </c>
      <c r="BK79" t="s">
        <v>95</v>
      </c>
      <c r="BL79" t="s">
        <v>1061</v>
      </c>
      <c r="BM79" t="s">
        <v>1062</v>
      </c>
      <c r="BN79" t="s">
        <v>74</v>
      </c>
      <c r="BO79" t="s">
        <v>227</v>
      </c>
      <c r="BP79" t="s">
        <v>74</v>
      </c>
      <c r="BQ79" t="s">
        <v>74</v>
      </c>
      <c r="BR79" t="s">
        <v>97</v>
      </c>
      <c r="BS79" t="s">
        <v>1063</v>
      </c>
      <c r="BT79" t="str">
        <f>HYPERLINK("https%3A%2F%2Fwww.webofscience.com%2Fwos%2Fwoscc%2Ffull-record%2FWOS:A1997XF42200006","View Full Record in Web of Science")</f>
        <v>View Full Record in Web of Science</v>
      </c>
    </row>
    <row r="80" spans="1:72" x14ac:dyDescent="0.15">
      <c r="A80" t="s">
        <v>72</v>
      </c>
      <c r="B80" t="s">
        <v>1064</v>
      </c>
      <c r="C80" t="s">
        <v>74</v>
      </c>
      <c r="D80" t="s">
        <v>74</v>
      </c>
      <c r="E80" t="s">
        <v>74</v>
      </c>
      <c r="F80" t="s">
        <v>1064</v>
      </c>
      <c r="G80" t="s">
        <v>74</v>
      </c>
      <c r="H80" t="s">
        <v>74</v>
      </c>
      <c r="I80" t="s">
        <v>1065</v>
      </c>
      <c r="J80" t="s">
        <v>1049</v>
      </c>
      <c r="K80" t="s">
        <v>74</v>
      </c>
      <c r="L80" t="s">
        <v>74</v>
      </c>
      <c r="M80" t="s">
        <v>77</v>
      </c>
      <c r="N80" t="s">
        <v>78</v>
      </c>
      <c r="O80" t="s">
        <v>74</v>
      </c>
      <c r="P80" t="s">
        <v>74</v>
      </c>
      <c r="Q80" t="s">
        <v>74</v>
      </c>
      <c r="R80" t="s">
        <v>74</v>
      </c>
      <c r="S80" t="s">
        <v>74</v>
      </c>
      <c r="T80" t="s">
        <v>74</v>
      </c>
      <c r="U80" t="s">
        <v>1066</v>
      </c>
      <c r="V80" t="s">
        <v>1067</v>
      </c>
      <c r="W80" t="s">
        <v>1068</v>
      </c>
      <c r="X80" t="s">
        <v>380</v>
      </c>
      <c r="Y80" t="s">
        <v>1069</v>
      </c>
      <c r="Z80" t="s">
        <v>74</v>
      </c>
      <c r="AA80" t="s">
        <v>1070</v>
      </c>
      <c r="AB80" t="s">
        <v>1071</v>
      </c>
      <c r="AC80" t="s">
        <v>74</v>
      </c>
      <c r="AD80" t="s">
        <v>74</v>
      </c>
      <c r="AE80" t="s">
        <v>74</v>
      </c>
      <c r="AF80" t="s">
        <v>74</v>
      </c>
      <c r="AG80">
        <v>43</v>
      </c>
      <c r="AH80">
        <v>23</v>
      </c>
      <c r="AI80">
        <v>24</v>
      </c>
      <c r="AJ80">
        <v>1</v>
      </c>
      <c r="AK80">
        <v>3</v>
      </c>
      <c r="AL80" t="s">
        <v>707</v>
      </c>
      <c r="AM80" t="s">
        <v>572</v>
      </c>
      <c r="AN80" t="s">
        <v>708</v>
      </c>
      <c r="AO80" t="s">
        <v>1055</v>
      </c>
      <c r="AP80" t="s">
        <v>1056</v>
      </c>
      <c r="AQ80" t="s">
        <v>74</v>
      </c>
      <c r="AR80" t="s">
        <v>1057</v>
      </c>
      <c r="AS80" t="s">
        <v>1058</v>
      </c>
      <c r="AT80" t="s">
        <v>1042</v>
      </c>
      <c r="AU80">
        <v>1997</v>
      </c>
      <c r="AV80">
        <v>102</v>
      </c>
      <c r="AW80" t="s">
        <v>1059</v>
      </c>
      <c r="AX80" t="s">
        <v>74</v>
      </c>
      <c r="AY80" t="s">
        <v>74</v>
      </c>
      <c r="AZ80" t="s">
        <v>74</v>
      </c>
      <c r="BA80" t="s">
        <v>74</v>
      </c>
      <c r="BB80">
        <v>12593</v>
      </c>
      <c r="BC80">
        <v>12608</v>
      </c>
      <c r="BD80" t="s">
        <v>74</v>
      </c>
      <c r="BE80" t="s">
        <v>1072</v>
      </c>
      <c r="BF80" t="str">
        <f>HYPERLINK("http://dx.doi.org/10.1029/97JC00437","http://dx.doi.org/10.1029/97JC00437")</f>
        <v>http://dx.doi.org/10.1029/97JC00437</v>
      </c>
      <c r="BG80" t="s">
        <v>74</v>
      </c>
      <c r="BH80" t="s">
        <v>74</v>
      </c>
      <c r="BI80">
        <v>16</v>
      </c>
      <c r="BJ80" t="s">
        <v>1061</v>
      </c>
      <c r="BK80" t="s">
        <v>95</v>
      </c>
      <c r="BL80" t="s">
        <v>1061</v>
      </c>
      <c r="BM80" t="s">
        <v>1062</v>
      </c>
      <c r="BN80" t="s">
        <v>74</v>
      </c>
      <c r="BO80" t="s">
        <v>227</v>
      </c>
      <c r="BP80" t="s">
        <v>74</v>
      </c>
      <c r="BQ80" t="s">
        <v>74</v>
      </c>
      <c r="BR80" t="s">
        <v>97</v>
      </c>
      <c r="BS80" t="s">
        <v>1073</v>
      </c>
      <c r="BT80" t="str">
        <f>HYPERLINK("https%3A%2F%2Fwww.webofscience.com%2Fwos%2Fwoscc%2Ffull-record%2FWOS:A1997XF42200018","View Full Record in Web of Science")</f>
        <v>View Full Record in Web of Science</v>
      </c>
    </row>
    <row r="81" spans="1:72" x14ac:dyDescent="0.15">
      <c r="A81" t="s">
        <v>72</v>
      </c>
      <c r="B81" t="s">
        <v>1074</v>
      </c>
      <c r="C81" t="s">
        <v>74</v>
      </c>
      <c r="D81" t="s">
        <v>74</v>
      </c>
      <c r="E81" t="s">
        <v>74</v>
      </c>
      <c r="F81" t="s">
        <v>1074</v>
      </c>
      <c r="G81" t="s">
        <v>74</v>
      </c>
      <c r="H81" t="s">
        <v>74</v>
      </c>
      <c r="I81" t="s">
        <v>1075</v>
      </c>
      <c r="J81" t="s">
        <v>1049</v>
      </c>
      <c r="K81" t="s">
        <v>74</v>
      </c>
      <c r="L81" t="s">
        <v>74</v>
      </c>
      <c r="M81" t="s">
        <v>77</v>
      </c>
      <c r="N81" t="s">
        <v>78</v>
      </c>
      <c r="O81" t="s">
        <v>74</v>
      </c>
      <c r="P81" t="s">
        <v>74</v>
      </c>
      <c r="Q81" t="s">
        <v>74</v>
      </c>
      <c r="R81" t="s">
        <v>74</v>
      </c>
      <c r="S81" t="s">
        <v>74</v>
      </c>
      <c r="T81" t="s">
        <v>74</v>
      </c>
      <c r="U81" t="s">
        <v>1076</v>
      </c>
      <c r="V81" t="s">
        <v>1077</v>
      </c>
      <c r="W81" t="s">
        <v>74</v>
      </c>
      <c r="X81" t="s">
        <v>74</v>
      </c>
      <c r="Y81" t="s">
        <v>1078</v>
      </c>
      <c r="Z81" t="s">
        <v>74</v>
      </c>
      <c r="AA81" t="s">
        <v>1079</v>
      </c>
      <c r="AB81" t="s">
        <v>74</v>
      </c>
      <c r="AC81" t="s">
        <v>74</v>
      </c>
      <c r="AD81" t="s">
        <v>74</v>
      </c>
      <c r="AE81" t="s">
        <v>74</v>
      </c>
      <c r="AF81" t="s">
        <v>74</v>
      </c>
      <c r="AG81">
        <v>86</v>
      </c>
      <c r="AH81">
        <v>703</v>
      </c>
      <c r="AI81">
        <v>729</v>
      </c>
      <c r="AJ81">
        <v>1</v>
      </c>
      <c r="AK81">
        <v>41</v>
      </c>
      <c r="AL81" t="s">
        <v>707</v>
      </c>
      <c r="AM81" t="s">
        <v>572</v>
      </c>
      <c r="AN81" t="s">
        <v>708</v>
      </c>
      <c r="AO81" t="s">
        <v>1055</v>
      </c>
      <c r="AP81" t="s">
        <v>1056</v>
      </c>
      <c r="AQ81" t="s">
        <v>74</v>
      </c>
      <c r="AR81" t="s">
        <v>1057</v>
      </c>
      <c r="AS81" t="s">
        <v>1058</v>
      </c>
      <c r="AT81" t="s">
        <v>1042</v>
      </c>
      <c r="AU81">
        <v>1997</v>
      </c>
      <c r="AV81">
        <v>102</v>
      </c>
      <c r="AW81" t="s">
        <v>1059</v>
      </c>
      <c r="AX81" t="s">
        <v>74</v>
      </c>
      <c r="AY81" t="s">
        <v>74</v>
      </c>
      <c r="AZ81" t="s">
        <v>74</v>
      </c>
      <c r="BA81" t="s">
        <v>74</v>
      </c>
      <c r="BB81">
        <v>12609</v>
      </c>
      <c r="BC81">
        <v>12646</v>
      </c>
      <c r="BD81" t="s">
        <v>74</v>
      </c>
      <c r="BE81" t="s">
        <v>1080</v>
      </c>
      <c r="BF81" t="str">
        <f>HYPERLINK("http://dx.doi.org/10.1029/97JC00480","http://dx.doi.org/10.1029/97JC00480")</f>
        <v>http://dx.doi.org/10.1029/97JC00480</v>
      </c>
      <c r="BG81" t="s">
        <v>74</v>
      </c>
      <c r="BH81" t="s">
        <v>74</v>
      </c>
      <c r="BI81">
        <v>38</v>
      </c>
      <c r="BJ81" t="s">
        <v>1061</v>
      </c>
      <c r="BK81" t="s">
        <v>95</v>
      </c>
      <c r="BL81" t="s">
        <v>1061</v>
      </c>
      <c r="BM81" t="s">
        <v>1062</v>
      </c>
      <c r="BN81" t="s">
        <v>74</v>
      </c>
      <c r="BO81" t="s">
        <v>227</v>
      </c>
      <c r="BP81" t="s">
        <v>74</v>
      </c>
      <c r="BQ81" t="s">
        <v>74</v>
      </c>
      <c r="BR81" t="s">
        <v>97</v>
      </c>
      <c r="BS81" t="s">
        <v>1081</v>
      </c>
      <c r="BT81" t="str">
        <f>HYPERLINK("https%3A%2F%2Fwww.webofscience.com%2Fwos%2Fwoscc%2Ffull-record%2FWOS:A1997XF42200019","View Full Record in Web of Science")</f>
        <v>View Full Record in Web of Science</v>
      </c>
    </row>
    <row r="82" spans="1:72" x14ac:dyDescent="0.15">
      <c r="A82" t="s">
        <v>72</v>
      </c>
      <c r="B82" t="s">
        <v>1082</v>
      </c>
      <c r="C82" t="s">
        <v>74</v>
      </c>
      <c r="D82" t="s">
        <v>74</v>
      </c>
      <c r="E82" t="s">
        <v>74</v>
      </c>
      <c r="F82" t="s">
        <v>1082</v>
      </c>
      <c r="G82" t="s">
        <v>74</v>
      </c>
      <c r="H82" t="s">
        <v>74</v>
      </c>
      <c r="I82" t="s">
        <v>1083</v>
      </c>
      <c r="J82" t="s">
        <v>1084</v>
      </c>
      <c r="K82" t="s">
        <v>74</v>
      </c>
      <c r="L82" t="s">
        <v>74</v>
      </c>
      <c r="M82" t="s">
        <v>77</v>
      </c>
      <c r="N82" t="s">
        <v>78</v>
      </c>
      <c r="O82" t="s">
        <v>74</v>
      </c>
      <c r="P82" t="s">
        <v>74</v>
      </c>
      <c r="Q82" t="s">
        <v>74</v>
      </c>
      <c r="R82" t="s">
        <v>74</v>
      </c>
      <c r="S82" t="s">
        <v>74</v>
      </c>
      <c r="T82" t="s">
        <v>1085</v>
      </c>
      <c r="U82" t="s">
        <v>74</v>
      </c>
      <c r="V82" t="s">
        <v>1086</v>
      </c>
      <c r="W82" t="s">
        <v>1087</v>
      </c>
      <c r="X82" t="s">
        <v>82</v>
      </c>
      <c r="Y82" t="s">
        <v>74</v>
      </c>
      <c r="Z82" t="s">
        <v>74</v>
      </c>
      <c r="AA82" t="s">
        <v>74</v>
      </c>
      <c r="AB82" t="s">
        <v>74</v>
      </c>
      <c r="AC82" t="s">
        <v>74</v>
      </c>
      <c r="AD82" t="s">
        <v>74</v>
      </c>
      <c r="AE82" t="s">
        <v>74</v>
      </c>
      <c r="AF82" t="s">
        <v>74</v>
      </c>
      <c r="AG82">
        <v>30</v>
      </c>
      <c r="AH82">
        <v>16</v>
      </c>
      <c r="AI82">
        <v>17</v>
      </c>
      <c r="AJ82">
        <v>1</v>
      </c>
      <c r="AK82">
        <v>6</v>
      </c>
      <c r="AL82" t="s">
        <v>108</v>
      </c>
      <c r="AM82" t="s">
        <v>109</v>
      </c>
      <c r="AN82" t="s">
        <v>110</v>
      </c>
      <c r="AO82" t="s">
        <v>1088</v>
      </c>
      <c r="AP82" t="s">
        <v>74</v>
      </c>
      <c r="AQ82" t="s">
        <v>74</v>
      </c>
      <c r="AR82" t="s">
        <v>1089</v>
      </c>
      <c r="AS82" t="s">
        <v>1090</v>
      </c>
      <c r="AT82" t="s">
        <v>1091</v>
      </c>
      <c r="AU82">
        <v>1997</v>
      </c>
      <c r="AV82">
        <v>213</v>
      </c>
      <c r="AW82">
        <v>2</v>
      </c>
      <c r="AX82" t="s">
        <v>74</v>
      </c>
      <c r="AY82" t="s">
        <v>74</v>
      </c>
      <c r="AZ82" t="s">
        <v>74</v>
      </c>
      <c r="BA82" t="s">
        <v>74</v>
      </c>
      <c r="BB82">
        <v>215</v>
      </c>
      <c r="BC82">
        <v>229</v>
      </c>
      <c r="BD82" t="s">
        <v>74</v>
      </c>
      <c r="BE82" t="s">
        <v>1092</v>
      </c>
      <c r="BF82" t="str">
        <f>HYPERLINK("http://dx.doi.org/10.1016/S0022-0981(96)02731-1","http://dx.doi.org/10.1016/S0022-0981(96)02731-1")</f>
        <v>http://dx.doi.org/10.1016/S0022-0981(96)02731-1</v>
      </c>
      <c r="BG82" t="s">
        <v>74</v>
      </c>
      <c r="BH82" t="s">
        <v>74</v>
      </c>
      <c r="BI82">
        <v>15</v>
      </c>
      <c r="BJ82" t="s">
        <v>1093</v>
      </c>
      <c r="BK82" t="s">
        <v>95</v>
      </c>
      <c r="BL82" t="s">
        <v>185</v>
      </c>
      <c r="BM82" t="s">
        <v>1094</v>
      </c>
      <c r="BN82" t="s">
        <v>74</v>
      </c>
      <c r="BO82" t="s">
        <v>74</v>
      </c>
      <c r="BP82" t="s">
        <v>74</v>
      </c>
      <c r="BQ82" t="s">
        <v>74</v>
      </c>
      <c r="BR82" t="s">
        <v>97</v>
      </c>
      <c r="BS82" t="s">
        <v>1095</v>
      </c>
      <c r="BT82" t="str">
        <f>HYPERLINK("https%3A%2F%2Fwww.webofscience.com%2Fwos%2Fwoscc%2Ffull-record%2FWOS:A1997XE72000005","View Full Record in Web of Science")</f>
        <v>View Full Record in Web of Science</v>
      </c>
    </row>
    <row r="83" spans="1:72" x14ac:dyDescent="0.15">
      <c r="A83" t="s">
        <v>72</v>
      </c>
      <c r="B83" t="s">
        <v>1096</v>
      </c>
      <c r="C83" t="s">
        <v>74</v>
      </c>
      <c r="D83" t="s">
        <v>74</v>
      </c>
      <c r="E83" t="s">
        <v>74</v>
      </c>
      <c r="F83" t="s">
        <v>1096</v>
      </c>
      <c r="G83" t="s">
        <v>74</v>
      </c>
      <c r="H83" t="s">
        <v>74</v>
      </c>
      <c r="I83" t="s">
        <v>1097</v>
      </c>
      <c r="J83" t="s">
        <v>1098</v>
      </c>
      <c r="K83" t="s">
        <v>74</v>
      </c>
      <c r="L83" t="s">
        <v>74</v>
      </c>
      <c r="M83" t="s">
        <v>77</v>
      </c>
      <c r="N83" t="s">
        <v>78</v>
      </c>
      <c r="O83" t="s">
        <v>74</v>
      </c>
      <c r="P83" t="s">
        <v>74</v>
      </c>
      <c r="Q83" t="s">
        <v>74</v>
      </c>
      <c r="R83" t="s">
        <v>74</v>
      </c>
      <c r="S83" t="s">
        <v>74</v>
      </c>
      <c r="T83" t="s">
        <v>74</v>
      </c>
      <c r="U83" t="s">
        <v>1099</v>
      </c>
      <c r="V83" t="s">
        <v>1100</v>
      </c>
      <c r="W83" t="s">
        <v>1101</v>
      </c>
      <c r="X83" t="s">
        <v>1102</v>
      </c>
      <c r="Y83" t="s">
        <v>1103</v>
      </c>
      <c r="Z83" t="s">
        <v>74</v>
      </c>
      <c r="AA83" t="s">
        <v>1104</v>
      </c>
      <c r="AB83" t="s">
        <v>1105</v>
      </c>
      <c r="AC83" t="s">
        <v>74</v>
      </c>
      <c r="AD83" t="s">
        <v>74</v>
      </c>
      <c r="AE83" t="s">
        <v>74</v>
      </c>
      <c r="AF83" t="s">
        <v>74</v>
      </c>
      <c r="AG83">
        <v>61</v>
      </c>
      <c r="AH83">
        <v>116</v>
      </c>
      <c r="AI83">
        <v>131</v>
      </c>
      <c r="AJ83">
        <v>0</v>
      </c>
      <c r="AK83">
        <v>16</v>
      </c>
      <c r="AL83" t="s">
        <v>707</v>
      </c>
      <c r="AM83" t="s">
        <v>572</v>
      </c>
      <c r="AN83" t="s">
        <v>708</v>
      </c>
      <c r="AO83" t="s">
        <v>1106</v>
      </c>
      <c r="AP83" t="s">
        <v>1107</v>
      </c>
      <c r="AQ83" t="s">
        <v>74</v>
      </c>
      <c r="AR83" t="s">
        <v>1108</v>
      </c>
      <c r="AS83" t="s">
        <v>1109</v>
      </c>
      <c r="AT83" t="s">
        <v>1110</v>
      </c>
      <c r="AU83">
        <v>1997</v>
      </c>
      <c r="AV83">
        <v>102</v>
      </c>
      <c r="AW83" t="s">
        <v>1111</v>
      </c>
      <c r="AX83" t="s">
        <v>74</v>
      </c>
      <c r="AY83" t="s">
        <v>74</v>
      </c>
      <c r="AZ83" t="s">
        <v>74</v>
      </c>
      <c r="BA83" t="s">
        <v>74</v>
      </c>
      <c r="BB83">
        <v>12035</v>
      </c>
      <c r="BC83">
        <v>12059</v>
      </c>
      <c r="BD83" t="s">
        <v>74</v>
      </c>
      <c r="BE83" t="s">
        <v>1112</v>
      </c>
      <c r="BF83" t="str">
        <f>HYPERLINK("http://dx.doi.org/10.1029/96JB02581","http://dx.doi.org/10.1029/96JB02581")</f>
        <v>http://dx.doi.org/10.1029/96JB02581</v>
      </c>
      <c r="BG83" t="s">
        <v>74</v>
      </c>
      <c r="BH83" t="s">
        <v>74</v>
      </c>
      <c r="BI83">
        <v>25</v>
      </c>
      <c r="BJ83" t="s">
        <v>225</v>
      </c>
      <c r="BK83" t="s">
        <v>95</v>
      </c>
      <c r="BL83" t="s">
        <v>225</v>
      </c>
      <c r="BM83" t="s">
        <v>1113</v>
      </c>
      <c r="BN83" t="s">
        <v>74</v>
      </c>
      <c r="BO83" t="s">
        <v>74</v>
      </c>
      <c r="BP83" t="s">
        <v>74</v>
      </c>
      <c r="BQ83" t="s">
        <v>74</v>
      </c>
      <c r="BR83" t="s">
        <v>97</v>
      </c>
      <c r="BS83" t="s">
        <v>1114</v>
      </c>
      <c r="BT83" t="str">
        <f>HYPERLINK("https%3A%2F%2Fwww.webofscience.com%2Fwos%2Fwoscc%2Ffull-record%2FWOS:A1997XD57800025","View Full Record in Web of Science")</f>
        <v>View Full Record in Web of Science</v>
      </c>
    </row>
    <row r="84" spans="1:72" x14ac:dyDescent="0.15">
      <c r="A84" t="s">
        <v>72</v>
      </c>
      <c r="B84" t="s">
        <v>1115</v>
      </c>
      <c r="C84" t="s">
        <v>74</v>
      </c>
      <c r="D84" t="s">
        <v>74</v>
      </c>
      <c r="E84" t="s">
        <v>74</v>
      </c>
      <c r="F84" t="s">
        <v>1115</v>
      </c>
      <c r="G84" t="s">
        <v>74</v>
      </c>
      <c r="H84" t="s">
        <v>74</v>
      </c>
      <c r="I84" t="s">
        <v>1116</v>
      </c>
      <c r="J84" t="s">
        <v>1098</v>
      </c>
      <c r="K84" t="s">
        <v>74</v>
      </c>
      <c r="L84" t="s">
        <v>74</v>
      </c>
      <c r="M84" t="s">
        <v>77</v>
      </c>
      <c r="N84" t="s">
        <v>78</v>
      </c>
      <c r="O84" t="s">
        <v>74</v>
      </c>
      <c r="P84" t="s">
        <v>74</v>
      </c>
      <c r="Q84" t="s">
        <v>74</v>
      </c>
      <c r="R84" t="s">
        <v>74</v>
      </c>
      <c r="S84" t="s">
        <v>74</v>
      </c>
      <c r="T84" t="s">
        <v>74</v>
      </c>
      <c r="U84" t="s">
        <v>1117</v>
      </c>
      <c r="V84" t="s">
        <v>1118</v>
      </c>
      <c r="W84" t="s">
        <v>1119</v>
      </c>
      <c r="X84" t="s">
        <v>1120</v>
      </c>
      <c r="Y84" t="s">
        <v>1121</v>
      </c>
      <c r="Z84" t="s">
        <v>74</v>
      </c>
      <c r="AA84" t="s">
        <v>74</v>
      </c>
      <c r="AB84" t="s">
        <v>1105</v>
      </c>
      <c r="AC84" t="s">
        <v>74</v>
      </c>
      <c r="AD84" t="s">
        <v>74</v>
      </c>
      <c r="AE84" t="s">
        <v>74</v>
      </c>
      <c r="AF84" t="s">
        <v>74</v>
      </c>
      <c r="AG84">
        <v>53</v>
      </c>
      <c r="AH84">
        <v>162</v>
      </c>
      <c r="AI84">
        <v>173</v>
      </c>
      <c r="AJ84">
        <v>0</v>
      </c>
      <c r="AK84">
        <v>9</v>
      </c>
      <c r="AL84" t="s">
        <v>707</v>
      </c>
      <c r="AM84" t="s">
        <v>572</v>
      </c>
      <c r="AN84" t="s">
        <v>708</v>
      </c>
      <c r="AO84" t="s">
        <v>1106</v>
      </c>
      <c r="AP84" t="s">
        <v>1107</v>
      </c>
      <c r="AQ84" t="s">
        <v>74</v>
      </c>
      <c r="AR84" t="s">
        <v>1108</v>
      </c>
      <c r="AS84" t="s">
        <v>1109</v>
      </c>
      <c r="AT84" t="s">
        <v>1110</v>
      </c>
      <c r="AU84">
        <v>1997</v>
      </c>
      <c r="AV84">
        <v>102</v>
      </c>
      <c r="AW84" t="s">
        <v>1111</v>
      </c>
      <c r="AX84" t="s">
        <v>74</v>
      </c>
      <c r="AY84" t="s">
        <v>74</v>
      </c>
      <c r="AZ84" t="s">
        <v>74</v>
      </c>
      <c r="BA84" t="s">
        <v>74</v>
      </c>
      <c r="BB84">
        <v>12061</v>
      </c>
      <c r="BC84">
        <v>12084</v>
      </c>
      <c r="BD84" t="s">
        <v>74</v>
      </c>
      <c r="BE84" t="s">
        <v>1122</v>
      </c>
      <c r="BF84" t="str">
        <f>HYPERLINK("http://dx.doi.org/10.1029/96JB02582","http://dx.doi.org/10.1029/96JB02582")</f>
        <v>http://dx.doi.org/10.1029/96JB02582</v>
      </c>
      <c r="BG84" t="s">
        <v>74</v>
      </c>
      <c r="BH84" t="s">
        <v>74</v>
      </c>
      <c r="BI84">
        <v>24</v>
      </c>
      <c r="BJ84" t="s">
        <v>225</v>
      </c>
      <c r="BK84" t="s">
        <v>95</v>
      </c>
      <c r="BL84" t="s">
        <v>225</v>
      </c>
      <c r="BM84" t="s">
        <v>1113</v>
      </c>
      <c r="BN84" t="s">
        <v>74</v>
      </c>
      <c r="BO84" t="s">
        <v>227</v>
      </c>
      <c r="BP84" t="s">
        <v>74</v>
      </c>
      <c r="BQ84" t="s">
        <v>74</v>
      </c>
      <c r="BR84" t="s">
        <v>97</v>
      </c>
      <c r="BS84" t="s">
        <v>1123</v>
      </c>
      <c r="BT84" t="str">
        <f>HYPERLINK("https%3A%2F%2Fwww.webofscience.com%2Fwos%2Fwoscc%2Ffull-record%2FWOS:A1997XD57800026","View Full Record in Web of Science")</f>
        <v>View Full Record in Web of Science</v>
      </c>
    </row>
    <row r="85" spans="1:72" x14ac:dyDescent="0.15">
      <c r="A85" t="s">
        <v>72</v>
      </c>
      <c r="B85" t="s">
        <v>1124</v>
      </c>
      <c r="C85" t="s">
        <v>74</v>
      </c>
      <c r="D85" t="s">
        <v>74</v>
      </c>
      <c r="E85" t="s">
        <v>74</v>
      </c>
      <c r="F85" t="s">
        <v>1124</v>
      </c>
      <c r="G85" t="s">
        <v>74</v>
      </c>
      <c r="H85" t="s">
        <v>74</v>
      </c>
      <c r="I85" t="s">
        <v>1125</v>
      </c>
      <c r="J85" t="s">
        <v>1098</v>
      </c>
      <c r="K85" t="s">
        <v>74</v>
      </c>
      <c r="L85" t="s">
        <v>74</v>
      </c>
      <c r="M85" t="s">
        <v>77</v>
      </c>
      <c r="N85" t="s">
        <v>78</v>
      </c>
      <c r="O85" t="s">
        <v>74</v>
      </c>
      <c r="P85" t="s">
        <v>74</v>
      </c>
      <c r="Q85" t="s">
        <v>74</v>
      </c>
      <c r="R85" t="s">
        <v>74</v>
      </c>
      <c r="S85" t="s">
        <v>74</v>
      </c>
      <c r="T85" t="s">
        <v>74</v>
      </c>
      <c r="U85" t="s">
        <v>1126</v>
      </c>
      <c r="V85" t="s">
        <v>1127</v>
      </c>
      <c r="W85" t="s">
        <v>1128</v>
      </c>
      <c r="X85" t="s">
        <v>1129</v>
      </c>
      <c r="Y85" t="s">
        <v>1130</v>
      </c>
      <c r="Z85" t="s">
        <v>74</v>
      </c>
      <c r="AA85" t="s">
        <v>1131</v>
      </c>
      <c r="AB85" t="s">
        <v>1132</v>
      </c>
      <c r="AC85" t="s">
        <v>74</v>
      </c>
      <c r="AD85" t="s">
        <v>74</v>
      </c>
      <c r="AE85" t="s">
        <v>74</v>
      </c>
      <c r="AF85" t="s">
        <v>74</v>
      </c>
      <c r="AG85">
        <v>61</v>
      </c>
      <c r="AH85">
        <v>24</v>
      </c>
      <c r="AI85">
        <v>25</v>
      </c>
      <c r="AJ85">
        <v>0</v>
      </c>
      <c r="AK85">
        <v>7</v>
      </c>
      <c r="AL85" t="s">
        <v>707</v>
      </c>
      <c r="AM85" t="s">
        <v>572</v>
      </c>
      <c r="AN85" t="s">
        <v>708</v>
      </c>
      <c r="AO85" t="s">
        <v>1106</v>
      </c>
      <c r="AP85" t="s">
        <v>1107</v>
      </c>
      <c r="AQ85" t="s">
        <v>74</v>
      </c>
      <c r="AR85" t="s">
        <v>1108</v>
      </c>
      <c r="AS85" t="s">
        <v>1109</v>
      </c>
      <c r="AT85" t="s">
        <v>1110</v>
      </c>
      <c r="AU85">
        <v>1997</v>
      </c>
      <c r="AV85">
        <v>102</v>
      </c>
      <c r="AW85" t="s">
        <v>1111</v>
      </c>
      <c r="AX85" t="s">
        <v>74</v>
      </c>
      <c r="AY85" t="s">
        <v>74</v>
      </c>
      <c r="AZ85" t="s">
        <v>74</v>
      </c>
      <c r="BA85" t="s">
        <v>74</v>
      </c>
      <c r="BB85">
        <v>12265</v>
      </c>
      <c r="BC85">
        <v>12286</v>
      </c>
      <c r="BD85" t="s">
        <v>74</v>
      </c>
      <c r="BE85" t="s">
        <v>1133</v>
      </c>
      <c r="BF85" t="str">
        <f>HYPERLINK("http://dx.doi.org/10.1029/96JB03856","http://dx.doi.org/10.1029/96JB03856")</f>
        <v>http://dx.doi.org/10.1029/96JB03856</v>
      </c>
      <c r="BG85" t="s">
        <v>74</v>
      </c>
      <c r="BH85" t="s">
        <v>74</v>
      </c>
      <c r="BI85">
        <v>22</v>
      </c>
      <c r="BJ85" t="s">
        <v>225</v>
      </c>
      <c r="BK85" t="s">
        <v>95</v>
      </c>
      <c r="BL85" t="s">
        <v>225</v>
      </c>
      <c r="BM85" t="s">
        <v>1113</v>
      </c>
      <c r="BN85" t="s">
        <v>74</v>
      </c>
      <c r="BO85" t="s">
        <v>1134</v>
      </c>
      <c r="BP85" t="s">
        <v>74</v>
      </c>
      <c r="BQ85" t="s">
        <v>74</v>
      </c>
      <c r="BR85" t="s">
        <v>97</v>
      </c>
      <c r="BS85" t="s">
        <v>1135</v>
      </c>
      <c r="BT85" t="str">
        <f>HYPERLINK("https%3A%2F%2Fwww.webofscience.com%2Fwos%2Fwoscc%2Ffull-record%2FWOS:A1997XD57800039","View Full Record in Web of Science")</f>
        <v>View Full Record in Web of Science</v>
      </c>
    </row>
    <row r="86" spans="1:72" x14ac:dyDescent="0.15">
      <c r="A86" t="s">
        <v>72</v>
      </c>
      <c r="B86" t="s">
        <v>1136</v>
      </c>
      <c r="C86" t="s">
        <v>74</v>
      </c>
      <c r="D86" t="s">
        <v>74</v>
      </c>
      <c r="E86" t="s">
        <v>74</v>
      </c>
      <c r="F86" t="s">
        <v>1136</v>
      </c>
      <c r="G86" t="s">
        <v>74</v>
      </c>
      <c r="H86" t="s">
        <v>74</v>
      </c>
      <c r="I86" t="s">
        <v>1137</v>
      </c>
      <c r="J86" t="s">
        <v>1138</v>
      </c>
      <c r="K86" t="s">
        <v>74</v>
      </c>
      <c r="L86" t="s">
        <v>74</v>
      </c>
      <c r="M86" t="s">
        <v>77</v>
      </c>
      <c r="N86" t="s">
        <v>332</v>
      </c>
      <c r="O86" t="s">
        <v>1139</v>
      </c>
      <c r="P86" t="s">
        <v>1140</v>
      </c>
      <c r="Q86" t="s">
        <v>1141</v>
      </c>
      <c r="R86" t="s">
        <v>74</v>
      </c>
      <c r="S86" t="s">
        <v>1142</v>
      </c>
      <c r="T86" t="s">
        <v>1143</v>
      </c>
      <c r="U86" t="s">
        <v>1144</v>
      </c>
      <c r="V86" t="s">
        <v>1145</v>
      </c>
      <c r="W86" t="s">
        <v>1146</v>
      </c>
      <c r="X86" t="s">
        <v>1147</v>
      </c>
      <c r="Y86" t="s">
        <v>1148</v>
      </c>
      <c r="Z86" t="s">
        <v>74</v>
      </c>
      <c r="AA86" t="s">
        <v>74</v>
      </c>
      <c r="AB86" t="s">
        <v>74</v>
      </c>
      <c r="AC86" t="s">
        <v>74</v>
      </c>
      <c r="AD86" t="s">
        <v>74</v>
      </c>
      <c r="AE86" t="s">
        <v>74</v>
      </c>
      <c r="AF86" t="s">
        <v>74</v>
      </c>
      <c r="AG86">
        <v>18</v>
      </c>
      <c r="AH86">
        <v>44</v>
      </c>
      <c r="AI86">
        <v>55</v>
      </c>
      <c r="AJ86">
        <v>0</v>
      </c>
      <c r="AK86">
        <v>3</v>
      </c>
      <c r="AL86" t="s">
        <v>108</v>
      </c>
      <c r="AM86" t="s">
        <v>109</v>
      </c>
      <c r="AN86" t="s">
        <v>110</v>
      </c>
      <c r="AO86" t="s">
        <v>1149</v>
      </c>
      <c r="AP86" t="s">
        <v>74</v>
      </c>
      <c r="AQ86" t="s">
        <v>74</v>
      </c>
      <c r="AR86" t="s">
        <v>1150</v>
      </c>
      <c r="AS86" t="s">
        <v>1151</v>
      </c>
      <c r="AT86" t="s">
        <v>1110</v>
      </c>
      <c r="AU86">
        <v>1997</v>
      </c>
      <c r="AV86">
        <v>3</v>
      </c>
      <c r="AW86" t="s">
        <v>562</v>
      </c>
      <c r="AX86" t="s">
        <v>74</v>
      </c>
      <c r="AY86" t="s">
        <v>74</v>
      </c>
      <c r="AZ86" t="s">
        <v>74</v>
      </c>
      <c r="BA86" t="s">
        <v>74</v>
      </c>
      <c r="BB86">
        <v>29</v>
      </c>
      <c r="BC86">
        <v>35</v>
      </c>
      <c r="BD86" t="s">
        <v>74</v>
      </c>
      <c r="BE86" t="s">
        <v>1152</v>
      </c>
      <c r="BF86" t="str">
        <f>HYPERLINK("http://dx.doi.org/10.1016/S1381-1177(96)00041-0","http://dx.doi.org/10.1016/S1381-1177(96)00041-0")</f>
        <v>http://dx.doi.org/10.1016/S1381-1177(96)00041-0</v>
      </c>
      <c r="BG86" t="s">
        <v>74</v>
      </c>
      <c r="BH86" t="s">
        <v>74</v>
      </c>
      <c r="BI86">
        <v>7</v>
      </c>
      <c r="BJ86" t="s">
        <v>1153</v>
      </c>
      <c r="BK86" t="s">
        <v>363</v>
      </c>
      <c r="BL86" t="s">
        <v>1154</v>
      </c>
      <c r="BM86" t="s">
        <v>1155</v>
      </c>
      <c r="BN86" t="s">
        <v>74</v>
      </c>
      <c r="BO86" t="s">
        <v>74</v>
      </c>
      <c r="BP86" t="s">
        <v>74</v>
      </c>
      <c r="BQ86" t="s">
        <v>74</v>
      </c>
      <c r="BR86" t="s">
        <v>97</v>
      </c>
      <c r="BS86" t="s">
        <v>1156</v>
      </c>
      <c r="BT86" t="str">
        <f>HYPERLINK("https%3A%2F%2Fwww.webofscience.com%2Fwos%2Fwoscc%2Ffull-record%2FWOS:A1997XF11500005","View Full Record in Web of Science")</f>
        <v>View Full Record in Web of Science</v>
      </c>
    </row>
    <row r="87" spans="1:72" x14ac:dyDescent="0.15">
      <c r="A87" t="s">
        <v>72</v>
      </c>
      <c r="B87" t="s">
        <v>1157</v>
      </c>
      <c r="C87" t="s">
        <v>74</v>
      </c>
      <c r="D87" t="s">
        <v>74</v>
      </c>
      <c r="E87" t="s">
        <v>74</v>
      </c>
      <c r="F87" t="s">
        <v>1157</v>
      </c>
      <c r="G87" t="s">
        <v>74</v>
      </c>
      <c r="H87" t="s">
        <v>74</v>
      </c>
      <c r="I87" t="s">
        <v>1158</v>
      </c>
      <c r="J87" t="s">
        <v>1159</v>
      </c>
      <c r="K87" t="s">
        <v>74</v>
      </c>
      <c r="L87" t="s">
        <v>74</v>
      </c>
      <c r="M87" t="s">
        <v>77</v>
      </c>
      <c r="N87" t="s">
        <v>78</v>
      </c>
      <c r="O87" t="s">
        <v>74</v>
      </c>
      <c r="P87" t="s">
        <v>74</v>
      </c>
      <c r="Q87" t="s">
        <v>74</v>
      </c>
      <c r="R87" t="s">
        <v>74</v>
      </c>
      <c r="S87" t="s">
        <v>74</v>
      </c>
      <c r="T87" t="s">
        <v>74</v>
      </c>
      <c r="U87" t="s">
        <v>1160</v>
      </c>
      <c r="V87" t="s">
        <v>1161</v>
      </c>
      <c r="W87" t="s">
        <v>74</v>
      </c>
      <c r="X87" t="s">
        <v>74</v>
      </c>
      <c r="Y87" t="s">
        <v>1162</v>
      </c>
      <c r="Z87" t="s">
        <v>74</v>
      </c>
      <c r="AA87" t="s">
        <v>74</v>
      </c>
      <c r="AB87" t="s">
        <v>74</v>
      </c>
      <c r="AC87" t="s">
        <v>74</v>
      </c>
      <c r="AD87" t="s">
        <v>74</v>
      </c>
      <c r="AE87" t="s">
        <v>74</v>
      </c>
      <c r="AF87" t="s">
        <v>74</v>
      </c>
      <c r="AG87">
        <v>32</v>
      </c>
      <c r="AH87">
        <v>42</v>
      </c>
      <c r="AI87">
        <v>45</v>
      </c>
      <c r="AJ87">
        <v>0</v>
      </c>
      <c r="AK87">
        <v>3</v>
      </c>
      <c r="AL87" t="s">
        <v>319</v>
      </c>
      <c r="AM87" t="s">
        <v>87</v>
      </c>
      <c r="AN87" t="s">
        <v>1163</v>
      </c>
      <c r="AO87" t="s">
        <v>1164</v>
      </c>
      <c r="AP87" t="s">
        <v>74</v>
      </c>
      <c r="AQ87" t="s">
        <v>74</v>
      </c>
      <c r="AR87" t="s">
        <v>1165</v>
      </c>
      <c r="AS87" t="s">
        <v>1166</v>
      </c>
      <c r="AT87" t="s">
        <v>1167</v>
      </c>
      <c r="AU87">
        <v>1997</v>
      </c>
      <c r="AV87">
        <v>15</v>
      </c>
      <c r="AW87">
        <v>6</v>
      </c>
      <c r="AX87" t="s">
        <v>74</v>
      </c>
      <c r="AY87" t="s">
        <v>74</v>
      </c>
      <c r="AZ87" t="s">
        <v>74</v>
      </c>
      <c r="BA87" t="s">
        <v>74</v>
      </c>
      <c r="BB87">
        <v>685</v>
      </c>
      <c r="BC87">
        <v>691</v>
      </c>
      <c r="BD87" t="s">
        <v>74</v>
      </c>
      <c r="BE87" t="s">
        <v>1168</v>
      </c>
      <c r="BF87" t="str">
        <f>HYPERLINK("http://dx.doi.org/10.1007/s00585-997-0685-y","http://dx.doi.org/10.1007/s00585-997-0685-y")</f>
        <v>http://dx.doi.org/10.1007/s00585-997-0685-y</v>
      </c>
      <c r="BG87" t="s">
        <v>74</v>
      </c>
      <c r="BH87" t="s">
        <v>74</v>
      </c>
      <c r="BI87">
        <v>7</v>
      </c>
      <c r="BJ87" t="s">
        <v>1169</v>
      </c>
      <c r="BK87" t="s">
        <v>95</v>
      </c>
      <c r="BL87" t="s">
        <v>1170</v>
      </c>
      <c r="BM87" t="s">
        <v>1171</v>
      </c>
      <c r="BN87" t="s">
        <v>74</v>
      </c>
      <c r="BO87" t="s">
        <v>1172</v>
      </c>
      <c r="BP87" t="s">
        <v>74</v>
      </c>
      <c r="BQ87" t="s">
        <v>74</v>
      </c>
      <c r="BR87" t="s">
        <v>97</v>
      </c>
      <c r="BS87" t="s">
        <v>1173</v>
      </c>
      <c r="BT87" t="str">
        <f>HYPERLINK("https%3A%2F%2Fwww.webofscience.com%2Fwos%2Fwoscc%2Ffull-record%2FWOS:A1997XG44500010","View Full Record in Web of Science")</f>
        <v>View Full Record in Web of Science</v>
      </c>
    </row>
    <row r="88" spans="1:72" x14ac:dyDescent="0.15">
      <c r="A88" t="s">
        <v>72</v>
      </c>
      <c r="B88" t="s">
        <v>1174</v>
      </c>
      <c r="C88" t="s">
        <v>74</v>
      </c>
      <c r="D88" t="s">
        <v>74</v>
      </c>
      <c r="E88" t="s">
        <v>74</v>
      </c>
      <c r="F88" t="s">
        <v>1174</v>
      </c>
      <c r="G88" t="s">
        <v>74</v>
      </c>
      <c r="H88" t="s">
        <v>74</v>
      </c>
      <c r="I88" t="s">
        <v>1175</v>
      </c>
      <c r="J88" t="s">
        <v>1176</v>
      </c>
      <c r="K88" t="s">
        <v>74</v>
      </c>
      <c r="L88" t="s">
        <v>74</v>
      </c>
      <c r="M88" t="s">
        <v>77</v>
      </c>
      <c r="N88" t="s">
        <v>169</v>
      </c>
      <c r="O88" t="s">
        <v>74</v>
      </c>
      <c r="P88" t="s">
        <v>74</v>
      </c>
      <c r="Q88" t="s">
        <v>74</v>
      </c>
      <c r="R88" t="s">
        <v>74</v>
      </c>
      <c r="S88" t="s">
        <v>74</v>
      </c>
      <c r="T88" t="s">
        <v>74</v>
      </c>
      <c r="U88" t="s">
        <v>74</v>
      </c>
      <c r="V88" t="s">
        <v>74</v>
      </c>
      <c r="W88" t="s">
        <v>74</v>
      </c>
      <c r="X88" t="s">
        <v>74</v>
      </c>
      <c r="Y88" t="s">
        <v>74</v>
      </c>
      <c r="Z88" t="s">
        <v>74</v>
      </c>
      <c r="AA88" t="s">
        <v>74</v>
      </c>
      <c r="AB88" t="s">
        <v>1177</v>
      </c>
      <c r="AC88" t="s">
        <v>74</v>
      </c>
      <c r="AD88" t="s">
        <v>74</v>
      </c>
      <c r="AE88" t="s">
        <v>74</v>
      </c>
      <c r="AF88" t="s">
        <v>74</v>
      </c>
      <c r="AG88">
        <v>0</v>
      </c>
      <c r="AH88">
        <v>0</v>
      </c>
      <c r="AI88">
        <v>0</v>
      </c>
      <c r="AJ88">
        <v>0</v>
      </c>
      <c r="AK88">
        <v>0</v>
      </c>
      <c r="AL88" t="s">
        <v>1178</v>
      </c>
      <c r="AM88" t="s">
        <v>132</v>
      </c>
      <c r="AN88" t="s">
        <v>1179</v>
      </c>
      <c r="AO88" t="s">
        <v>1180</v>
      </c>
      <c r="AP88" t="s">
        <v>74</v>
      </c>
      <c r="AQ88" t="s">
        <v>74</v>
      </c>
      <c r="AR88" t="s">
        <v>1181</v>
      </c>
      <c r="AS88" t="s">
        <v>1182</v>
      </c>
      <c r="AT88" t="s">
        <v>1167</v>
      </c>
      <c r="AU88">
        <v>1997</v>
      </c>
      <c r="AV88">
        <v>9</v>
      </c>
      <c r="AW88">
        <v>2</v>
      </c>
      <c r="AX88" t="s">
        <v>74</v>
      </c>
      <c r="AY88" t="s">
        <v>74</v>
      </c>
      <c r="AZ88" t="s">
        <v>74</v>
      </c>
      <c r="BA88" t="s">
        <v>74</v>
      </c>
      <c r="BB88">
        <v>119</v>
      </c>
      <c r="BC88">
        <v>119</v>
      </c>
      <c r="BD88" t="s">
        <v>74</v>
      </c>
      <c r="BE88" t="s">
        <v>1183</v>
      </c>
      <c r="BF88" t="str">
        <f>HYPERLINK("http://dx.doi.org/10.1017/S0954102097000151","http://dx.doi.org/10.1017/S0954102097000151")</f>
        <v>http://dx.doi.org/10.1017/S0954102097000151</v>
      </c>
      <c r="BG88" t="s">
        <v>74</v>
      </c>
      <c r="BH88" t="s">
        <v>74</v>
      </c>
      <c r="BI88">
        <v>1</v>
      </c>
      <c r="BJ88" t="s">
        <v>1184</v>
      </c>
      <c r="BK88" t="s">
        <v>95</v>
      </c>
      <c r="BL88" t="s">
        <v>1185</v>
      </c>
      <c r="BM88" t="s">
        <v>1186</v>
      </c>
      <c r="BN88" t="s">
        <v>74</v>
      </c>
      <c r="BO88" t="s">
        <v>227</v>
      </c>
      <c r="BP88" t="s">
        <v>74</v>
      </c>
      <c r="BQ88" t="s">
        <v>74</v>
      </c>
      <c r="BR88" t="s">
        <v>97</v>
      </c>
      <c r="BS88" t="s">
        <v>1187</v>
      </c>
      <c r="BT88" t="str">
        <f>HYPERLINK("https%3A%2F%2Fwww.webofscience.com%2Fwos%2Fwoscc%2Ffull-record%2FWOS:A1997XE79100001","View Full Record in Web of Science")</f>
        <v>View Full Record in Web of Science</v>
      </c>
    </row>
    <row r="89" spans="1:72" x14ac:dyDescent="0.15">
      <c r="A89" t="s">
        <v>72</v>
      </c>
      <c r="B89" t="s">
        <v>1188</v>
      </c>
      <c r="C89" t="s">
        <v>74</v>
      </c>
      <c r="D89" t="s">
        <v>74</v>
      </c>
      <c r="E89" t="s">
        <v>74</v>
      </c>
      <c r="F89" t="s">
        <v>1188</v>
      </c>
      <c r="G89" t="s">
        <v>74</v>
      </c>
      <c r="H89" t="s">
        <v>74</v>
      </c>
      <c r="I89" t="s">
        <v>1189</v>
      </c>
      <c r="J89" t="s">
        <v>1176</v>
      </c>
      <c r="K89" t="s">
        <v>74</v>
      </c>
      <c r="L89" t="s">
        <v>74</v>
      </c>
      <c r="M89" t="s">
        <v>77</v>
      </c>
      <c r="N89" t="s">
        <v>78</v>
      </c>
      <c r="O89" t="s">
        <v>74</v>
      </c>
      <c r="P89" t="s">
        <v>74</v>
      </c>
      <c r="Q89" t="s">
        <v>74</v>
      </c>
      <c r="R89" t="s">
        <v>74</v>
      </c>
      <c r="S89" t="s">
        <v>74</v>
      </c>
      <c r="T89" t="s">
        <v>1190</v>
      </c>
      <c r="U89" t="s">
        <v>1191</v>
      </c>
      <c r="V89" t="s">
        <v>1192</v>
      </c>
      <c r="W89" t="s">
        <v>1193</v>
      </c>
      <c r="X89" t="s">
        <v>1194</v>
      </c>
      <c r="Y89" t="s">
        <v>74</v>
      </c>
      <c r="Z89" t="s">
        <v>74</v>
      </c>
      <c r="AA89" t="s">
        <v>74</v>
      </c>
      <c r="AB89" t="s">
        <v>74</v>
      </c>
      <c r="AC89" t="s">
        <v>74</v>
      </c>
      <c r="AD89" t="s">
        <v>74</v>
      </c>
      <c r="AE89" t="s">
        <v>74</v>
      </c>
      <c r="AF89" t="s">
        <v>74</v>
      </c>
      <c r="AG89">
        <v>49</v>
      </c>
      <c r="AH89">
        <v>14</v>
      </c>
      <c r="AI89">
        <v>14</v>
      </c>
      <c r="AJ89">
        <v>0</v>
      </c>
      <c r="AK89">
        <v>2</v>
      </c>
      <c r="AL89" t="s">
        <v>1178</v>
      </c>
      <c r="AM89" t="s">
        <v>132</v>
      </c>
      <c r="AN89" t="s">
        <v>1179</v>
      </c>
      <c r="AO89" t="s">
        <v>1180</v>
      </c>
      <c r="AP89" t="s">
        <v>74</v>
      </c>
      <c r="AQ89" t="s">
        <v>74</v>
      </c>
      <c r="AR89" t="s">
        <v>1181</v>
      </c>
      <c r="AS89" t="s">
        <v>1182</v>
      </c>
      <c r="AT89" t="s">
        <v>1167</v>
      </c>
      <c r="AU89">
        <v>1997</v>
      </c>
      <c r="AV89">
        <v>9</v>
      </c>
      <c r="AW89">
        <v>2</v>
      </c>
      <c r="AX89" t="s">
        <v>74</v>
      </c>
      <c r="AY89" t="s">
        <v>74</v>
      </c>
      <c r="AZ89" t="s">
        <v>74</v>
      </c>
      <c r="BA89" t="s">
        <v>74</v>
      </c>
      <c r="BB89">
        <v>121</v>
      </c>
      <c r="BC89">
        <v>133</v>
      </c>
      <c r="BD89" t="s">
        <v>74</v>
      </c>
      <c r="BE89" t="s">
        <v>1195</v>
      </c>
      <c r="BF89" t="str">
        <f>HYPERLINK("http://dx.doi.org/10.1017/S0954102097000163","http://dx.doi.org/10.1017/S0954102097000163")</f>
        <v>http://dx.doi.org/10.1017/S0954102097000163</v>
      </c>
      <c r="BG89" t="s">
        <v>74</v>
      </c>
      <c r="BH89" t="s">
        <v>74</v>
      </c>
      <c r="BI89">
        <v>13</v>
      </c>
      <c r="BJ89" t="s">
        <v>1184</v>
      </c>
      <c r="BK89" t="s">
        <v>95</v>
      </c>
      <c r="BL89" t="s">
        <v>1185</v>
      </c>
      <c r="BM89" t="s">
        <v>1186</v>
      </c>
      <c r="BN89" t="s">
        <v>74</v>
      </c>
      <c r="BO89" t="s">
        <v>74</v>
      </c>
      <c r="BP89" t="s">
        <v>74</v>
      </c>
      <c r="BQ89" t="s">
        <v>74</v>
      </c>
      <c r="BR89" t="s">
        <v>97</v>
      </c>
      <c r="BS89" t="s">
        <v>1196</v>
      </c>
      <c r="BT89" t="str">
        <f>HYPERLINK("https%3A%2F%2Fwww.webofscience.com%2Fwos%2Fwoscc%2Ffull-record%2FWOS:A1997XE79100002","View Full Record in Web of Science")</f>
        <v>View Full Record in Web of Science</v>
      </c>
    </row>
    <row r="90" spans="1:72" x14ac:dyDescent="0.15">
      <c r="A90" t="s">
        <v>72</v>
      </c>
      <c r="B90" t="s">
        <v>1197</v>
      </c>
      <c r="C90" t="s">
        <v>74</v>
      </c>
      <c r="D90" t="s">
        <v>74</v>
      </c>
      <c r="E90" t="s">
        <v>74</v>
      </c>
      <c r="F90" t="s">
        <v>1197</v>
      </c>
      <c r="G90" t="s">
        <v>74</v>
      </c>
      <c r="H90" t="s">
        <v>74</v>
      </c>
      <c r="I90" t="s">
        <v>1198</v>
      </c>
      <c r="J90" t="s">
        <v>1176</v>
      </c>
      <c r="K90" t="s">
        <v>74</v>
      </c>
      <c r="L90" t="s">
        <v>74</v>
      </c>
      <c r="M90" t="s">
        <v>77</v>
      </c>
      <c r="N90" t="s">
        <v>78</v>
      </c>
      <c r="O90" t="s">
        <v>74</v>
      </c>
      <c r="P90" t="s">
        <v>74</v>
      </c>
      <c r="Q90" t="s">
        <v>74</v>
      </c>
      <c r="R90" t="s">
        <v>74</v>
      </c>
      <c r="S90" t="s">
        <v>74</v>
      </c>
      <c r="T90" t="s">
        <v>1199</v>
      </c>
      <c r="U90" t="s">
        <v>1200</v>
      </c>
      <c r="V90" t="s">
        <v>1201</v>
      </c>
      <c r="W90" t="s">
        <v>1202</v>
      </c>
      <c r="X90" t="s">
        <v>380</v>
      </c>
      <c r="Y90" t="s">
        <v>1203</v>
      </c>
      <c r="Z90" t="s">
        <v>74</v>
      </c>
      <c r="AA90" t="s">
        <v>1204</v>
      </c>
      <c r="AB90" t="s">
        <v>1205</v>
      </c>
      <c r="AC90" t="s">
        <v>74</v>
      </c>
      <c r="AD90" t="s">
        <v>74</v>
      </c>
      <c r="AE90" t="s">
        <v>74</v>
      </c>
      <c r="AF90" t="s">
        <v>74</v>
      </c>
      <c r="AG90">
        <v>29</v>
      </c>
      <c r="AH90">
        <v>29</v>
      </c>
      <c r="AI90">
        <v>36</v>
      </c>
      <c r="AJ90">
        <v>1</v>
      </c>
      <c r="AK90">
        <v>10</v>
      </c>
      <c r="AL90" t="s">
        <v>1178</v>
      </c>
      <c r="AM90" t="s">
        <v>132</v>
      </c>
      <c r="AN90" t="s">
        <v>1179</v>
      </c>
      <c r="AO90" t="s">
        <v>1180</v>
      </c>
      <c r="AP90" t="s">
        <v>74</v>
      </c>
      <c r="AQ90" t="s">
        <v>74</v>
      </c>
      <c r="AR90" t="s">
        <v>1181</v>
      </c>
      <c r="AS90" t="s">
        <v>1182</v>
      </c>
      <c r="AT90" t="s">
        <v>1167</v>
      </c>
      <c r="AU90">
        <v>1997</v>
      </c>
      <c r="AV90">
        <v>9</v>
      </c>
      <c r="AW90">
        <v>2</v>
      </c>
      <c r="AX90" t="s">
        <v>74</v>
      </c>
      <c r="AY90" t="s">
        <v>74</v>
      </c>
      <c r="AZ90" t="s">
        <v>74</v>
      </c>
      <c r="BA90" t="s">
        <v>74</v>
      </c>
      <c r="BB90">
        <v>134</v>
      </c>
      <c r="BC90">
        <v>142</v>
      </c>
      <c r="BD90" t="s">
        <v>74</v>
      </c>
      <c r="BE90" t="s">
        <v>1206</v>
      </c>
      <c r="BF90" t="str">
        <f>HYPERLINK("http://dx.doi.org/10.1017/S0954102097000175","http://dx.doi.org/10.1017/S0954102097000175")</f>
        <v>http://dx.doi.org/10.1017/S0954102097000175</v>
      </c>
      <c r="BG90" t="s">
        <v>74</v>
      </c>
      <c r="BH90" t="s">
        <v>74</v>
      </c>
      <c r="BI90">
        <v>9</v>
      </c>
      <c r="BJ90" t="s">
        <v>1184</v>
      </c>
      <c r="BK90" t="s">
        <v>95</v>
      </c>
      <c r="BL90" t="s">
        <v>1185</v>
      </c>
      <c r="BM90" t="s">
        <v>1186</v>
      </c>
      <c r="BN90" t="s">
        <v>74</v>
      </c>
      <c r="BO90" t="s">
        <v>74</v>
      </c>
      <c r="BP90" t="s">
        <v>74</v>
      </c>
      <c r="BQ90" t="s">
        <v>74</v>
      </c>
      <c r="BR90" t="s">
        <v>97</v>
      </c>
      <c r="BS90" t="s">
        <v>1207</v>
      </c>
      <c r="BT90" t="str">
        <f>HYPERLINK("https%3A%2F%2Fwww.webofscience.com%2Fwos%2Fwoscc%2Ffull-record%2FWOS:A1997XE79100003","View Full Record in Web of Science")</f>
        <v>View Full Record in Web of Science</v>
      </c>
    </row>
    <row r="91" spans="1:72" x14ac:dyDescent="0.15">
      <c r="A91" t="s">
        <v>72</v>
      </c>
      <c r="B91" t="s">
        <v>1208</v>
      </c>
      <c r="C91" t="s">
        <v>74</v>
      </c>
      <c r="D91" t="s">
        <v>74</v>
      </c>
      <c r="E91" t="s">
        <v>74</v>
      </c>
      <c r="F91" t="s">
        <v>1208</v>
      </c>
      <c r="G91" t="s">
        <v>74</v>
      </c>
      <c r="H91" t="s">
        <v>74</v>
      </c>
      <c r="I91" t="s">
        <v>1209</v>
      </c>
      <c r="J91" t="s">
        <v>1176</v>
      </c>
      <c r="K91" t="s">
        <v>74</v>
      </c>
      <c r="L91" t="s">
        <v>74</v>
      </c>
      <c r="M91" t="s">
        <v>77</v>
      </c>
      <c r="N91" t="s">
        <v>78</v>
      </c>
      <c r="O91" t="s">
        <v>74</v>
      </c>
      <c r="P91" t="s">
        <v>74</v>
      </c>
      <c r="Q91" t="s">
        <v>74</v>
      </c>
      <c r="R91" t="s">
        <v>74</v>
      </c>
      <c r="S91" t="s">
        <v>74</v>
      </c>
      <c r="T91" t="s">
        <v>1210</v>
      </c>
      <c r="U91" t="s">
        <v>1211</v>
      </c>
      <c r="V91" t="s">
        <v>1212</v>
      </c>
      <c r="W91" t="s">
        <v>1213</v>
      </c>
      <c r="X91" t="s">
        <v>1214</v>
      </c>
      <c r="Y91" t="s">
        <v>74</v>
      </c>
      <c r="Z91" t="s">
        <v>74</v>
      </c>
      <c r="AA91" t="s">
        <v>1215</v>
      </c>
      <c r="AB91" t="s">
        <v>1216</v>
      </c>
      <c r="AC91" t="s">
        <v>74</v>
      </c>
      <c r="AD91" t="s">
        <v>74</v>
      </c>
      <c r="AE91" t="s">
        <v>74</v>
      </c>
      <c r="AF91" t="s">
        <v>74</v>
      </c>
      <c r="AG91">
        <v>46</v>
      </c>
      <c r="AH91">
        <v>43</v>
      </c>
      <c r="AI91">
        <v>44</v>
      </c>
      <c r="AJ91">
        <v>1</v>
      </c>
      <c r="AK91">
        <v>2</v>
      </c>
      <c r="AL91" t="s">
        <v>1178</v>
      </c>
      <c r="AM91" t="s">
        <v>132</v>
      </c>
      <c r="AN91" t="s">
        <v>1179</v>
      </c>
      <c r="AO91" t="s">
        <v>1180</v>
      </c>
      <c r="AP91" t="s">
        <v>74</v>
      </c>
      <c r="AQ91" t="s">
        <v>74</v>
      </c>
      <c r="AR91" t="s">
        <v>1181</v>
      </c>
      <c r="AS91" t="s">
        <v>1182</v>
      </c>
      <c r="AT91" t="s">
        <v>1167</v>
      </c>
      <c r="AU91">
        <v>1997</v>
      </c>
      <c r="AV91">
        <v>9</v>
      </c>
      <c r="AW91">
        <v>2</v>
      </c>
      <c r="AX91" t="s">
        <v>74</v>
      </c>
      <c r="AY91" t="s">
        <v>74</v>
      </c>
      <c r="AZ91" t="s">
        <v>74</v>
      </c>
      <c r="BA91" t="s">
        <v>74</v>
      </c>
      <c r="BB91">
        <v>143</v>
      </c>
      <c r="BC91">
        <v>149</v>
      </c>
      <c r="BD91" t="s">
        <v>74</v>
      </c>
      <c r="BE91" t="s">
        <v>1217</v>
      </c>
      <c r="BF91" t="str">
        <f>HYPERLINK("http://dx.doi.org/10.1017/S0954102097000187","http://dx.doi.org/10.1017/S0954102097000187")</f>
        <v>http://dx.doi.org/10.1017/S0954102097000187</v>
      </c>
      <c r="BG91" t="s">
        <v>74</v>
      </c>
      <c r="BH91" t="s">
        <v>74</v>
      </c>
      <c r="BI91">
        <v>7</v>
      </c>
      <c r="BJ91" t="s">
        <v>1184</v>
      </c>
      <c r="BK91" t="s">
        <v>95</v>
      </c>
      <c r="BL91" t="s">
        <v>1185</v>
      </c>
      <c r="BM91" t="s">
        <v>1186</v>
      </c>
      <c r="BN91" t="s">
        <v>74</v>
      </c>
      <c r="BO91" t="s">
        <v>74</v>
      </c>
      <c r="BP91" t="s">
        <v>74</v>
      </c>
      <c r="BQ91" t="s">
        <v>74</v>
      </c>
      <c r="BR91" t="s">
        <v>97</v>
      </c>
      <c r="BS91" t="s">
        <v>1218</v>
      </c>
      <c r="BT91" t="str">
        <f>HYPERLINK("https%3A%2F%2Fwww.webofscience.com%2Fwos%2Fwoscc%2Ffull-record%2FWOS:A1997XE79100004","View Full Record in Web of Science")</f>
        <v>View Full Record in Web of Science</v>
      </c>
    </row>
    <row r="92" spans="1:72" x14ac:dyDescent="0.15">
      <c r="A92" t="s">
        <v>72</v>
      </c>
      <c r="B92" t="s">
        <v>1219</v>
      </c>
      <c r="C92" t="s">
        <v>74</v>
      </c>
      <c r="D92" t="s">
        <v>74</v>
      </c>
      <c r="E92" t="s">
        <v>74</v>
      </c>
      <c r="F92" t="s">
        <v>1219</v>
      </c>
      <c r="G92" t="s">
        <v>74</v>
      </c>
      <c r="H92" t="s">
        <v>74</v>
      </c>
      <c r="I92" t="s">
        <v>1220</v>
      </c>
      <c r="J92" t="s">
        <v>1176</v>
      </c>
      <c r="K92" t="s">
        <v>74</v>
      </c>
      <c r="L92" t="s">
        <v>74</v>
      </c>
      <c r="M92" t="s">
        <v>77</v>
      </c>
      <c r="N92" t="s">
        <v>78</v>
      </c>
      <c r="O92" t="s">
        <v>74</v>
      </c>
      <c r="P92" t="s">
        <v>74</v>
      </c>
      <c r="Q92" t="s">
        <v>74</v>
      </c>
      <c r="R92" t="s">
        <v>74</v>
      </c>
      <c r="S92" t="s">
        <v>74</v>
      </c>
      <c r="T92" t="s">
        <v>1221</v>
      </c>
      <c r="U92" t="s">
        <v>1222</v>
      </c>
      <c r="V92" t="s">
        <v>1223</v>
      </c>
      <c r="W92" t="s">
        <v>1224</v>
      </c>
      <c r="X92" t="s">
        <v>1225</v>
      </c>
      <c r="Y92" t="s">
        <v>74</v>
      </c>
      <c r="Z92" t="s">
        <v>74</v>
      </c>
      <c r="AA92" t="s">
        <v>74</v>
      </c>
      <c r="AB92" t="s">
        <v>1226</v>
      </c>
      <c r="AC92" t="s">
        <v>74</v>
      </c>
      <c r="AD92" t="s">
        <v>74</v>
      </c>
      <c r="AE92" t="s">
        <v>74</v>
      </c>
      <c r="AF92" t="s">
        <v>74</v>
      </c>
      <c r="AG92">
        <v>37</v>
      </c>
      <c r="AH92">
        <v>53</v>
      </c>
      <c r="AI92">
        <v>58</v>
      </c>
      <c r="AJ92">
        <v>0</v>
      </c>
      <c r="AK92">
        <v>10</v>
      </c>
      <c r="AL92" t="s">
        <v>1227</v>
      </c>
      <c r="AM92" t="s">
        <v>87</v>
      </c>
      <c r="AN92" t="s">
        <v>1228</v>
      </c>
      <c r="AO92" t="s">
        <v>1180</v>
      </c>
      <c r="AP92" t="s">
        <v>1229</v>
      </c>
      <c r="AQ92" t="s">
        <v>74</v>
      </c>
      <c r="AR92" t="s">
        <v>1181</v>
      </c>
      <c r="AS92" t="s">
        <v>1182</v>
      </c>
      <c r="AT92" t="s">
        <v>1167</v>
      </c>
      <c r="AU92">
        <v>1997</v>
      </c>
      <c r="AV92">
        <v>9</v>
      </c>
      <c r="AW92">
        <v>2</v>
      </c>
      <c r="AX92" t="s">
        <v>74</v>
      </c>
      <c r="AY92" t="s">
        <v>74</v>
      </c>
      <c r="AZ92" t="s">
        <v>74</v>
      </c>
      <c r="BA92" t="s">
        <v>74</v>
      </c>
      <c r="BB92">
        <v>150</v>
      </c>
      <c r="BC92">
        <v>155</v>
      </c>
      <c r="BD92" t="s">
        <v>74</v>
      </c>
      <c r="BE92" t="s">
        <v>1230</v>
      </c>
      <c r="BF92" t="str">
        <f>HYPERLINK("http://dx.doi.org/10.1017/S0954102097000199","http://dx.doi.org/10.1017/S0954102097000199")</f>
        <v>http://dx.doi.org/10.1017/S0954102097000199</v>
      </c>
      <c r="BG92" t="s">
        <v>74</v>
      </c>
      <c r="BH92" t="s">
        <v>74</v>
      </c>
      <c r="BI92">
        <v>6</v>
      </c>
      <c r="BJ92" t="s">
        <v>1184</v>
      </c>
      <c r="BK92" t="s">
        <v>95</v>
      </c>
      <c r="BL92" t="s">
        <v>1185</v>
      </c>
      <c r="BM92" t="s">
        <v>1186</v>
      </c>
      <c r="BN92" t="s">
        <v>74</v>
      </c>
      <c r="BO92" t="s">
        <v>74</v>
      </c>
      <c r="BP92" t="s">
        <v>74</v>
      </c>
      <c r="BQ92" t="s">
        <v>74</v>
      </c>
      <c r="BR92" t="s">
        <v>97</v>
      </c>
      <c r="BS92" t="s">
        <v>1231</v>
      </c>
      <c r="BT92" t="str">
        <f>HYPERLINK("https%3A%2F%2Fwww.webofscience.com%2Fwos%2Fwoscc%2Ffull-record%2FWOS:A1997XE79100005","View Full Record in Web of Science")</f>
        <v>View Full Record in Web of Science</v>
      </c>
    </row>
    <row r="93" spans="1:72" x14ac:dyDescent="0.15">
      <c r="A93" t="s">
        <v>72</v>
      </c>
      <c r="B93" t="s">
        <v>1232</v>
      </c>
      <c r="C93" t="s">
        <v>74</v>
      </c>
      <c r="D93" t="s">
        <v>74</v>
      </c>
      <c r="E93" t="s">
        <v>74</v>
      </c>
      <c r="F93" t="s">
        <v>1232</v>
      </c>
      <c r="G93" t="s">
        <v>74</v>
      </c>
      <c r="H93" t="s">
        <v>74</v>
      </c>
      <c r="I93" t="s">
        <v>1233</v>
      </c>
      <c r="J93" t="s">
        <v>1176</v>
      </c>
      <c r="K93" t="s">
        <v>74</v>
      </c>
      <c r="L93" t="s">
        <v>74</v>
      </c>
      <c r="M93" t="s">
        <v>77</v>
      </c>
      <c r="N93" t="s">
        <v>78</v>
      </c>
      <c r="O93" t="s">
        <v>74</v>
      </c>
      <c r="P93" t="s">
        <v>74</v>
      </c>
      <c r="Q93" t="s">
        <v>74</v>
      </c>
      <c r="R93" t="s">
        <v>74</v>
      </c>
      <c r="S93" t="s">
        <v>74</v>
      </c>
      <c r="T93" t="s">
        <v>1234</v>
      </c>
      <c r="U93" t="s">
        <v>1235</v>
      </c>
      <c r="V93" t="s">
        <v>1236</v>
      </c>
      <c r="W93" t="s">
        <v>1237</v>
      </c>
      <c r="X93" t="s">
        <v>1238</v>
      </c>
      <c r="Y93" t="s">
        <v>74</v>
      </c>
      <c r="Z93" t="s">
        <v>74</v>
      </c>
      <c r="AA93" t="s">
        <v>1239</v>
      </c>
      <c r="AB93" t="s">
        <v>1240</v>
      </c>
      <c r="AC93" t="s">
        <v>74</v>
      </c>
      <c r="AD93" t="s">
        <v>74</v>
      </c>
      <c r="AE93" t="s">
        <v>74</v>
      </c>
      <c r="AF93" t="s">
        <v>74</v>
      </c>
      <c r="AG93">
        <v>46</v>
      </c>
      <c r="AH93">
        <v>15</v>
      </c>
      <c r="AI93">
        <v>16</v>
      </c>
      <c r="AJ93">
        <v>0</v>
      </c>
      <c r="AK93">
        <v>4</v>
      </c>
      <c r="AL93" t="s">
        <v>1227</v>
      </c>
      <c r="AM93" t="s">
        <v>87</v>
      </c>
      <c r="AN93" t="s">
        <v>1228</v>
      </c>
      <c r="AO93" t="s">
        <v>1180</v>
      </c>
      <c r="AP93" t="s">
        <v>1229</v>
      </c>
      <c r="AQ93" t="s">
        <v>74</v>
      </c>
      <c r="AR93" t="s">
        <v>1181</v>
      </c>
      <c r="AS93" t="s">
        <v>1182</v>
      </c>
      <c r="AT93" t="s">
        <v>1167</v>
      </c>
      <c r="AU93">
        <v>1997</v>
      </c>
      <c r="AV93">
        <v>9</v>
      </c>
      <c r="AW93">
        <v>2</v>
      </c>
      <c r="AX93" t="s">
        <v>74</v>
      </c>
      <c r="AY93" t="s">
        <v>74</v>
      </c>
      <c r="AZ93" t="s">
        <v>74</v>
      </c>
      <c r="BA93" t="s">
        <v>74</v>
      </c>
      <c r="BB93">
        <v>156</v>
      </c>
      <c r="BC93">
        <v>161</v>
      </c>
      <c r="BD93" t="s">
        <v>74</v>
      </c>
      <c r="BE93" t="s">
        <v>1241</v>
      </c>
      <c r="BF93" t="str">
        <f>HYPERLINK("http://dx.doi.org/10.1017/S0954102097000205","http://dx.doi.org/10.1017/S0954102097000205")</f>
        <v>http://dx.doi.org/10.1017/S0954102097000205</v>
      </c>
      <c r="BG93" t="s">
        <v>74</v>
      </c>
      <c r="BH93" t="s">
        <v>74</v>
      </c>
      <c r="BI93">
        <v>6</v>
      </c>
      <c r="BJ93" t="s">
        <v>1184</v>
      </c>
      <c r="BK93" t="s">
        <v>95</v>
      </c>
      <c r="BL93" t="s">
        <v>1185</v>
      </c>
      <c r="BM93" t="s">
        <v>1186</v>
      </c>
      <c r="BN93" t="s">
        <v>74</v>
      </c>
      <c r="BO93" t="s">
        <v>74</v>
      </c>
      <c r="BP93" t="s">
        <v>74</v>
      </c>
      <c r="BQ93" t="s">
        <v>74</v>
      </c>
      <c r="BR93" t="s">
        <v>97</v>
      </c>
      <c r="BS93" t="s">
        <v>1242</v>
      </c>
      <c r="BT93" t="str">
        <f>HYPERLINK("https%3A%2F%2Fwww.webofscience.com%2Fwos%2Fwoscc%2Ffull-record%2FWOS:A1997XE79100006","View Full Record in Web of Science")</f>
        <v>View Full Record in Web of Science</v>
      </c>
    </row>
    <row r="94" spans="1:72" x14ac:dyDescent="0.15">
      <c r="A94" t="s">
        <v>72</v>
      </c>
      <c r="B94" t="s">
        <v>1243</v>
      </c>
      <c r="C94" t="s">
        <v>74</v>
      </c>
      <c r="D94" t="s">
        <v>74</v>
      </c>
      <c r="E94" t="s">
        <v>74</v>
      </c>
      <c r="F94" t="s">
        <v>1243</v>
      </c>
      <c r="G94" t="s">
        <v>74</v>
      </c>
      <c r="H94" t="s">
        <v>74</v>
      </c>
      <c r="I94" t="s">
        <v>1244</v>
      </c>
      <c r="J94" t="s">
        <v>1176</v>
      </c>
      <c r="K94" t="s">
        <v>74</v>
      </c>
      <c r="L94" t="s">
        <v>74</v>
      </c>
      <c r="M94" t="s">
        <v>77</v>
      </c>
      <c r="N94" t="s">
        <v>78</v>
      </c>
      <c r="O94" t="s">
        <v>74</v>
      </c>
      <c r="P94" t="s">
        <v>74</v>
      </c>
      <c r="Q94" t="s">
        <v>74</v>
      </c>
      <c r="R94" t="s">
        <v>74</v>
      </c>
      <c r="S94" t="s">
        <v>74</v>
      </c>
      <c r="T94" t="s">
        <v>1245</v>
      </c>
      <c r="U94" t="s">
        <v>74</v>
      </c>
      <c r="V94" t="s">
        <v>1246</v>
      </c>
      <c r="W94" t="s">
        <v>1247</v>
      </c>
      <c r="X94" t="s">
        <v>1248</v>
      </c>
      <c r="Y94" t="s">
        <v>1249</v>
      </c>
      <c r="Z94" t="s">
        <v>74</v>
      </c>
      <c r="AA94" t="s">
        <v>1250</v>
      </c>
      <c r="AB94" t="s">
        <v>74</v>
      </c>
      <c r="AC94" t="s">
        <v>74</v>
      </c>
      <c r="AD94" t="s">
        <v>74</v>
      </c>
      <c r="AE94" t="s">
        <v>74</v>
      </c>
      <c r="AF94" t="s">
        <v>74</v>
      </c>
      <c r="AG94">
        <v>21</v>
      </c>
      <c r="AH94">
        <v>13</v>
      </c>
      <c r="AI94">
        <v>14</v>
      </c>
      <c r="AJ94">
        <v>0</v>
      </c>
      <c r="AK94">
        <v>5</v>
      </c>
      <c r="AL94" t="s">
        <v>1178</v>
      </c>
      <c r="AM94" t="s">
        <v>132</v>
      </c>
      <c r="AN94" t="s">
        <v>1179</v>
      </c>
      <c r="AO94" t="s">
        <v>1180</v>
      </c>
      <c r="AP94" t="s">
        <v>74</v>
      </c>
      <c r="AQ94" t="s">
        <v>74</v>
      </c>
      <c r="AR94" t="s">
        <v>1181</v>
      </c>
      <c r="AS94" t="s">
        <v>1182</v>
      </c>
      <c r="AT94" t="s">
        <v>1167</v>
      </c>
      <c r="AU94">
        <v>1997</v>
      </c>
      <c r="AV94">
        <v>9</v>
      </c>
      <c r="AW94">
        <v>2</v>
      </c>
      <c r="AX94" t="s">
        <v>74</v>
      </c>
      <c r="AY94" t="s">
        <v>74</v>
      </c>
      <c r="AZ94" t="s">
        <v>74</v>
      </c>
      <c r="BA94" t="s">
        <v>74</v>
      </c>
      <c r="BB94">
        <v>162</v>
      </c>
      <c r="BC94">
        <v>167</v>
      </c>
      <c r="BD94" t="s">
        <v>74</v>
      </c>
      <c r="BE94" t="s">
        <v>1251</v>
      </c>
      <c r="BF94" t="str">
        <f>HYPERLINK("http://dx.doi.org/10.1017/S0954102097000217","http://dx.doi.org/10.1017/S0954102097000217")</f>
        <v>http://dx.doi.org/10.1017/S0954102097000217</v>
      </c>
      <c r="BG94" t="s">
        <v>74</v>
      </c>
      <c r="BH94" t="s">
        <v>74</v>
      </c>
      <c r="BI94">
        <v>6</v>
      </c>
      <c r="BJ94" t="s">
        <v>1184</v>
      </c>
      <c r="BK94" t="s">
        <v>95</v>
      </c>
      <c r="BL94" t="s">
        <v>1185</v>
      </c>
      <c r="BM94" t="s">
        <v>1186</v>
      </c>
      <c r="BN94" t="s">
        <v>74</v>
      </c>
      <c r="BO94" t="s">
        <v>74</v>
      </c>
      <c r="BP94" t="s">
        <v>74</v>
      </c>
      <c r="BQ94" t="s">
        <v>74</v>
      </c>
      <c r="BR94" t="s">
        <v>97</v>
      </c>
      <c r="BS94" t="s">
        <v>1252</v>
      </c>
      <c r="BT94" t="str">
        <f>HYPERLINK("https%3A%2F%2Fwww.webofscience.com%2Fwos%2Fwoscc%2Ffull-record%2FWOS:A1997XE79100007","View Full Record in Web of Science")</f>
        <v>View Full Record in Web of Science</v>
      </c>
    </row>
    <row r="95" spans="1:72" x14ac:dyDescent="0.15">
      <c r="A95" t="s">
        <v>72</v>
      </c>
      <c r="B95" t="s">
        <v>1253</v>
      </c>
      <c r="C95" t="s">
        <v>74</v>
      </c>
      <c r="D95" t="s">
        <v>74</v>
      </c>
      <c r="E95" t="s">
        <v>74</v>
      </c>
      <c r="F95" t="s">
        <v>1253</v>
      </c>
      <c r="G95" t="s">
        <v>74</v>
      </c>
      <c r="H95" t="s">
        <v>74</v>
      </c>
      <c r="I95" t="s">
        <v>1254</v>
      </c>
      <c r="J95" t="s">
        <v>1176</v>
      </c>
      <c r="K95" t="s">
        <v>74</v>
      </c>
      <c r="L95" t="s">
        <v>74</v>
      </c>
      <c r="M95" t="s">
        <v>77</v>
      </c>
      <c r="N95" t="s">
        <v>78</v>
      </c>
      <c r="O95" t="s">
        <v>74</v>
      </c>
      <c r="P95" t="s">
        <v>74</v>
      </c>
      <c r="Q95" t="s">
        <v>74</v>
      </c>
      <c r="R95" t="s">
        <v>74</v>
      </c>
      <c r="S95" t="s">
        <v>74</v>
      </c>
      <c r="T95" t="s">
        <v>1255</v>
      </c>
      <c r="U95" t="s">
        <v>1256</v>
      </c>
      <c r="V95" t="s">
        <v>1257</v>
      </c>
      <c r="W95" t="s">
        <v>1258</v>
      </c>
      <c r="X95" t="s">
        <v>1259</v>
      </c>
      <c r="Y95" t="s">
        <v>1260</v>
      </c>
      <c r="Z95" t="s">
        <v>74</v>
      </c>
      <c r="AA95" t="s">
        <v>1261</v>
      </c>
      <c r="AB95" t="s">
        <v>1262</v>
      </c>
      <c r="AC95" t="s">
        <v>74</v>
      </c>
      <c r="AD95" t="s">
        <v>74</v>
      </c>
      <c r="AE95" t="s">
        <v>74</v>
      </c>
      <c r="AF95" t="s">
        <v>74</v>
      </c>
      <c r="AG95">
        <v>56</v>
      </c>
      <c r="AH95">
        <v>49</v>
      </c>
      <c r="AI95">
        <v>50</v>
      </c>
      <c r="AJ95">
        <v>0</v>
      </c>
      <c r="AK95">
        <v>8</v>
      </c>
      <c r="AL95" t="s">
        <v>1178</v>
      </c>
      <c r="AM95" t="s">
        <v>132</v>
      </c>
      <c r="AN95" t="s">
        <v>1179</v>
      </c>
      <c r="AO95" t="s">
        <v>1180</v>
      </c>
      <c r="AP95" t="s">
        <v>74</v>
      </c>
      <c r="AQ95" t="s">
        <v>74</v>
      </c>
      <c r="AR95" t="s">
        <v>1181</v>
      </c>
      <c r="AS95" t="s">
        <v>1182</v>
      </c>
      <c r="AT95" t="s">
        <v>1167</v>
      </c>
      <c r="AU95">
        <v>1997</v>
      </c>
      <c r="AV95">
        <v>9</v>
      </c>
      <c r="AW95">
        <v>2</v>
      </c>
      <c r="AX95" t="s">
        <v>74</v>
      </c>
      <c r="AY95" t="s">
        <v>74</v>
      </c>
      <c r="AZ95" t="s">
        <v>74</v>
      </c>
      <c r="BA95" t="s">
        <v>74</v>
      </c>
      <c r="BB95">
        <v>168</v>
      </c>
      <c r="BC95">
        <v>180</v>
      </c>
      <c r="BD95" t="s">
        <v>74</v>
      </c>
      <c r="BE95" t="s">
        <v>1263</v>
      </c>
      <c r="BF95" t="str">
        <f>HYPERLINK("http://dx.doi.org/10.1017/S0954102097000229","http://dx.doi.org/10.1017/S0954102097000229")</f>
        <v>http://dx.doi.org/10.1017/S0954102097000229</v>
      </c>
      <c r="BG95" t="s">
        <v>74</v>
      </c>
      <c r="BH95" t="s">
        <v>74</v>
      </c>
      <c r="BI95">
        <v>13</v>
      </c>
      <c r="BJ95" t="s">
        <v>1184</v>
      </c>
      <c r="BK95" t="s">
        <v>95</v>
      </c>
      <c r="BL95" t="s">
        <v>1185</v>
      </c>
      <c r="BM95" t="s">
        <v>1186</v>
      </c>
      <c r="BN95" t="s">
        <v>74</v>
      </c>
      <c r="BO95" t="s">
        <v>74</v>
      </c>
      <c r="BP95" t="s">
        <v>74</v>
      </c>
      <c r="BQ95" t="s">
        <v>74</v>
      </c>
      <c r="BR95" t="s">
        <v>97</v>
      </c>
      <c r="BS95" t="s">
        <v>1264</v>
      </c>
      <c r="BT95" t="str">
        <f>HYPERLINK("https%3A%2F%2Fwww.webofscience.com%2Fwos%2Fwoscc%2Ffull-record%2FWOS:A1997XE79100008","View Full Record in Web of Science")</f>
        <v>View Full Record in Web of Science</v>
      </c>
    </row>
    <row r="96" spans="1:72" x14ac:dyDescent="0.15">
      <c r="A96" t="s">
        <v>72</v>
      </c>
      <c r="B96" t="s">
        <v>1265</v>
      </c>
      <c r="C96" t="s">
        <v>74</v>
      </c>
      <c r="D96" t="s">
        <v>74</v>
      </c>
      <c r="E96" t="s">
        <v>74</v>
      </c>
      <c r="F96" t="s">
        <v>1265</v>
      </c>
      <c r="G96" t="s">
        <v>74</v>
      </c>
      <c r="H96" t="s">
        <v>74</v>
      </c>
      <c r="I96" t="s">
        <v>1266</v>
      </c>
      <c r="J96" t="s">
        <v>1176</v>
      </c>
      <c r="K96" t="s">
        <v>74</v>
      </c>
      <c r="L96" t="s">
        <v>74</v>
      </c>
      <c r="M96" t="s">
        <v>77</v>
      </c>
      <c r="N96" t="s">
        <v>78</v>
      </c>
      <c r="O96" t="s">
        <v>74</v>
      </c>
      <c r="P96" t="s">
        <v>74</v>
      </c>
      <c r="Q96" t="s">
        <v>74</v>
      </c>
      <c r="R96" t="s">
        <v>74</v>
      </c>
      <c r="S96" t="s">
        <v>74</v>
      </c>
      <c r="T96" t="s">
        <v>1267</v>
      </c>
      <c r="U96" t="s">
        <v>1268</v>
      </c>
      <c r="V96" t="s">
        <v>1269</v>
      </c>
      <c r="W96" t="s">
        <v>74</v>
      </c>
      <c r="X96" t="s">
        <v>74</v>
      </c>
      <c r="Y96" t="s">
        <v>1270</v>
      </c>
      <c r="Z96" t="s">
        <v>74</v>
      </c>
      <c r="AA96" t="s">
        <v>74</v>
      </c>
      <c r="AB96" t="s">
        <v>74</v>
      </c>
      <c r="AC96" t="s">
        <v>74</v>
      </c>
      <c r="AD96" t="s">
        <v>74</v>
      </c>
      <c r="AE96" t="s">
        <v>74</v>
      </c>
      <c r="AF96" t="s">
        <v>74</v>
      </c>
      <c r="AG96">
        <v>47</v>
      </c>
      <c r="AH96">
        <v>16</v>
      </c>
      <c r="AI96">
        <v>19</v>
      </c>
      <c r="AJ96">
        <v>0</v>
      </c>
      <c r="AK96">
        <v>6</v>
      </c>
      <c r="AL96" t="s">
        <v>1227</v>
      </c>
      <c r="AM96" t="s">
        <v>87</v>
      </c>
      <c r="AN96" t="s">
        <v>1228</v>
      </c>
      <c r="AO96" t="s">
        <v>1180</v>
      </c>
      <c r="AP96" t="s">
        <v>1229</v>
      </c>
      <c r="AQ96" t="s">
        <v>74</v>
      </c>
      <c r="AR96" t="s">
        <v>1181</v>
      </c>
      <c r="AS96" t="s">
        <v>1182</v>
      </c>
      <c r="AT96" t="s">
        <v>1167</v>
      </c>
      <c r="AU96">
        <v>1997</v>
      </c>
      <c r="AV96">
        <v>9</v>
      </c>
      <c r="AW96">
        <v>2</v>
      </c>
      <c r="AX96" t="s">
        <v>74</v>
      </c>
      <c r="AY96" t="s">
        <v>74</v>
      </c>
      <c r="AZ96" t="s">
        <v>74</v>
      </c>
      <c r="BA96" t="s">
        <v>74</v>
      </c>
      <c r="BB96">
        <v>181</v>
      </c>
      <c r="BC96">
        <v>187</v>
      </c>
      <c r="BD96" t="s">
        <v>74</v>
      </c>
      <c r="BE96" t="s">
        <v>1271</v>
      </c>
      <c r="BF96" t="str">
        <f>HYPERLINK("http://dx.doi.org/10.1017/S0954102097000230","http://dx.doi.org/10.1017/S0954102097000230")</f>
        <v>http://dx.doi.org/10.1017/S0954102097000230</v>
      </c>
      <c r="BG96" t="s">
        <v>74</v>
      </c>
      <c r="BH96" t="s">
        <v>74</v>
      </c>
      <c r="BI96">
        <v>7</v>
      </c>
      <c r="BJ96" t="s">
        <v>1184</v>
      </c>
      <c r="BK96" t="s">
        <v>95</v>
      </c>
      <c r="BL96" t="s">
        <v>1185</v>
      </c>
      <c r="BM96" t="s">
        <v>1186</v>
      </c>
      <c r="BN96" t="s">
        <v>74</v>
      </c>
      <c r="BO96" t="s">
        <v>74</v>
      </c>
      <c r="BP96" t="s">
        <v>74</v>
      </c>
      <c r="BQ96" t="s">
        <v>74</v>
      </c>
      <c r="BR96" t="s">
        <v>97</v>
      </c>
      <c r="BS96" t="s">
        <v>1272</v>
      </c>
      <c r="BT96" t="str">
        <f>HYPERLINK("https%3A%2F%2Fwww.webofscience.com%2Fwos%2Fwoscc%2Ffull-record%2FWOS:A1997XE79100009","View Full Record in Web of Science")</f>
        <v>View Full Record in Web of Science</v>
      </c>
    </row>
    <row r="97" spans="1:72" x14ac:dyDescent="0.15">
      <c r="A97" t="s">
        <v>72</v>
      </c>
      <c r="B97" t="s">
        <v>1273</v>
      </c>
      <c r="C97" t="s">
        <v>74</v>
      </c>
      <c r="D97" t="s">
        <v>74</v>
      </c>
      <c r="E97" t="s">
        <v>74</v>
      </c>
      <c r="F97" t="s">
        <v>1273</v>
      </c>
      <c r="G97" t="s">
        <v>74</v>
      </c>
      <c r="H97" t="s">
        <v>74</v>
      </c>
      <c r="I97" t="s">
        <v>1274</v>
      </c>
      <c r="J97" t="s">
        <v>1176</v>
      </c>
      <c r="K97" t="s">
        <v>74</v>
      </c>
      <c r="L97" t="s">
        <v>74</v>
      </c>
      <c r="M97" t="s">
        <v>77</v>
      </c>
      <c r="N97" t="s">
        <v>78</v>
      </c>
      <c r="O97" t="s">
        <v>74</v>
      </c>
      <c r="P97" t="s">
        <v>74</v>
      </c>
      <c r="Q97" t="s">
        <v>74</v>
      </c>
      <c r="R97" t="s">
        <v>74</v>
      </c>
      <c r="S97" t="s">
        <v>74</v>
      </c>
      <c r="T97" t="s">
        <v>1275</v>
      </c>
      <c r="U97" t="s">
        <v>1276</v>
      </c>
      <c r="V97" t="s">
        <v>1277</v>
      </c>
      <c r="W97" t="s">
        <v>74</v>
      </c>
      <c r="X97" t="s">
        <v>74</v>
      </c>
      <c r="Y97" t="s">
        <v>1278</v>
      </c>
      <c r="Z97" t="s">
        <v>74</v>
      </c>
      <c r="AA97" t="s">
        <v>74</v>
      </c>
      <c r="AB97" t="s">
        <v>74</v>
      </c>
      <c r="AC97" t="s">
        <v>74</v>
      </c>
      <c r="AD97" t="s">
        <v>74</v>
      </c>
      <c r="AE97" t="s">
        <v>74</v>
      </c>
      <c r="AF97" t="s">
        <v>74</v>
      </c>
      <c r="AG97">
        <v>41</v>
      </c>
      <c r="AH97">
        <v>53</v>
      </c>
      <c r="AI97">
        <v>59</v>
      </c>
      <c r="AJ97">
        <v>0</v>
      </c>
      <c r="AK97">
        <v>9</v>
      </c>
      <c r="AL97" t="s">
        <v>1227</v>
      </c>
      <c r="AM97" t="s">
        <v>87</v>
      </c>
      <c r="AN97" t="s">
        <v>1228</v>
      </c>
      <c r="AO97" t="s">
        <v>1180</v>
      </c>
      <c r="AP97" t="s">
        <v>1229</v>
      </c>
      <c r="AQ97" t="s">
        <v>74</v>
      </c>
      <c r="AR97" t="s">
        <v>1181</v>
      </c>
      <c r="AS97" t="s">
        <v>1182</v>
      </c>
      <c r="AT97" t="s">
        <v>1167</v>
      </c>
      <c r="AU97">
        <v>1997</v>
      </c>
      <c r="AV97">
        <v>9</v>
      </c>
      <c r="AW97">
        <v>2</v>
      </c>
      <c r="AX97" t="s">
        <v>74</v>
      </c>
      <c r="AY97" t="s">
        <v>74</v>
      </c>
      <c r="AZ97" t="s">
        <v>74</v>
      </c>
      <c r="BA97" t="s">
        <v>74</v>
      </c>
      <c r="BB97">
        <v>188</v>
      </c>
      <c r="BC97">
        <v>200</v>
      </c>
      <c r="BD97" t="s">
        <v>74</v>
      </c>
      <c r="BE97" t="s">
        <v>1279</v>
      </c>
      <c r="BF97" t="str">
        <f>HYPERLINK("http://dx.doi.org/10.1017/S0954102097000242","http://dx.doi.org/10.1017/S0954102097000242")</f>
        <v>http://dx.doi.org/10.1017/S0954102097000242</v>
      </c>
      <c r="BG97" t="s">
        <v>74</v>
      </c>
      <c r="BH97" t="s">
        <v>74</v>
      </c>
      <c r="BI97">
        <v>13</v>
      </c>
      <c r="BJ97" t="s">
        <v>1184</v>
      </c>
      <c r="BK97" t="s">
        <v>95</v>
      </c>
      <c r="BL97" t="s">
        <v>1185</v>
      </c>
      <c r="BM97" t="s">
        <v>1186</v>
      </c>
      <c r="BN97" t="s">
        <v>74</v>
      </c>
      <c r="BO97" t="s">
        <v>74</v>
      </c>
      <c r="BP97" t="s">
        <v>74</v>
      </c>
      <c r="BQ97" t="s">
        <v>74</v>
      </c>
      <c r="BR97" t="s">
        <v>97</v>
      </c>
      <c r="BS97" t="s">
        <v>1280</v>
      </c>
      <c r="BT97" t="str">
        <f>HYPERLINK("https%3A%2F%2Fwww.webofscience.com%2Fwos%2Fwoscc%2Ffull-record%2FWOS:A1997XE79100010","View Full Record in Web of Science")</f>
        <v>View Full Record in Web of Science</v>
      </c>
    </row>
    <row r="98" spans="1:72" x14ac:dyDescent="0.15">
      <c r="A98" t="s">
        <v>72</v>
      </c>
      <c r="B98" t="s">
        <v>1281</v>
      </c>
      <c r="C98" t="s">
        <v>74</v>
      </c>
      <c r="D98" t="s">
        <v>74</v>
      </c>
      <c r="E98" t="s">
        <v>74</v>
      </c>
      <c r="F98" t="s">
        <v>1281</v>
      </c>
      <c r="G98" t="s">
        <v>74</v>
      </c>
      <c r="H98" t="s">
        <v>74</v>
      </c>
      <c r="I98" t="s">
        <v>1282</v>
      </c>
      <c r="J98" t="s">
        <v>1176</v>
      </c>
      <c r="K98" t="s">
        <v>74</v>
      </c>
      <c r="L98" t="s">
        <v>74</v>
      </c>
      <c r="M98" t="s">
        <v>77</v>
      </c>
      <c r="N98" t="s">
        <v>78</v>
      </c>
      <c r="O98" t="s">
        <v>74</v>
      </c>
      <c r="P98" t="s">
        <v>74</v>
      </c>
      <c r="Q98" t="s">
        <v>74</v>
      </c>
      <c r="R98" t="s">
        <v>74</v>
      </c>
      <c r="S98" t="s">
        <v>74</v>
      </c>
      <c r="T98" t="s">
        <v>1283</v>
      </c>
      <c r="U98" t="s">
        <v>1284</v>
      </c>
      <c r="V98" t="s">
        <v>1285</v>
      </c>
      <c r="W98" t="s">
        <v>74</v>
      </c>
      <c r="X98" t="s">
        <v>74</v>
      </c>
      <c r="Y98" t="s">
        <v>1286</v>
      </c>
      <c r="Z98" t="s">
        <v>74</v>
      </c>
      <c r="AA98" t="s">
        <v>74</v>
      </c>
      <c r="AB98" t="s">
        <v>74</v>
      </c>
      <c r="AC98" t="s">
        <v>74</v>
      </c>
      <c r="AD98" t="s">
        <v>74</v>
      </c>
      <c r="AE98" t="s">
        <v>74</v>
      </c>
      <c r="AF98" t="s">
        <v>74</v>
      </c>
      <c r="AG98">
        <v>30</v>
      </c>
      <c r="AH98">
        <v>38</v>
      </c>
      <c r="AI98">
        <v>39</v>
      </c>
      <c r="AJ98">
        <v>0</v>
      </c>
      <c r="AK98">
        <v>2</v>
      </c>
      <c r="AL98" t="s">
        <v>1227</v>
      </c>
      <c r="AM98" t="s">
        <v>87</v>
      </c>
      <c r="AN98" t="s">
        <v>1228</v>
      </c>
      <c r="AO98" t="s">
        <v>1180</v>
      </c>
      <c r="AP98" t="s">
        <v>1229</v>
      </c>
      <c r="AQ98" t="s">
        <v>74</v>
      </c>
      <c r="AR98" t="s">
        <v>1181</v>
      </c>
      <c r="AS98" t="s">
        <v>1182</v>
      </c>
      <c r="AT98" t="s">
        <v>1167</v>
      </c>
      <c r="AU98">
        <v>1997</v>
      </c>
      <c r="AV98">
        <v>9</v>
      </c>
      <c r="AW98">
        <v>2</v>
      </c>
      <c r="AX98" t="s">
        <v>74</v>
      </c>
      <c r="AY98" t="s">
        <v>74</v>
      </c>
      <c r="AZ98" t="s">
        <v>74</v>
      </c>
      <c r="BA98" t="s">
        <v>74</v>
      </c>
      <c r="BB98">
        <v>201</v>
      </c>
      <c r="BC98">
        <v>208</v>
      </c>
      <c r="BD98" t="s">
        <v>74</v>
      </c>
      <c r="BE98" t="s">
        <v>1287</v>
      </c>
      <c r="BF98" t="str">
        <f>HYPERLINK("http://dx.doi.org/10.1017/S0954102097000254","http://dx.doi.org/10.1017/S0954102097000254")</f>
        <v>http://dx.doi.org/10.1017/S0954102097000254</v>
      </c>
      <c r="BG98" t="s">
        <v>74</v>
      </c>
      <c r="BH98" t="s">
        <v>74</v>
      </c>
      <c r="BI98">
        <v>8</v>
      </c>
      <c r="BJ98" t="s">
        <v>1184</v>
      </c>
      <c r="BK98" t="s">
        <v>95</v>
      </c>
      <c r="BL98" t="s">
        <v>1185</v>
      </c>
      <c r="BM98" t="s">
        <v>1186</v>
      </c>
      <c r="BN98" t="s">
        <v>74</v>
      </c>
      <c r="BO98" t="s">
        <v>74</v>
      </c>
      <c r="BP98" t="s">
        <v>74</v>
      </c>
      <c r="BQ98" t="s">
        <v>74</v>
      </c>
      <c r="BR98" t="s">
        <v>97</v>
      </c>
      <c r="BS98" t="s">
        <v>1288</v>
      </c>
      <c r="BT98" t="str">
        <f>HYPERLINK("https%3A%2F%2Fwww.webofscience.com%2Fwos%2Fwoscc%2Ffull-record%2FWOS:A1997XE79100011","View Full Record in Web of Science")</f>
        <v>View Full Record in Web of Science</v>
      </c>
    </row>
    <row r="99" spans="1:72" x14ac:dyDescent="0.15">
      <c r="A99" t="s">
        <v>72</v>
      </c>
      <c r="B99" t="s">
        <v>1289</v>
      </c>
      <c r="C99" t="s">
        <v>74</v>
      </c>
      <c r="D99" t="s">
        <v>74</v>
      </c>
      <c r="E99" t="s">
        <v>74</v>
      </c>
      <c r="F99" t="s">
        <v>1289</v>
      </c>
      <c r="G99" t="s">
        <v>74</v>
      </c>
      <c r="H99" t="s">
        <v>74</v>
      </c>
      <c r="I99" t="s">
        <v>1290</v>
      </c>
      <c r="J99" t="s">
        <v>1176</v>
      </c>
      <c r="K99" t="s">
        <v>74</v>
      </c>
      <c r="L99" t="s">
        <v>74</v>
      </c>
      <c r="M99" t="s">
        <v>77</v>
      </c>
      <c r="N99" t="s">
        <v>78</v>
      </c>
      <c r="O99" t="s">
        <v>74</v>
      </c>
      <c r="P99" t="s">
        <v>74</v>
      </c>
      <c r="Q99" t="s">
        <v>74</v>
      </c>
      <c r="R99" t="s">
        <v>74</v>
      </c>
      <c r="S99" t="s">
        <v>74</v>
      </c>
      <c r="T99" t="s">
        <v>1291</v>
      </c>
      <c r="U99" t="s">
        <v>1292</v>
      </c>
      <c r="V99" t="s">
        <v>1293</v>
      </c>
      <c r="W99" t="s">
        <v>1087</v>
      </c>
      <c r="X99" t="s">
        <v>82</v>
      </c>
      <c r="Y99" t="s">
        <v>74</v>
      </c>
      <c r="Z99" t="s">
        <v>74</v>
      </c>
      <c r="AA99" t="s">
        <v>74</v>
      </c>
      <c r="AB99" t="s">
        <v>74</v>
      </c>
      <c r="AC99" t="s">
        <v>74</v>
      </c>
      <c r="AD99" t="s">
        <v>74</v>
      </c>
      <c r="AE99" t="s">
        <v>74</v>
      </c>
      <c r="AF99" t="s">
        <v>74</v>
      </c>
      <c r="AG99">
        <v>21</v>
      </c>
      <c r="AH99">
        <v>10</v>
      </c>
      <c r="AI99">
        <v>10</v>
      </c>
      <c r="AJ99">
        <v>0</v>
      </c>
      <c r="AK99">
        <v>1</v>
      </c>
      <c r="AL99" t="s">
        <v>1178</v>
      </c>
      <c r="AM99" t="s">
        <v>132</v>
      </c>
      <c r="AN99" t="s">
        <v>1179</v>
      </c>
      <c r="AO99" t="s">
        <v>1180</v>
      </c>
      <c r="AP99" t="s">
        <v>74</v>
      </c>
      <c r="AQ99" t="s">
        <v>74</v>
      </c>
      <c r="AR99" t="s">
        <v>1181</v>
      </c>
      <c r="AS99" t="s">
        <v>1182</v>
      </c>
      <c r="AT99" t="s">
        <v>1167</v>
      </c>
      <c r="AU99">
        <v>1997</v>
      </c>
      <c r="AV99">
        <v>9</v>
      </c>
      <c r="AW99">
        <v>2</v>
      </c>
      <c r="AX99" t="s">
        <v>74</v>
      </c>
      <c r="AY99" t="s">
        <v>74</v>
      </c>
      <c r="AZ99" t="s">
        <v>74</v>
      </c>
      <c r="BA99" t="s">
        <v>74</v>
      </c>
      <c r="BB99">
        <v>209</v>
      </c>
      <c r="BC99">
        <v>220</v>
      </c>
      <c r="BD99" t="s">
        <v>74</v>
      </c>
      <c r="BE99" t="s">
        <v>1294</v>
      </c>
      <c r="BF99" t="str">
        <f>HYPERLINK("http://dx.doi.org/10.1017/S0954102097000266","http://dx.doi.org/10.1017/S0954102097000266")</f>
        <v>http://dx.doi.org/10.1017/S0954102097000266</v>
      </c>
      <c r="BG99" t="s">
        <v>74</v>
      </c>
      <c r="BH99" t="s">
        <v>74</v>
      </c>
      <c r="BI99">
        <v>12</v>
      </c>
      <c r="BJ99" t="s">
        <v>1184</v>
      </c>
      <c r="BK99" t="s">
        <v>95</v>
      </c>
      <c r="BL99" t="s">
        <v>1185</v>
      </c>
      <c r="BM99" t="s">
        <v>1186</v>
      </c>
      <c r="BN99" t="s">
        <v>74</v>
      </c>
      <c r="BO99" t="s">
        <v>74</v>
      </c>
      <c r="BP99" t="s">
        <v>74</v>
      </c>
      <c r="BQ99" t="s">
        <v>74</v>
      </c>
      <c r="BR99" t="s">
        <v>97</v>
      </c>
      <c r="BS99" t="s">
        <v>1295</v>
      </c>
      <c r="BT99" t="str">
        <f>HYPERLINK("https%3A%2F%2Fwww.webofscience.com%2Fwos%2Fwoscc%2Ffull-record%2FWOS:A1997XE79100012","View Full Record in Web of Science")</f>
        <v>View Full Record in Web of Science</v>
      </c>
    </row>
    <row r="100" spans="1:72" x14ac:dyDescent="0.15">
      <c r="A100" t="s">
        <v>72</v>
      </c>
      <c r="B100" t="s">
        <v>782</v>
      </c>
      <c r="C100" t="s">
        <v>74</v>
      </c>
      <c r="D100" t="s">
        <v>74</v>
      </c>
      <c r="E100" t="s">
        <v>74</v>
      </c>
      <c r="F100" t="s">
        <v>782</v>
      </c>
      <c r="G100" t="s">
        <v>74</v>
      </c>
      <c r="H100" t="s">
        <v>74</v>
      </c>
      <c r="I100" t="s">
        <v>1296</v>
      </c>
      <c r="J100" t="s">
        <v>1176</v>
      </c>
      <c r="K100" t="s">
        <v>74</v>
      </c>
      <c r="L100" t="s">
        <v>74</v>
      </c>
      <c r="M100" t="s">
        <v>77</v>
      </c>
      <c r="N100" t="s">
        <v>78</v>
      </c>
      <c r="O100" t="s">
        <v>74</v>
      </c>
      <c r="P100" t="s">
        <v>74</v>
      </c>
      <c r="Q100" t="s">
        <v>74</v>
      </c>
      <c r="R100" t="s">
        <v>74</v>
      </c>
      <c r="S100" t="s">
        <v>74</v>
      </c>
      <c r="T100" t="s">
        <v>1297</v>
      </c>
      <c r="U100" t="s">
        <v>1298</v>
      </c>
      <c r="V100" t="s">
        <v>1299</v>
      </c>
      <c r="W100" t="s">
        <v>74</v>
      </c>
      <c r="X100" t="s">
        <v>74</v>
      </c>
      <c r="Y100" t="s">
        <v>1300</v>
      </c>
      <c r="Z100" t="s">
        <v>74</v>
      </c>
      <c r="AA100" t="s">
        <v>74</v>
      </c>
      <c r="AB100" t="s">
        <v>787</v>
      </c>
      <c r="AC100" t="s">
        <v>74</v>
      </c>
      <c r="AD100" t="s">
        <v>74</v>
      </c>
      <c r="AE100" t="s">
        <v>74</v>
      </c>
      <c r="AF100" t="s">
        <v>74</v>
      </c>
      <c r="AG100">
        <v>26</v>
      </c>
      <c r="AH100">
        <v>9</v>
      </c>
      <c r="AI100">
        <v>10</v>
      </c>
      <c r="AJ100">
        <v>0</v>
      </c>
      <c r="AK100">
        <v>8</v>
      </c>
      <c r="AL100" t="s">
        <v>1178</v>
      </c>
      <c r="AM100" t="s">
        <v>132</v>
      </c>
      <c r="AN100" t="s">
        <v>1179</v>
      </c>
      <c r="AO100" t="s">
        <v>1180</v>
      </c>
      <c r="AP100" t="s">
        <v>74</v>
      </c>
      <c r="AQ100" t="s">
        <v>74</v>
      </c>
      <c r="AR100" t="s">
        <v>1181</v>
      </c>
      <c r="AS100" t="s">
        <v>1182</v>
      </c>
      <c r="AT100" t="s">
        <v>1167</v>
      </c>
      <c r="AU100">
        <v>1997</v>
      </c>
      <c r="AV100">
        <v>9</v>
      </c>
      <c r="AW100">
        <v>2</v>
      </c>
      <c r="AX100" t="s">
        <v>74</v>
      </c>
      <c r="AY100" t="s">
        <v>74</v>
      </c>
      <c r="AZ100" t="s">
        <v>74</v>
      </c>
      <c r="BA100" t="s">
        <v>74</v>
      </c>
      <c r="BB100">
        <v>221</v>
      </c>
      <c r="BC100">
        <v>226</v>
      </c>
      <c r="BD100" t="s">
        <v>74</v>
      </c>
      <c r="BE100" t="s">
        <v>1301</v>
      </c>
      <c r="BF100" t="str">
        <f>HYPERLINK("http://dx.doi.org/10.1017/S0954102097000278","http://dx.doi.org/10.1017/S0954102097000278")</f>
        <v>http://dx.doi.org/10.1017/S0954102097000278</v>
      </c>
      <c r="BG100" t="s">
        <v>74</v>
      </c>
      <c r="BH100" t="s">
        <v>74</v>
      </c>
      <c r="BI100">
        <v>6</v>
      </c>
      <c r="BJ100" t="s">
        <v>1184</v>
      </c>
      <c r="BK100" t="s">
        <v>95</v>
      </c>
      <c r="BL100" t="s">
        <v>1185</v>
      </c>
      <c r="BM100" t="s">
        <v>1186</v>
      </c>
      <c r="BN100" t="s">
        <v>74</v>
      </c>
      <c r="BO100" t="s">
        <v>74</v>
      </c>
      <c r="BP100" t="s">
        <v>74</v>
      </c>
      <c r="BQ100" t="s">
        <v>74</v>
      </c>
      <c r="BR100" t="s">
        <v>97</v>
      </c>
      <c r="BS100" t="s">
        <v>1302</v>
      </c>
      <c r="BT100" t="str">
        <f>HYPERLINK("https%3A%2F%2Fwww.webofscience.com%2Fwos%2Fwoscc%2Ffull-record%2FWOS:A1997XE79100013","View Full Record in Web of Science")</f>
        <v>View Full Record in Web of Science</v>
      </c>
    </row>
    <row r="101" spans="1:72" x14ac:dyDescent="0.15">
      <c r="A101" t="s">
        <v>72</v>
      </c>
      <c r="B101" t="s">
        <v>1303</v>
      </c>
      <c r="C101" t="s">
        <v>74</v>
      </c>
      <c r="D101" t="s">
        <v>74</v>
      </c>
      <c r="E101" t="s">
        <v>74</v>
      </c>
      <c r="F101" t="s">
        <v>1303</v>
      </c>
      <c r="G101" t="s">
        <v>74</v>
      </c>
      <c r="H101" t="s">
        <v>74</v>
      </c>
      <c r="I101" t="s">
        <v>1304</v>
      </c>
      <c r="J101" t="s">
        <v>1305</v>
      </c>
      <c r="K101" t="s">
        <v>74</v>
      </c>
      <c r="L101" t="s">
        <v>74</v>
      </c>
      <c r="M101" t="s">
        <v>77</v>
      </c>
      <c r="N101" t="s">
        <v>78</v>
      </c>
      <c r="O101" t="s">
        <v>74</v>
      </c>
      <c r="P101" t="s">
        <v>74</v>
      </c>
      <c r="Q101" t="s">
        <v>74</v>
      </c>
      <c r="R101" t="s">
        <v>74</v>
      </c>
      <c r="S101" t="s">
        <v>74</v>
      </c>
      <c r="T101" t="s">
        <v>74</v>
      </c>
      <c r="U101" t="s">
        <v>1306</v>
      </c>
      <c r="V101" t="s">
        <v>1307</v>
      </c>
      <c r="W101" t="s">
        <v>74</v>
      </c>
      <c r="X101" t="s">
        <v>74</v>
      </c>
      <c r="Y101" t="s">
        <v>1308</v>
      </c>
      <c r="Z101" t="s">
        <v>74</v>
      </c>
      <c r="AA101" t="s">
        <v>74</v>
      </c>
      <c r="AB101" t="s">
        <v>74</v>
      </c>
      <c r="AC101" t="s">
        <v>74</v>
      </c>
      <c r="AD101" t="s">
        <v>74</v>
      </c>
      <c r="AE101" t="s">
        <v>74</v>
      </c>
      <c r="AF101" t="s">
        <v>74</v>
      </c>
      <c r="AG101">
        <v>36</v>
      </c>
      <c r="AH101">
        <v>34</v>
      </c>
      <c r="AI101">
        <v>41</v>
      </c>
      <c r="AJ101">
        <v>0</v>
      </c>
      <c r="AK101">
        <v>5</v>
      </c>
      <c r="AL101" t="s">
        <v>1309</v>
      </c>
      <c r="AM101" t="s">
        <v>572</v>
      </c>
      <c r="AN101" t="s">
        <v>1310</v>
      </c>
      <c r="AO101" t="s">
        <v>1311</v>
      </c>
      <c r="AP101" t="s">
        <v>74</v>
      </c>
      <c r="AQ101" t="s">
        <v>74</v>
      </c>
      <c r="AR101" t="s">
        <v>1312</v>
      </c>
      <c r="AS101" t="s">
        <v>1313</v>
      </c>
      <c r="AT101" t="s">
        <v>1167</v>
      </c>
      <c r="AU101">
        <v>1997</v>
      </c>
      <c r="AV101">
        <v>63</v>
      </c>
      <c r="AW101">
        <v>6</v>
      </c>
      <c r="AX101" t="s">
        <v>74</v>
      </c>
      <c r="AY101" t="s">
        <v>74</v>
      </c>
      <c r="AZ101" t="s">
        <v>74</v>
      </c>
      <c r="BA101" t="s">
        <v>74</v>
      </c>
      <c r="BB101">
        <v>2240</v>
      </c>
      <c r="BC101">
        <v>2245</v>
      </c>
      <c r="BD101" t="s">
        <v>74</v>
      </c>
      <c r="BE101" t="s">
        <v>1314</v>
      </c>
      <c r="BF101" t="str">
        <f>HYPERLINK("http://dx.doi.org/10.1128/AEM.63.6.2240-2245.1997","http://dx.doi.org/10.1128/AEM.63.6.2240-2245.1997")</f>
        <v>http://dx.doi.org/10.1128/AEM.63.6.2240-2245.1997</v>
      </c>
      <c r="BG101" t="s">
        <v>74</v>
      </c>
      <c r="BH101" t="s">
        <v>74</v>
      </c>
      <c r="BI101">
        <v>6</v>
      </c>
      <c r="BJ101" t="s">
        <v>1315</v>
      </c>
      <c r="BK101" t="s">
        <v>95</v>
      </c>
      <c r="BL101" t="s">
        <v>1315</v>
      </c>
      <c r="BM101" t="s">
        <v>1316</v>
      </c>
      <c r="BN101">
        <v>16535624</v>
      </c>
      <c r="BO101" t="s">
        <v>960</v>
      </c>
      <c r="BP101" t="s">
        <v>74</v>
      </c>
      <c r="BQ101" t="s">
        <v>74</v>
      </c>
      <c r="BR101" t="s">
        <v>97</v>
      </c>
      <c r="BS101" t="s">
        <v>1317</v>
      </c>
      <c r="BT101" t="str">
        <f>HYPERLINK("https%3A%2F%2Fwww.webofscience.com%2Fwos%2Fwoscc%2Ffull-record%2FWOS:A1997XB70500020","View Full Record in Web of Science")</f>
        <v>View Full Record in Web of Science</v>
      </c>
    </row>
    <row r="102" spans="1:72" x14ac:dyDescent="0.15">
      <c r="A102" t="s">
        <v>72</v>
      </c>
      <c r="B102" t="s">
        <v>1318</v>
      </c>
      <c r="C102" t="s">
        <v>74</v>
      </c>
      <c r="D102" t="s">
        <v>74</v>
      </c>
      <c r="E102" t="s">
        <v>74</v>
      </c>
      <c r="F102" t="s">
        <v>1318</v>
      </c>
      <c r="G102" t="s">
        <v>74</v>
      </c>
      <c r="H102" t="s">
        <v>74</v>
      </c>
      <c r="I102" t="s">
        <v>1319</v>
      </c>
      <c r="J102" t="s">
        <v>1320</v>
      </c>
      <c r="K102" t="s">
        <v>74</v>
      </c>
      <c r="L102" t="s">
        <v>74</v>
      </c>
      <c r="M102" t="s">
        <v>77</v>
      </c>
      <c r="N102" t="s">
        <v>78</v>
      </c>
      <c r="O102" t="s">
        <v>74</v>
      </c>
      <c r="P102" t="s">
        <v>74</v>
      </c>
      <c r="Q102" t="s">
        <v>74</v>
      </c>
      <c r="R102" t="s">
        <v>74</v>
      </c>
      <c r="S102" t="s">
        <v>74</v>
      </c>
      <c r="T102" t="s">
        <v>1321</v>
      </c>
      <c r="U102" t="s">
        <v>1322</v>
      </c>
      <c r="V102" t="s">
        <v>1323</v>
      </c>
      <c r="W102" t="s">
        <v>1324</v>
      </c>
      <c r="X102" t="s">
        <v>1325</v>
      </c>
      <c r="Y102" t="s">
        <v>1326</v>
      </c>
      <c r="Z102" t="s">
        <v>74</v>
      </c>
      <c r="AA102" t="s">
        <v>74</v>
      </c>
      <c r="AB102" t="s">
        <v>1327</v>
      </c>
      <c r="AC102" t="s">
        <v>74</v>
      </c>
      <c r="AD102" t="s">
        <v>74</v>
      </c>
      <c r="AE102" t="s">
        <v>74</v>
      </c>
      <c r="AF102" t="s">
        <v>74</v>
      </c>
      <c r="AG102">
        <v>39</v>
      </c>
      <c r="AH102">
        <v>28</v>
      </c>
      <c r="AI102">
        <v>31</v>
      </c>
      <c r="AJ102">
        <v>0</v>
      </c>
      <c r="AK102">
        <v>7</v>
      </c>
      <c r="AL102" t="s">
        <v>1328</v>
      </c>
      <c r="AM102" t="s">
        <v>1329</v>
      </c>
      <c r="AN102" t="s">
        <v>1330</v>
      </c>
      <c r="AO102" t="s">
        <v>1331</v>
      </c>
      <c r="AP102" t="s">
        <v>74</v>
      </c>
      <c r="AQ102" t="s">
        <v>74</v>
      </c>
      <c r="AR102" t="s">
        <v>1332</v>
      </c>
      <c r="AS102" t="s">
        <v>1333</v>
      </c>
      <c r="AT102" t="s">
        <v>1167</v>
      </c>
      <c r="AU102">
        <v>1997</v>
      </c>
      <c r="AV102">
        <v>148</v>
      </c>
      <c r="AW102" t="s">
        <v>636</v>
      </c>
      <c r="AX102" t="s">
        <v>74</v>
      </c>
      <c r="AY102" t="s">
        <v>74</v>
      </c>
      <c r="AZ102" t="s">
        <v>74</v>
      </c>
      <c r="BA102" t="s">
        <v>74</v>
      </c>
      <c r="BB102">
        <v>77</v>
      </c>
      <c r="BC102">
        <v>114</v>
      </c>
      <c r="BD102" t="s">
        <v>74</v>
      </c>
      <c r="BE102" t="s">
        <v>74</v>
      </c>
      <c r="BF102" t="s">
        <v>74</v>
      </c>
      <c r="BG102" t="s">
        <v>74</v>
      </c>
      <c r="BH102" t="s">
        <v>74</v>
      </c>
      <c r="BI102">
        <v>38</v>
      </c>
      <c r="BJ102" t="s">
        <v>1044</v>
      </c>
      <c r="BK102" t="s">
        <v>95</v>
      </c>
      <c r="BL102" t="s">
        <v>1044</v>
      </c>
      <c r="BM102" t="s">
        <v>1334</v>
      </c>
      <c r="BN102" t="s">
        <v>74</v>
      </c>
      <c r="BO102" t="s">
        <v>74</v>
      </c>
      <c r="BP102" t="s">
        <v>74</v>
      </c>
      <c r="BQ102" t="s">
        <v>74</v>
      </c>
      <c r="BR102" t="s">
        <v>97</v>
      </c>
      <c r="BS102" t="s">
        <v>1335</v>
      </c>
      <c r="BT102" t="str">
        <f>HYPERLINK("https%3A%2F%2Fwww.webofscience.com%2Fwos%2Fwoscc%2Ffull-record%2FWOS:A1997XH61900008","View Full Record in Web of Science")</f>
        <v>View Full Record in Web of Science</v>
      </c>
    </row>
    <row r="103" spans="1:72" x14ac:dyDescent="0.15">
      <c r="A103" t="s">
        <v>72</v>
      </c>
      <c r="B103" t="s">
        <v>1336</v>
      </c>
      <c r="C103" t="s">
        <v>74</v>
      </c>
      <c r="D103" t="s">
        <v>74</v>
      </c>
      <c r="E103" t="s">
        <v>74</v>
      </c>
      <c r="F103" t="s">
        <v>1336</v>
      </c>
      <c r="G103" t="s">
        <v>74</v>
      </c>
      <c r="H103" t="s">
        <v>74</v>
      </c>
      <c r="I103" t="s">
        <v>1337</v>
      </c>
      <c r="J103" t="s">
        <v>1338</v>
      </c>
      <c r="K103" t="s">
        <v>74</v>
      </c>
      <c r="L103" t="s">
        <v>74</v>
      </c>
      <c r="M103" t="s">
        <v>77</v>
      </c>
      <c r="N103" t="s">
        <v>428</v>
      </c>
      <c r="O103" t="s">
        <v>74</v>
      </c>
      <c r="P103" t="s">
        <v>74</v>
      </c>
      <c r="Q103" t="s">
        <v>74</v>
      </c>
      <c r="R103" t="s">
        <v>74</v>
      </c>
      <c r="S103" t="s">
        <v>74</v>
      </c>
      <c r="T103" t="s">
        <v>1339</v>
      </c>
      <c r="U103" t="s">
        <v>1340</v>
      </c>
      <c r="V103" t="s">
        <v>1341</v>
      </c>
      <c r="W103" t="s">
        <v>316</v>
      </c>
      <c r="X103" t="s">
        <v>82</v>
      </c>
      <c r="Y103" t="s">
        <v>74</v>
      </c>
      <c r="Z103" t="s">
        <v>74</v>
      </c>
      <c r="AA103" t="s">
        <v>74</v>
      </c>
      <c r="AB103" t="s">
        <v>1342</v>
      </c>
      <c r="AC103" t="s">
        <v>74</v>
      </c>
      <c r="AD103" t="s">
        <v>74</v>
      </c>
      <c r="AE103" t="s">
        <v>74</v>
      </c>
      <c r="AF103" t="s">
        <v>74</v>
      </c>
      <c r="AG103">
        <v>112</v>
      </c>
      <c r="AH103">
        <v>31</v>
      </c>
      <c r="AI103">
        <v>32</v>
      </c>
      <c r="AJ103">
        <v>1</v>
      </c>
      <c r="AK103">
        <v>21</v>
      </c>
      <c r="AL103" t="s">
        <v>319</v>
      </c>
      <c r="AM103" t="s">
        <v>87</v>
      </c>
      <c r="AN103" t="s">
        <v>320</v>
      </c>
      <c r="AO103" t="s">
        <v>1343</v>
      </c>
      <c r="AP103" t="s">
        <v>1344</v>
      </c>
      <c r="AQ103" t="s">
        <v>74</v>
      </c>
      <c r="AR103" t="s">
        <v>1345</v>
      </c>
      <c r="AS103" t="s">
        <v>1346</v>
      </c>
      <c r="AT103" t="s">
        <v>1167</v>
      </c>
      <c r="AU103">
        <v>1997</v>
      </c>
      <c r="AV103">
        <v>40</v>
      </c>
      <c r="AW103">
        <v>6</v>
      </c>
      <c r="AX103" t="s">
        <v>74</v>
      </c>
      <c r="AY103" t="s">
        <v>74</v>
      </c>
      <c r="AZ103" t="s">
        <v>74</v>
      </c>
      <c r="BA103" t="s">
        <v>74</v>
      </c>
      <c r="BB103">
        <v>351</v>
      </c>
      <c r="BC103">
        <v>362</v>
      </c>
      <c r="BD103" t="s">
        <v>74</v>
      </c>
      <c r="BE103" t="s">
        <v>1347</v>
      </c>
      <c r="BF103" t="str">
        <f>HYPERLINK("http://dx.doi.org/10.1007/s002650050351","http://dx.doi.org/10.1007/s002650050351")</f>
        <v>http://dx.doi.org/10.1007/s002650050351</v>
      </c>
      <c r="BG103" t="s">
        <v>74</v>
      </c>
      <c r="BH103" t="s">
        <v>74</v>
      </c>
      <c r="BI103">
        <v>12</v>
      </c>
      <c r="BJ103" t="s">
        <v>1348</v>
      </c>
      <c r="BK103" t="s">
        <v>95</v>
      </c>
      <c r="BL103" t="s">
        <v>1349</v>
      </c>
      <c r="BM103" t="s">
        <v>1350</v>
      </c>
      <c r="BN103" t="s">
        <v>74</v>
      </c>
      <c r="BO103" t="s">
        <v>74</v>
      </c>
      <c r="BP103" t="s">
        <v>74</v>
      </c>
      <c r="BQ103" t="s">
        <v>74</v>
      </c>
      <c r="BR103" t="s">
        <v>97</v>
      </c>
      <c r="BS103" t="s">
        <v>1351</v>
      </c>
      <c r="BT103" t="str">
        <f>HYPERLINK("https%3A%2F%2Fwww.webofscience.com%2Fwos%2Fwoscc%2Ffull-record%2FWOS:A1997XG03600002","View Full Record in Web of Science")</f>
        <v>View Full Record in Web of Science</v>
      </c>
    </row>
    <row r="104" spans="1:72" x14ac:dyDescent="0.15">
      <c r="A104" t="s">
        <v>72</v>
      </c>
      <c r="B104" t="s">
        <v>1352</v>
      </c>
      <c r="C104" t="s">
        <v>74</v>
      </c>
      <c r="D104" t="s">
        <v>74</v>
      </c>
      <c r="E104" t="s">
        <v>74</v>
      </c>
      <c r="F104" t="s">
        <v>1352</v>
      </c>
      <c r="G104" t="s">
        <v>74</v>
      </c>
      <c r="H104" t="s">
        <v>74</v>
      </c>
      <c r="I104" t="s">
        <v>1353</v>
      </c>
      <c r="J104" t="s">
        <v>1354</v>
      </c>
      <c r="K104" t="s">
        <v>74</v>
      </c>
      <c r="L104" t="s">
        <v>74</v>
      </c>
      <c r="M104" t="s">
        <v>77</v>
      </c>
      <c r="N104" t="s">
        <v>78</v>
      </c>
      <c r="O104" t="s">
        <v>74</v>
      </c>
      <c r="P104" t="s">
        <v>74</v>
      </c>
      <c r="Q104" t="s">
        <v>74</v>
      </c>
      <c r="R104" t="s">
        <v>74</v>
      </c>
      <c r="S104" t="s">
        <v>74</v>
      </c>
      <c r="T104" t="s">
        <v>74</v>
      </c>
      <c r="U104" t="s">
        <v>1355</v>
      </c>
      <c r="V104" t="s">
        <v>1356</v>
      </c>
      <c r="W104" t="s">
        <v>74</v>
      </c>
      <c r="X104" t="s">
        <v>74</v>
      </c>
      <c r="Y104" t="s">
        <v>1357</v>
      </c>
      <c r="Z104" t="s">
        <v>74</v>
      </c>
      <c r="AA104" t="s">
        <v>1358</v>
      </c>
      <c r="AB104" t="s">
        <v>1359</v>
      </c>
      <c r="AC104" t="s">
        <v>74</v>
      </c>
      <c r="AD104" t="s">
        <v>74</v>
      </c>
      <c r="AE104" t="s">
        <v>74</v>
      </c>
      <c r="AF104" t="s">
        <v>74</v>
      </c>
      <c r="AG104">
        <v>48</v>
      </c>
      <c r="AH104">
        <v>13</v>
      </c>
      <c r="AI104">
        <v>14</v>
      </c>
      <c r="AJ104">
        <v>0</v>
      </c>
      <c r="AK104">
        <v>4</v>
      </c>
      <c r="AL104" t="s">
        <v>1360</v>
      </c>
      <c r="AM104" t="s">
        <v>1361</v>
      </c>
      <c r="AN104" t="s">
        <v>1362</v>
      </c>
      <c r="AO104" t="s">
        <v>1363</v>
      </c>
      <c r="AP104" t="s">
        <v>74</v>
      </c>
      <c r="AQ104" t="s">
        <v>74</v>
      </c>
      <c r="AR104" t="s">
        <v>1354</v>
      </c>
      <c r="AS104" t="s">
        <v>1364</v>
      </c>
      <c r="AT104" t="s">
        <v>1365</v>
      </c>
      <c r="AU104">
        <v>1997</v>
      </c>
      <c r="AV104">
        <v>100</v>
      </c>
      <c r="AW104">
        <v>2</v>
      </c>
      <c r="AX104" t="s">
        <v>74</v>
      </c>
      <c r="AY104" t="s">
        <v>74</v>
      </c>
      <c r="AZ104" t="s">
        <v>74</v>
      </c>
      <c r="BA104" t="s">
        <v>74</v>
      </c>
      <c r="BB104">
        <v>171</v>
      </c>
      <c r="BC104">
        <v>179</v>
      </c>
      <c r="BD104" t="s">
        <v>74</v>
      </c>
      <c r="BE104" t="s">
        <v>74</v>
      </c>
      <c r="BF104" t="s">
        <v>74</v>
      </c>
      <c r="BG104" t="s">
        <v>74</v>
      </c>
      <c r="BH104" t="s">
        <v>74</v>
      </c>
      <c r="BI104">
        <v>9</v>
      </c>
      <c r="BJ104" t="s">
        <v>457</v>
      </c>
      <c r="BK104" t="s">
        <v>95</v>
      </c>
      <c r="BL104" t="s">
        <v>457</v>
      </c>
      <c r="BM104" t="s">
        <v>1366</v>
      </c>
      <c r="BN104" t="s">
        <v>74</v>
      </c>
      <c r="BO104" t="s">
        <v>74</v>
      </c>
      <c r="BP104" t="s">
        <v>74</v>
      </c>
      <c r="BQ104" t="s">
        <v>74</v>
      </c>
      <c r="BR104" t="s">
        <v>97</v>
      </c>
      <c r="BS104" t="s">
        <v>1367</v>
      </c>
      <c r="BT104" t="str">
        <f>HYPERLINK("https%3A%2F%2Fwww.webofscience.com%2Fwos%2Fwoscc%2Ffull-record%2FWOS:A1997YA99800004","View Full Record in Web of Science")</f>
        <v>View Full Record in Web of Science</v>
      </c>
    </row>
    <row r="105" spans="1:72" x14ac:dyDescent="0.15">
      <c r="A105" t="s">
        <v>72</v>
      </c>
      <c r="B105" t="s">
        <v>1368</v>
      </c>
      <c r="C105" t="s">
        <v>74</v>
      </c>
      <c r="D105" t="s">
        <v>74</v>
      </c>
      <c r="E105" t="s">
        <v>74</v>
      </c>
      <c r="F105" t="s">
        <v>1368</v>
      </c>
      <c r="G105" t="s">
        <v>74</v>
      </c>
      <c r="H105" t="s">
        <v>74</v>
      </c>
      <c r="I105" t="s">
        <v>1369</v>
      </c>
      <c r="J105" t="s">
        <v>1354</v>
      </c>
      <c r="K105" t="s">
        <v>74</v>
      </c>
      <c r="L105" t="s">
        <v>74</v>
      </c>
      <c r="M105" t="s">
        <v>77</v>
      </c>
      <c r="N105" t="s">
        <v>78</v>
      </c>
      <c r="O105" t="s">
        <v>74</v>
      </c>
      <c r="P105" t="s">
        <v>74</v>
      </c>
      <c r="Q105" t="s">
        <v>74</v>
      </c>
      <c r="R105" t="s">
        <v>74</v>
      </c>
      <c r="S105" t="s">
        <v>74</v>
      </c>
      <c r="T105" t="s">
        <v>74</v>
      </c>
      <c r="U105" t="s">
        <v>74</v>
      </c>
      <c r="V105" t="s">
        <v>1370</v>
      </c>
      <c r="W105" t="s">
        <v>1371</v>
      </c>
      <c r="X105" t="s">
        <v>1372</v>
      </c>
      <c r="Y105" t="s">
        <v>1373</v>
      </c>
      <c r="Z105" t="s">
        <v>74</v>
      </c>
      <c r="AA105" t="s">
        <v>1374</v>
      </c>
      <c r="AB105" t="s">
        <v>74</v>
      </c>
      <c r="AC105" t="s">
        <v>74</v>
      </c>
      <c r="AD105" t="s">
        <v>74</v>
      </c>
      <c r="AE105" t="s">
        <v>74</v>
      </c>
      <c r="AF105" t="s">
        <v>74</v>
      </c>
      <c r="AG105">
        <v>6</v>
      </c>
      <c r="AH105">
        <v>0</v>
      </c>
      <c r="AI105">
        <v>0</v>
      </c>
      <c r="AJ105">
        <v>0</v>
      </c>
      <c r="AK105">
        <v>0</v>
      </c>
      <c r="AL105" t="s">
        <v>1360</v>
      </c>
      <c r="AM105" t="s">
        <v>1361</v>
      </c>
      <c r="AN105" t="s">
        <v>1362</v>
      </c>
      <c r="AO105" t="s">
        <v>1363</v>
      </c>
      <c r="AP105" t="s">
        <v>74</v>
      </c>
      <c r="AQ105" t="s">
        <v>74</v>
      </c>
      <c r="AR105" t="s">
        <v>1354</v>
      </c>
      <c r="AS105" t="s">
        <v>1364</v>
      </c>
      <c r="AT105" t="s">
        <v>1365</v>
      </c>
      <c r="AU105">
        <v>1997</v>
      </c>
      <c r="AV105">
        <v>100</v>
      </c>
      <c r="AW105">
        <v>2</v>
      </c>
      <c r="AX105" t="s">
        <v>74</v>
      </c>
      <c r="AY105" t="s">
        <v>74</v>
      </c>
      <c r="AZ105" t="s">
        <v>74</v>
      </c>
      <c r="BA105" t="s">
        <v>74</v>
      </c>
      <c r="BB105">
        <v>212</v>
      </c>
      <c r="BC105">
        <v>216</v>
      </c>
      <c r="BD105" t="s">
        <v>74</v>
      </c>
      <c r="BE105" t="s">
        <v>74</v>
      </c>
      <c r="BF105" t="s">
        <v>74</v>
      </c>
      <c r="BG105" t="s">
        <v>74</v>
      </c>
      <c r="BH105" t="s">
        <v>74</v>
      </c>
      <c r="BI105">
        <v>5</v>
      </c>
      <c r="BJ105" t="s">
        <v>457</v>
      </c>
      <c r="BK105" t="s">
        <v>95</v>
      </c>
      <c r="BL105" t="s">
        <v>457</v>
      </c>
      <c r="BM105" t="s">
        <v>1366</v>
      </c>
      <c r="BN105" t="s">
        <v>74</v>
      </c>
      <c r="BO105" t="s">
        <v>74</v>
      </c>
      <c r="BP105" t="s">
        <v>74</v>
      </c>
      <c r="BQ105" t="s">
        <v>74</v>
      </c>
      <c r="BR105" t="s">
        <v>97</v>
      </c>
      <c r="BS105" t="s">
        <v>1375</v>
      </c>
      <c r="BT105" t="str">
        <f>HYPERLINK("https%3A%2F%2Fwww.webofscience.com%2Fwos%2Fwoscc%2Ffull-record%2FWOS:A1997YA99800011","View Full Record in Web of Science")</f>
        <v>View Full Record in Web of Science</v>
      </c>
    </row>
    <row r="106" spans="1:72" x14ac:dyDescent="0.15">
      <c r="A106" t="s">
        <v>72</v>
      </c>
      <c r="B106" t="s">
        <v>1376</v>
      </c>
      <c r="C106" t="s">
        <v>74</v>
      </c>
      <c r="D106" t="s">
        <v>74</v>
      </c>
      <c r="E106" t="s">
        <v>74</v>
      </c>
      <c r="F106" t="s">
        <v>1376</v>
      </c>
      <c r="G106" t="s">
        <v>74</v>
      </c>
      <c r="H106" t="s">
        <v>74</v>
      </c>
      <c r="I106" t="s">
        <v>1377</v>
      </c>
      <c r="J106" t="s">
        <v>1378</v>
      </c>
      <c r="K106" t="s">
        <v>74</v>
      </c>
      <c r="L106" t="s">
        <v>74</v>
      </c>
      <c r="M106" t="s">
        <v>77</v>
      </c>
      <c r="N106" t="s">
        <v>78</v>
      </c>
      <c r="O106" t="s">
        <v>74</v>
      </c>
      <c r="P106" t="s">
        <v>74</v>
      </c>
      <c r="Q106" t="s">
        <v>74</v>
      </c>
      <c r="R106" t="s">
        <v>74</v>
      </c>
      <c r="S106" t="s">
        <v>74</v>
      </c>
      <c r="T106" t="s">
        <v>74</v>
      </c>
      <c r="U106" t="s">
        <v>1379</v>
      </c>
      <c r="V106" t="s">
        <v>1380</v>
      </c>
      <c r="W106" t="s">
        <v>1381</v>
      </c>
      <c r="X106" t="s">
        <v>1382</v>
      </c>
      <c r="Y106" t="s">
        <v>74</v>
      </c>
      <c r="Z106" t="s">
        <v>74</v>
      </c>
      <c r="AA106" t="s">
        <v>1383</v>
      </c>
      <c r="AB106" t="s">
        <v>74</v>
      </c>
      <c r="AC106" t="s">
        <v>74</v>
      </c>
      <c r="AD106" t="s">
        <v>74</v>
      </c>
      <c r="AE106" t="s">
        <v>74</v>
      </c>
      <c r="AF106" t="s">
        <v>74</v>
      </c>
      <c r="AG106">
        <v>56</v>
      </c>
      <c r="AH106">
        <v>234</v>
      </c>
      <c r="AI106">
        <v>255</v>
      </c>
      <c r="AJ106">
        <v>0</v>
      </c>
      <c r="AK106">
        <v>54</v>
      </c>
      <c r="AL106" t="s">
        <v>86</v>
      </c>
      <c r="AM106" t="s">
        <v>87</v>
      </c>
      <c r="AN106" t="s">
        <v>88</v>
      </c>
      <c r="AO106" t="s">
        <v>1384</v>
      </c>
      <c r="AP106" t="s">
        <v>74</v>
      </c>
      <c r="AQ106" t="s">
        <v>74</v>
      </c>
      <c r="AR106" t="s">
        <v>1385</v>
      </c>
      <c r="AS106" t="s">
        <v>1386</v>
      </c>
      <c r="AT106" t="s">
        <v>1167</v>
      </c>
      <c r="AU106">
        <v>1997</v>
      </c>
      <c r="AV106">
        <v>13</v>
      </c>
      <c r="AW106">
        <v>5</v>
      </c>
      <c r="AX106" t="s">
        <v>74</v>
      </c>
      <c r="AY106" t="s">
        <v>74</v>
      </c>
      <c r="AZ106" t="s">
        <v>74</v>
      </c>
      <c r="BA106" t="s">
        <v>74</v>
      </c>
      <c r="BB106">
        <v>325</v>
      </c>
      <c r="BC106">
        <v>347</v>
      </c>
      <c r="BD106" t="s">
        <v>74</v>
      </c>
      <c r="BE106" t="s">
        <v>1387</v>
      </c>
      <c r="BF106" t="str">
        <f>HYPERLINK("http://dx.doi.org/10.1007/s003820050169","http://dx.doi.org/10.1007/s003820050169")</f>
        <v>http://dx.doi.org/10.1007/s003820050169</v>
      </c>
      <c r="BG106" t="s">
        <v>74</v>
      </c>
      <c r="BH106" t="s">
        <v>74</v>
      </c>
      <c r="BI106">
        <v>23</v>
      </c>
      <c r="BJ106" t="s">
        <v>306</v>
      </c>
      <c r="BK106" t="s">
        <v>95</v>
      </c>
      <c r="BL106" t="s">
        <v>306</v>
      </c>
      <c r="BM106" t="s">
        <v>1388</v>
      </c>
      <c r="BN106" t="s">
        <v>74</v>
      </c>
      <c r="BO106" t="s">
        <v>74</v>
      </c>
      <c r="BP106" t="s">
        <v>74</v>
      </c>
      <c r="BQ106" t="s">
        <v>74</v>
      </c>
      <c r="BR106" t="s">
        <v>97</v>
      </c>
      <c r="BS106" t="s">
        <v>1389</v>
      </c>
      <c r="BT106" t="str">
        <f>HYPERLINK("https%3A%2F%2Fwww.webofscience.com%2Fwos%2Fwoscc%2Ffull-record%2FWOS:A1997XK98200003","View Full Record in Web of Science")</f>
        <v>View Full Record in Web of Science</v>
      </c>
    </row>
    <row r="107" spans="1:72" x14ac:dyDescent="0.15">
      <c r="A107" t="s">
        <v>72</v>
      </c>
      <c r="B107" t="s">
        <v>1390</v>
      </c>
      <c r="C107" t="s">
        <v>74</v>
      </c>
      <c r="D107" t="s">
        <v>74</v>
      </c>
      <c r="E107" t="s">
        <v>74</v>
      </c>
      <c r="F107" t="s">
        <v>1390</v>
      </c>
      <c r="G107" t="s">
        <v>74</v>
      </c>
      <c r="H107" t="s">
        <v>74</v>
      </c>
      <c r="I107" t="s">
        <v>1391</v>
      </c>
      <c r="J107" t="s">
        <v>1392</v>
      </c>
      <c r="K107" t="s">
        <v>74</v>
      </c>
      <c r="L107" t="s">
        <v>74</v>
      </c>
      <c r="M107" t="s">
        <v>77</v>
      </c>
      <c r="N107" t="s">
        <v>428</v>
      </c>
      <c r="O107" t="s">
        <v>74</v>
      </c>
      <c r="P107" t="s">
        <v>74</v>
      </c>
      <c r="Q107" t="s">
        <v>74</v>
      </c>
      <c r="R107" t="s">
        <v>74</v>
      </c>
      <c r="S107" t="s">
        <v>74</v>
      </c>
      <c r="T107" t="s">
        <v>74</v>
      </c>
      <c r="U107" t="s">
        <v>1393</v>
      </c>
      <c r="V107" t="s">
        <v>1394</v>
      </c>
      <c r="W107" t="s">
        <v>1395</v>
      </c>
      <c r="X107" t="s">
        <v>1396</v>
      </c>
      <c r="Y107" t="s">
        <v>1397</v>
      </c>
      <c r="Z107" t="s">
        <v>74</v>
      </c>
      <c r="AA107" t="s">
        <v>1398</v>
      </c>
      <c r="AB107" t="s">
        <v>74</v>
      </c>
      <c r="AC107" t="s">
        <v>74</v>
      </c>
      <c r="AD107" t="s">
        <v>74</v>
      </c>
      <c r="AE107" t="s">
        <v>74</v>
      </c>
      <c r="AF107" t="s">
        <v>74</v>
      </c>
      <c r="AG107">
        <v>101</v>
      </c>
      <c r="AH107">
        <v>86</v>
      </c>
      <c r="AI107">
        <v>97</v>
      </c>
      <c r="AJ107">
        <v>1</v>
      </c>
      <c r="AK107">
        <v>8</v>
      </c>
      <c r="AL107" t="s">
        <v>319</v>
      </c>
      <c r="AM107" t="s">
        <v>87</v>
      </c>
      <c r="AN107" t="s">
        <v>1163</v>
      </c>
      <c r="AO107" t="s">
        <v>1399</v>
      </c>
      <c r="AP107" t="s">
        <v>74</v>
      </c>
      <c r="AQ107" t="s">
        <v>74</v>
      </c>
      <c r="AR107" t="s">
        <v>1400</v>
      </c>
      <c r="AS107" t="s">
        <v>1401</v>
      </c>
      <c r="AT107" t="s">
        <v>1167</v>
      </c>
      <c r="AU107">
        <v>1997</v>
      </c>
      <c r="AV107">
        <v>128</v>
      </c>
      <c r="AW107">
        <v>1</v>
      </c>
      <c r="AX107" t="s">
        <v>74</v>
      </c>
      <c r="AY107" t="s">
        <v>74</v>
      </c>
      <c r="AZ107" t="s">
        <v>74</v>
      </c>
      <c r="BA107" t="s">
        <v>74</v>
      </c>
      <c r="BB107">
        <v>81</v>
      </c>
      <c r="BC107">
        <v>96</v>
      </c>
      <c r="BD107" t="s">
        <v>74</v>
      </c>
      <c r="BE107" t="s">
        <v>1402</v>
      </c>
      <c r="BF107" t="str">
        <f>HYPERLINK("http://dx.doi.org/10.1007/s004100050295","http://dx.doi.org/10.1007/s004100050295")</f>
        <v>http://dx.doi.org/10.1007/s004100050295</v>
      </c>
      <c r="BG107" t="s">
        <v>74</v>
      </c>
      <c r="BH107" t="s">
        <v>74</v>
      </c>
      <c r="BI107">
        <v>16</v>
      </c>
      <c r="BJ107" t="s">
        <v>1403</v>
      </c>
      <c r="BK107" t="s">
        <v>95</v>
      </c>
      <c r="BL107" t="s">
        <v>1403</v>
      </c>
      <c r="BM107" t="s">
        <v>1404</v>
      </c>
      <c r="BN107" t="s">
        <v>74</v>
      </c>
      <c r="BO107" t="s">
        <v>74</v>
      </c>
      <c r="BP107" t="s">
        <v>74</v>
      </c>
      <c r="BQ107" t="s">
        <v>74</v>
      </c>
      <c r="BR107" t="s">
        <v>97</v>
      </c>
      <c r="BS107" t="s">
        <v>1405</v>
      </c>
      <c r="BT107" t="str">
        <f>HYPERLINK("https%3A%2F%2Fwww.webofscience.com%2Fwos%2Fwoscc%2Ffull-record%2FWOS:A1997XJ02600007","View Full Record in Web of Science")</f>
        <v>View Full Record in Web of Science</v>
      </c>
    </row>
    <row r="108" spans="1:72" x14ac:dyDescent="0.15">
      <c r="A108" t="s">
        <v>72</v>
      </c>
      <c r="B108" t="s">
        <v>1406</v>
      </c>
      <c r="C108" t="s">
        <v>74</v>
      </c>
      <c r="D108" t="s">
        <v>74</v>
      </c>
      <c r="E108" t="s">
        <v>74</v>
      </c>
      <c r="F108" t="s">
        <v>1406</v>
      </c>
      <c r="G108" t="s">
        <v>74</v>
      </c>
      <c r="H108" t="s">
        <v>74</v>
      </c>
      <c r="I108" t="s">
        <v>1407</v>
      </c>
      <c r="J108" t="s">
        <v>1408</v>
      </c>
      <c r="K108" t="s">
        <v>74</v>
      </c>
      <c r="L108" t="s">
        <v>74</v>
      </c>
      <c r="M108" t="s">
        <v>77</v>
      </c>
      <c r="N108" t="s">
        <v>78</v>
      </c>
      <c r="O108" t="s">
        <v>74</v>
      </c>
      <c r="P108" t="s">
        <v>74</v>
      </c>
      <c r="Q108" t="s">
        <v>74</v>
      </c>
      <c r="R108" t="s">
        <v>74</v>
      </c>
      <c r="S108" t="s">
        <v>74</v>
      </c>
      <c r="T108" t="s">
        <v>1409</v>
      </c>
      <c r="U108" t="s">
        <v>1410</v>
      </c>
      <c r="V108" t="s">
        <v>1411</v>
      </c>
      <c r="W108" t="s">
        <v>74</v>
      </c>
      <c r="X108" t="s">
        <v>74</v>
      </c>
      <c r="Y108" t="s">
        <v>1412</v>
      </c>
      <c r="Z108" t="s">
        <v>74</v>
      </c>
      <c r="AA108" t="s">
        <v>74</v>
      </c>
      <c r="AB108" t="s">
        <v>74</v>
      </c>
      <c r="AC108" t="s">
        <v>74</v>
      </c>
      <c r="AD108" t="s">
        <v>74</v>
      </c>
      <c r="AE108" t="s">
        <v>74</v>
      </c>
      <c r="AF108" t="s">
        <v>74</v>
      </c>
      <c r="AG108">
        <v>53</v>
      </c>
      <c r="AH108">
        <v>94</v>
      </c>
      <c r="AI108">
        <v>98</v>
      </c>
      <c r="AJ108">
        <v>0</v>
      </c>
      <c r="AK108">
        <v>10</v>
      </c>
      <c r="AL108" t="s">
        <v>108</v>
      </c>
      <c r="AM108" t="s">
        <v>109</v>
      </c>
      <c r="AN108" t="s">
        <v>110</v>
      </c>
      <c r="AO108" t="s">
        <v>1413</v>
      </c>
      <c r="AP108" t="s">
        <v>74</v>
      </c>
      <c r="AQ108" t="s">
        <v>74</v>
      </c>
      <c r="AR108" t="s">
        <v>1414</v>
      </c>
      <c r="AS108" t="s">
        <v>1415</v>
      </c>
      <c r="AT108" t="s">
        <v>1167</v>
      </c>
      <c r="AU108">
        <v>1997</v>
      </c>
      <c r="AV108">
        <v>149</v>
      </c>
      <c r="AW108" t="s">
        <v>562</v>
      </c>
      <c r="AX108" t="s">
        <v>74</v>
      </c>
      <c r="AY108" t="s">
        <v>74</v>
      </c>
      <c r="AZ108" t="s">
        <v>74</v>
      </c>
      <c r="BA108" t="s">
        <v>74</v>
      </c>
      <c r="BB108">
        <v>85</v>
      </c>
      <c r="BC108">
        <v>100</v>
      </c>
      <c r="BD108" t="s">
        <v>74</v>
      </c>
      <c r="BE108" t="s">
        <v>1416</v>
      </c>
      <c r="BF108" t="str">
        <f>HYPERLINK("http://dx.doi.org/10.1016/S0012-821X(97)00068-X","http://dx.doi.org/10.1016/S0012-821X(97)00068-X")</f>
        <v>http://dx.doi.org/10.1016/S0012-821X(97)00068-X</v>
      </c>
      <c r="BG108" t="s">
        <v>74</v>
      </c>
      <c r="BH108" t="s">
        <v>74</v>
      </c>
      <c r="BI108">
        <v>16</v>
      </c>
      <c r="BJ108" t="s">
        <v>225</v>
      </c>
      <c r="BK108" t="s">
        <v>95</v>
      </c>
      <c r="BL108" t="s">
        <v>225</v>
      </c>
      <c r="BM108" t="s">
        <v>1417</v>
      </c>
      <c r="BN108" t="s">
        <v>74</v>
      </c>
      <c r="BO108" t="s">
        <v>74</v>
      </c>
      <c r="BP108" t="s">
        <v>74</v>
      </c>
      <c r="BQ108" t="s">
        <v>74</v>
      </c>
      <c r="BR108" t="s">
        <v>97</v>
      </c>
      <c r="BS108" t="s">
        <v>1418</v>
      </c>
      <c r="BT108" t="str">
        <f>HYPERLINK("https%3A%2F%2Fwww.webofscience.com%2Fwos%2Fwoscc%2Ffull-record%2FWOS:A1997XJ23400008","View Full Record in Web of Science")</f>
        <v>View Full Record in Web of Science</v>
      </c>
    </row>
    <row r="109" spans="1:72" x14ac:dyDescent="0.15">
      <c r="A109" t="s">
        <v>72</v>
      </c>
      <c r="B109" t="s">
        <v>1419</v>
      </c>
      <c r="C109" t="s">
        <v>74</v>
      </c>
      <c r="D109" t="s">
        <v>74</v>
      </c>
      <c r="E109" t="s">
        <v>74</v>
      </c>
      <c r="F109" t="s">
        <v>1419</v>
      </c>
      <c r="G109" t="s">
        <v>74</v>
      </c>
      <c r="H109" t="s">
        <v>74</v>
      </c>
      <c r="I109" t="s">
        <v>1420</v>
      </c>
      <c r="J109" t="s">
        <v>1408</v>
      </c>
      <c r="K109" t="s">
        <v>74</v>
      </c>
      <c r="L109" t="s">
        <v>74</v>
      </c>
      <c r="M109" t="s">
        <v>77</v>
      </c>
      <c r="N109" t="s">
        <v>78</v>
      </c>
      <c r="O109" t="s">
        <v>74</v>
      </c>
      <c r="P109" t="s">
        <v>74</v>
      </c>
      <c r="Q109" t="s">
        <v>74</v>
      </c>
      <c r="R109" t="s">
        <v>74</v>
      </c>
      <c r="S109" t="s">
        <v>74</v>
      </c>
      <c r="T109" t="s">
        <v>1421</v>
      </c>
      <c r="U109" t="s">
        <v>1422</v>
      </c>
      <c r="V109" t="s">
        <v>1423</v>
      </c>
      <c r="W109" t="s">
        <v>1424</v>
      </c>
      <c r="X109" t="s">
        <v>1425</v>
      </c>
      <c r="Y109" t="s">
        <v>1426</v>
      </c>
      <c r="Z109" t="s">
        <v>74</v>
      </c>
      <c r="AA109" t="s">
        <v>74</v>
      </c>
      <c r="AB109" t="s">
        <v>1427</v>
      </c>
      <c r="AC109" t="s">
        <v>74</v>
      </c>
      <c r="AD109" t="s">
        <v>74</v>
      </c>
      <c r="AE109" t="s">
        <v>74</v>
      </c>
      <c r="AF109" t="s">
        <v>74</v>
      </c>
      <c r="AG109">
        <v>45</v>
      </c>
      <c r="AH109">
        <v>175</v>
      </c>
      <c r="AI109">
        <v>197</v>
      </c>
      <c r="AJ109">
        <v>1</v>
      </c>
      <c r="AK109">
        <v>22</v>
      </c>
      <c r="AL109" t="s">
        <v>108</v>
      </c>
      <c r="AM109" t="s">
        <v>109</v>
      </c>
      <c r="AN109" t="s">
        <v>110</v>
      </c>
      <c r="AO109" t="s">
        <v>1413</v>
      </c>
      <c r="AP109" t="s">
        <v>74</v>
      </c>
      <c r="AQ109" t="s">
        <v>74</v>
      </c>
      <c r="AR109" t="s">
        <v>1414</v>
      </c>
      <c r="AS109" t="s">
        <v>1415</v>
      </c>
      <c r="AT109" t="s">
        <v>1167</v>
      </c>
      <c r="AU109">
        <v>1997</v>
      </c>
      <c r="AV109">
        <v>149</v>
      </c>
      <c r="AW109" t="s">
        <v>562</v>
      </c>
      <c r="AX109" t="s">
        <v>74</v>
      </c>
      <c r="AY109" t="s">
        <v>74</v>
      </c>
      <c r="AZ109" t="s">
        <v>74</v>
      </c>
      <c r="BA109" t="s">
        <v>74</v>
      </c>
      <c r="BB109">
        <v>121</v>
      </c>
      <c r="BC109">
        <v>129</v>
      </c>
      <c r="BD109" t="s">
        <v>74</v>
      </c>
      <c r="BE109" t="s">
        <v>1428</v>
      </c>
      <c r="BF109" t="str">
        <f>HYPERLINK("http://dx.doi.org/10.1016/S0012-821X(97)00070-8","http://dx.doi.org/10.1016/S0012-821X(97)00070-8")</f>
        <v>http://dx.doi.org/10.1016/S0012-821X(97)00070-8</v>
      </c>
      <c r="BG109" t="s">
        <v>74</v>
      </c>
      <c r="BH109" t="s">
        <v>74</v>
      </c>
      <c r="BI109">
        <v>9</v>
      </c>
      <c r="BJ109" t="s">
        <v>225</v>
      </c>
      <c r="BK109" t="s">
        <v>95</v>
      </c>
      <c r="BL109" t="s">
        <v>225</v>
      </c>
      <c r="BM109" t="s">
        <v>1417</v>
      </c>
      <c r="BN109" t="s">
        <v>74</v>
      </c>
      <c r="BO109" t="s">
        <v>74</v>
      </c>
      <c r="BP109" t="s">
        <v>74</v>
      </c>
      <c r="BQ109" t="s">
        <v>74</v>
      </c>
      <c r="BR109" t="s">
        <v>97</v>
      </c>
      <c r="BS109" t="s">
        <v>1429</v>
      </c>
      <c r="BT109" t="str">
        <f>HYPERLINK("https%3A%2F%2Fwww.webofscience.com%2Fwos%2Fwoscc%2Ffull-record%2FWOS:A1997XJ23400011","View Full Record in Web of Science")</f>
        <v>View Full Record in Web of Science</v>
      </c>
    </row>
    <row r="110" spans="1:72" x14ac:dyDescent="0.15">
      <c r="A110" t="s">
        <v>72</v>
      </c>
      <c r="B110" t="s">
        <v>1430</v>
      </c>
      <c r="C110" t="s">
        <v>74</v>
      </c>
      <c r="D110" t="s">
        <v>74</v>
      </c>
      <c r="E110" t="s">
        <v>74</v>
      </c>
      <c r="F110" t="s">
        <v>1430</v>
      </c>
      <c r="G110" t="s">
        <v>74</v>
      </c>
      <c r="H110" t="s">
        <v>74</v>
      </c>
      <c r="I110" t="s">
        <v>1431</v>
      </c>
      <c r="J110" t="s">
        <v>1432</v>
      </c>
      <c r="K110" t="s">
        <v>74</v>
      </c>
      <c r="L110" t="s">
        <v>74</v>
      </c>
      <c r="M110" t="s">
        <v>77</v>
      </c>
      <c r="N110" t="s">
        <v>78</v>
      </c>
      <c r="O110" t="s">
        <v>74</v>
      </c>
      <c r="P110" t="s">
        <v>74</v>
      </c>
      <c r="Q110" t="s">
        <v>74</v>
      </c>
      <c r="R110" t="s">
        <v>74</v>
      </c>
      <c r="S110" t="s">
        <v>74</v>
      </c>
      <c r="T110" t="s">
        <v>74</v>
      </c>
      <c r="U110" t="s">
        <v>1433</v>
      </c>
      <c r="V110" t="s">
        <v>1434</v>
      </c>
      <c r="W110" t="s">
        <v>74</v>
      </c>
      <c r="X110" t="s">
        <v>74</v>
      </c>
      <c r="Y110" t="s">
        <v>1435</v>
      </c>
      <c r="Z110" t="s">
        <v>74</v>
      </c>
      <c r="AA110" t="s">
        <v>74</v>
      </c>
      <c r="AB110" t="s">
        <v>74</v>
      </c>
      <c r="AC110" t="s">
        <v>74</v>
      </c>
      <c r="AD110" t="s">
        <v>74</v>
      </c>
      <c r="AE110" t="s">
        <v>74</v>
      </c>
      <c r="AF110" t="s">
        <v>74</v>
      </c>
      <c r="AG110">
        <v>24</v>
      </c>
      <c r="AH110">
        <v>26</v>
      </c>
      <c r="AI110">
        <v>28</v>
      </c>
      <c r="AJ110">
        <v>1</v>
      </c>
      <c r="AK110">
        <v>5</v>
      </c>
      <c r="AL110" t="s">
        <v>1436</v>
      </c>
      <c r="AM110" t="s">
        <v>1437</v>
      </c>
      <c r="AN110" t="s">
        <v>1438</v>
      </c>
      <c r="AO110" t="s">
        <v>1439</v>
      </c>
      <c r="AP110" t="s">
        <v>74</v>
      </c>
      <c r="AQ110" t="s">
        <v>74</v>
      </c>
      <c r="AR110" t="s">
        <v>1432</v>
      </c>
      <c r="AS110" t="s">
        <v>1440</v>
      </c>
      <c r="AT110" t="s">
        <v>1167</v>
      </c>
      <c r="AU110">
        <v>1997</v>
      </c>
      <c r="AV110">
        <v>97</v>
      </c>
      <c r="AW110" t="s">
        <v>74</v>
      </c>
      <c r="AX110">
        <v>2</v>
      </c>
      <c r="AY110" t="s">
        <v>74</v>
      </c>
      <c r="AZ110" t="s">
        <v>74</v>
      </c>
      <c r="BA110" t="s">
        <v>74</v>
      </c>
      <c r="BB110">
        <v>126</v>
      </c>
      <c r="BC110">
        <v>132</v>
      </c>
      <c r="BD110" t="s">
        <v>74</v>
      </c>
      <c r="BE110" t="s">
        <v>1441</v>
      </c>
      <c r="BF110" t="str">
        <f>HYPERLINK("http://dx.doi.org/10.1071/MU97016","http://dx.doi.org/10.1071/MU97016")</f>
        <v>http://dx.doi.org/10.1071/MU97016</v>
      </c>
      <c r="BG110" t="s">
        <v>74</v>
      </c>
      <c r="BH110" t="s">
        <v>74</v>
      </c>
      <c r="BI110">
        <v>7</v>
      </c>
      <c r="BJ110" t="s">
        <v>1442</v>
      </c>
      <c r="BK110" t="s">
        <v>95</v>
      </c>
      <c r="BL110" t="s">
        <v>1443</v>
      </c>
      <c r="BM110" t="s">
        <v>1444</v>
      </c>
      <c r="BN110" t="s">
        <v>74</v>
      </c>
      <c r="BO110" t="s">
        <v>74</v>
      </c>
      <c r="BP110" t="s">
        <v>74</v>
      </c>
      <c r="BQ110" t="s">
        <v>74</v>
      </c>
      <c r="BR110" t="s">
        <v>97</v>
      </c>
      <c r="BS110" t="s">
        <v>1445</v>
      </c>
      <c r="BT110" t="str">
        <f>HYPERLINK("https%3A%2F%2Fwww.webofscience.com%2Fwos%2Fwoscc%2Ffull-record%2FWOS:A1997XT91400004","View Full Record in Web of Science")</f>
        <v>View Full Record in Web of Science</v>
      </c>
    </row>
    <row r="111" spans="1:72" x14ac:dyDescent="0.15">
      <c r="A111" t="s">
        <v>72</v>
      </c>
      <c r="B111" t="s">
        <v>1446</v>
      </c>
      <c r="C111" t="s">
        <v>74</v>
      </c>
      <c r="D111" t="s">
        <v>74</v>
      </c>
      <c r="E111" t="s">
        <v>74</v>
      </c>
      <c r="F111" t="s">
        <v>1446</v>
      </c>
      <c r="G111" t="s">
        <v>74</v>
      </c>
      <c r="H111" t="s">
        <v>74</v>
      </c>
      <c r="I111" t="s">
        <v>1447</v>
      </c>
      <c r="J111" t="s">
        <v>1448</v>
      </c>
      <c r="K111" t="s">
        <v>74</v>
      </c>
      <c r="L111" t="s">
        <v>74</v>
      </c>
      <c r="M111" t="s">
        <v>77</v>
      </c>
      <c r="N111" t="s">
        <v>78</v>
      </c>
      <c r="O111" t="s">
        <v>74</v>
      </c>
      <c r="P111" t="s">
        <v>74</v>
      </c>
      <c r="Q111" t="s">
        <v>74</v>
      </c>
      <c r="R111" t="s">
        <v>74</v>
      </c>
      <c r="S111" t="s">
        <v>74</v>
      </c>
      <c r="T111" t="s">
        <v>1449</v>
      </c>
      <c r="U111" t="s">
        <v>1450</v>
      </c>
      <c r="V111" t="s">
        <v>1451</v>
      </c>
      <c r="W111" t="s">
        <v>74</v>
      </c>
      <c r="X111" t="s">
        <v>74</v>
      </c>
      <c r="Y111" t="s">
        <v>1452</v>
      </c>
      <c r="Z111" t="s">
        <v>74</v>
      </c>
      <c r="AA111" t="s">
        <v>74</v>
      </c>
      <c r="AB111" t="s">
        <v>74</v>
      </c>
      <c r="AC111" t="s">
        <v>74</v>
      </c>
      <c r="AD111" t="s">
        <v>74</v>
      </c>
      <c r="AE111" t="s">
        <v>74</v>
      </c>
      <c r="AF111" t="s">
        <v>74</v>
      </c>
      <c r="AG111">
        <v>31</v>
      </c>
      <c r="AH111">
        <v>27</v>
      </c>
      <c r="AI111">
        <v>32</v>
      </c>
      <c r="AJ111">
        <v>1</v>
      </c>
      <c r="AK111">
        <v>20</v>
      </c>
      <c r="AL111" t="s">
        <v>175</v>
      </c>
      <c r="AM111" t="s">
        <v>132</v>
      </c>
      <c r="AN111" t="s">
        <v>860</v>
      </c>
      <c r="AO111" t="s">
        <v>1453</v>
      </c>
      <c r="AP111" t="s">
        <v>74</v>
      </c>
      <c r="AQ111" t="s">
        <v>74</v>
      </c>
      <c r="AR111" t="s">
        <v>1454</v>
      </c>
      <c r="AS111" t="s">
        <v>1455</v>
      </c>
      <c r="AT111" t="s">
        <v>1167</v>
      </c>
      <c r="AU111">
        <v>1997</v>
      </c>
      <c r="AV111">
        <v>37</v>
      </c>
      <c r="AW111" t="s">
        <v>1456</v>
      </c>
      <c r="AX111" t="s">
        <v>74</v>
      </c>
      <c r="AY111" t="s">
        <v>74</v>
      </c>
      <c r="AZ111" t="s">
        <v>74</v>
      </c>
      <c r="BA111" t="s">
        <v>74</v>
      </c>
      <c r="BB111">
        <v>187</v>
      </c>
      <c r="BC111">
        <v>198</v>
      </c>
      <c r="BD111" t="s">
        <v>74</v>
      </c>
      <c r="BE111" t="s">
        <v>1457</v>
      </c>
      <c r="BF111" t="str">
        <f>HYPERLINK("http://dx.doi.org/10.1016/S0098-8472(96)01052-0","http://dx.doi.org/10.1016/S0098-8472(96)01052-0")</f>
        <v>http://dx.doi.org/10.1016/S0098-8472(96)01052-0</v>
      </c>
      <c r="BG111" t="s">
        <v>74</v>
      </c>
      <c r="BH111" t="s">
        <v>74</v>
      </c>
      <c r="BI111">
        <v>12</v>
      </c>
      <c r="BJ111" t="s">
        <v>1458</v>
      </c>
      <c r="BK111" t="s">
        <v>95</v>
      </c>
      <c r="BL111" t="s">
        <v>1459</v>
      </c>
      <c r="BM111" t="s">
        <v>1460</v>
      </c>
      <c r="BN111" t="s">
        <v>74</v>
      </c>
      <c r="BO111" t="s">
        <v>74</v>
      </c>
      <c r="BP111" t="s">
        <v>74</v>
      </c>
      <c r="BQ111" t="s">
        <v>74</v>
      </c>
      <c r="BR111" t="s">
        <v>97</v>
      </c>
      <c r="BS111" t="s">
        <v>1461</v>
      </c>
      <c r="BT111" t="str">
        <f>HYPERLINK("https%3A%2F%2Fwww.webofscience.com%2Fwos%2Fwoscc%2Ffull-record%2FWOS:A1997YC68400012","View Full Record in Web of Science")</f>
        <v>View Full Record in Web of Science</v>
      </c>
    </row>
    <row r="112" spans="1:72" x14ac:dyDescent="0.15">
      <c r="A112" t="s">
        <v>72</v>
      </c>
      <c r="B112" t="s">
        <v>1462</v>
      </c>
      <c r="C112" t="s">
        <v>74</v>
      </c>
      <c r="D112" t="s">
        <v>74</v>
      </c>
      <c r="E112" t="s">
        <v>74</v>
      </c>
      <c r="F112" t="s">
        <v>1462</v>
      </c>
      <c r="G112" t="s">
        <v>74</v>
      </c>
      <c r="H112" t="s">
        <v>74</v>
      </c>
      <c r="I112" t="s">
        <v>1463</v>
      </c>
      <c r="J112" t="s">
        <v>1464</v>
      </c>
      <c r="K112" t="s">
        <v>74</v>
      </c>
      <c r="L112" t="s">
        <v>74</v>
      </c>
      <c r="M112" t="s">
        <v>77</v>
      </c>
      <c r="N112" t="s">
        <v>78</v>
      </c>
      <c r="O112" t="s">
        <v>74</v>
      </c>
      <c r="P112" t="s">
        <v>74</v>
      </c>
      <c r="Q112" t="s">
        <v>74</v>
      </c>
      <c r="R112" t="s">
        <v>74</v>
      </c>
      <c r="S112" t="s">
        <v>74</v>
      </c>
      <c r="T112" t="s">
        <v>1465</v>
      </c>
      <c r="U112" t="s">
        <v>1466</v>
      </c>
      <c r="V112" t="s">
        <v>1467</v>
      </c>
      <c r="W112" t="s">
        <v>1468</v>
      </c>
      <c r="X112" t="s">
        <v>1469</v>
      </c>
      <c r="Y112" t="s">
        <v>74</v>
      </c>
      <c r="Z112" t="s">
        <v>74</v>
      </c>
      <c r="AA112" t="s">
        <v>74</v>
      </c>
      <c r="AB112" t="s">
        <v>74</v>
      </c>
      <c r="AC112" t="s">
        <v>74</v>
      </c>
      <c r="AD112" t="s">
        <v>74</v>
      </c>
      <c r="AE112" t="s">
        <v>74</v>
      </c>
      <c r="AF112" t="s">
        <v>74</v>
      </c>
      <c r="AG112">
        <v>37</v>
      </c>
      <c r="AH112">
        <v>13</v>
      </c>
      <c r="AI112">
        <v>15</v>
      </c>
      <c r="AJ112">
        <v>2</v>
      </c>
      <c r="AK112">
        <v>16</v>
      </c>
      <c r="AL112" t="s">
        <v>1470</v>
      </c>
      <c r="AM112" t="s">
        <v>1471</v>
      </c>
      <c r="AN112" t="s">
        <v>1472</v>
      </c>
      <c r="AO112" t="s">
        <v>1473</v>
      </c>
      <c r="AP112" t="s">
        <v>74</v>
      </c>
      <c r="AQ112" t="s">
        <v>74</v>
      </c>
      <c r="AR112" t="s">
        <v>1474</v>
      </c>
      <c r="AS112" t="s">
        <v>1475</v>
      </c>
      <c r="AT112" t="s">
        <v>1167</v>
      </c>
      <c r="AU112">
        <v>1997</v>
      </c>
      <c r="AV112">
        <v>105</v>
      </c>
      <c r="AW112">
        <v>6</v>
      </c>
      <c r="AX112" t="s">
        <v>74</v>
      </c>
      <c r="AY112" t="s">
        <v>74</v>
      </c>
      <c r="AZ112" t="s">
        <v>74</v>
      </c>
      <c r="BA112" t="s">
        <v>74</v>
      </c>
      <c r="BB112">
        <v>654</v>
      </c>
      <c r="BC112">
        <v>659</v>
      </c>
      <c r="BD112" t="s">
        <v>74</v>
      </c>
      <c r="BE112" t="s">
        <v>74</v>
      </c>
      <c r="BF112" t="s">
        <v>74</v>
      </c>
      <c r="BG112" t="s">
        <v>74</v>
      </c>
      <c r="BH112" t="s">
        <v>74</v>
      </c>
      <c r="BI112">
        <v>6</v>
      </c>
      <c r="BJ112" t="s">
        <v>1476</v>
      </c>
      <c r="BK112" t="s">
        <v>95</v>
      </c>
      <c r="BL112" t="s">
        <v>1477</v>
      </c>
      <c r="BM112" t="s">
        <v>1478</v>
      </c>
      <c r="BN112">
        <v>9288501</v>
      </c>
      <c r="BO112" t="s">
        <v>74</v>
      </c>
      <c r="BP112" t="s">
        <v>74</v>
      </c>
      <c r="BQ112" t="s">
        <v>74</v>
      </c>
      <c r="BR112" t="s">
        <v>97</v>
      </c>
      <c r="BS112" t="s">
        <v>1479</v>
      </c>
      <c r="BT112" t="str">
        <f>HYPERLINK("https%3A%2F%2Fwww.webofscience.com%2Fwos%2Fwoscc%2Ffull-record%2FWOS:A1997XW50300025","View Full Record in Web of Science")</f>
        <v>View Full Record in Web of Science</v>
      </c>
    </row>
    <row r="113" spans="1:72" x14ac:dyDescent="0.15">
      <c r="A113" t="s">
        <v>72</v>
      </c>
      <c r="B113" t="s">
        <v>1480</v>
      </c>
      <c r="C113" t="s">
        <v>74</v>
      </c>
      <c r="D113" t="s">
        <v>74</v>
      </c>
      <c r="E113" t="s">
        <v>74</v>
      </c>
      <c r="F113" t="s">
        <v>1480</v>
      </c>
      <c r="G113" t="s">
        <v>74</v>
      </c>
      <c r="H113" t="s">
        <v>74</v>
      </c>
      <c r="I113" t="s">
        <v>1481</v>
      </c>
      <c r="J113" t="s">
        <v>1031</v>
      </c>
      <c r="K113" t="s">
        <v>74</v>
      </c>
      <c r="L113" t="s">
        <v>74</v>
      </c>
      <c r="M113" t="s">
        <v>77</v>
      </c>
      <c r="N113" t="s">
        <v>78</v>
      </c>
      <c r="O113" t="s">
        <v>74</v>
      </c>
      <c r="P113" t="s">
        <v>74</v>
      </c>
      <c r="Q113" t="s">
        <v>74</v>
      </c>
      <c r="R113" t="s">
        <v>74</v>
      </c>
      <c r="S113" t="s">
        <v>74</v>
      </c>
      <c r="T113" t="s">
        <v>1482</v>
      </c>
      <c r="U113" t="s">
        <v>1483</v>
      </c>
      <c r="V113" t="s">
        <v>1484</v>
      </c>
      <c r="W113" t="s">
        <v>1485</v>
      </c>
      <c r="X113" t="s">
        <v>1486</v>
      </c>
      <c r="Y113" t="s">
        <v>74</v>
      </c>
      <c r="Z113" t="s">
        <v>74</v>
      </c>
      <c r="AA113" t="s">
        <v>74</v>
      </c>
      <c r="AB113" t="s">
        <v>74</v>
      </c>
      <c r="AC113" t="s">
        <v>74</v>
      </c>
      <c r="AD113" t="s">
        <v>74</v>
      </c>
      <c r="AE113" t="s">
        <v>74</v>
      </c>
      <c r="AF113" t="s">
        <v>74</v>
      </c>
      <c r="AG113">
        <v>19</v>
      </c>
      <c r="AH113">
        <v>43</v>
      </c>
      <c r="AI113">
        <v>69</v>
      </c>
      <c r="AJ113">
        <v>1</v>
      </c>
      <c r="AK113">
        <v>22</v>
      </c>
      <c r="AL113" t="s">
        <v>108</v>
      </c>
      <c r="AM113" t="s">
        <v>109</v>
      </c>
      <c r="AN113" t="s">
        <v>110</v>
      </c>
      <c r="AO113" t="s">
        <v>1038</v>
      </c>
      <c r="AP113" t="s">
        <v>74</v>
      </c>
      <c r="AQ113" t="s">
        <v>74</v>
      </c>
      <c r="AR113" t="s">
        <v>1040</v>
      </c>
      <c r="AS113" t="s">
        <v>1041</v>
      </c>
      <c r="AT113" t="s">
        <v>1487</v>
      </c>
      <c r="AU113">
        <v>1997</v>
      </c>
      <c r="AV113">
        <v>151</v>
      </c>
      <c r="AW113">
        <v>1</v>
      </c>
      <c r="AX113" t="s">
        <v>74</v>
      </c>
      <c r="AY113" t="s">
        <v>74</v>
      </c>
      <c r="AZ113" t="s">
        <v>74</v>
      </c>
      <c r="BA113" t="s">
        <v>74</v>
      </c>
      <c r="BB113">
        <v>95</v>
      </c>
      <c r="BC113">
        <v>101</v>
      </c>
      <c r="BD113" t="s">
        <v>74</v>
      </c>
      <c r="BE113" t="s">
        <v>1488</v>
      </c>
      <c r="BF113" t="str">
        <f>HYPERLINK("http://dx.doi.org/10.1111/j.1574-6968.1997.tb10400.x","http://dx.doi.org/10.1111/j.1574-6968.1997.tb10400.x")</f>
        <v>http://dx.doi.org/10.1111/j.1574-6968.1997.tb10400.x</v>
      </c>
      <c r="BG113" t="s">
        <v>74</v>
      </c>
      <c r="BH113" t="s">
        <v>74</v>
      </c>
      <c r="BI113">
        <v>7</v>
      </c>
      <c r="BJ113" t="s">
        <v>1044</v>
      </c>
      <c r="BK113" t="s">
        <v>95</v>
      </c>
      <c r="BL113" t="s">
        <v>1044</v>
      </c>
      <c r="BM113" t="s">
        <v>1489</v>
      </c>
      <c r="BN113" t="s">
        <v>74</v>
      </c>
      <c r="BO113" t="s">
        <v>227</v>
      </c>
      <c r="BP113" t="s">
        <v>74</v>
      </c>
      <c r="BQ113" t="s">
        <v>74</v>
      </c>
      <c r="BR113" t="s">
        <v>97</v>
      </c>
      <c r="BS113" t="s">
        <v>1490</v>
      </c>
      <c r="BT113" t="str">
        <f>HYPERLINK("https%3A%2F%2Fwww.webofscience.com%2Fwos%2Fwoscc%2Ffull-record%2FWOS:A1997XE87200014","View Full Record in Web of Science")</f>
        <v>View Full Record in Web of Science</v>
      </c>
    </row>
    <row r="114" spans="1:72" x14ac:dyDescent="0.15">
      <c r="A114" t="s">
        <v>72</v>
      </c>
      <c r="B114" t="s">
        <v>1491</v>
      </c>
      <c r="C114" t="s">
        <v>74</v>
      </c>
      <c r="D114" t="s">
        <v>74</v>
      </c>
      <c r="E114" t="s">
        <v>74</v>
      </c>
      <c r="F114" t="s">
        <v>1491</v>
      </c>
      <c r="G114" t="s">
        <v>74</v>
      </c>
      <c r="H114" t="s">
        <v>74</v>
      </c>
      <c r="I114" t="s">
        <v>1492</v>
      </c>
      <c r="J114" t="s">
        <v>1493</v>
      </c>
      <c r="K114" t="s">
        <v>74</v>
      </c>
      <c r="L114" t="s">
        <v>74</v>
      </c>
      <c r="M114" t="s">
        <v>77</v>
      </c>
      <c r="N114" t="s">
        <v>78</v>
      </c>
      <c r="O114" t="s">
        <v>74</v>
      </c>
      <c r="P114" t="s">
        <v>74</v>
      </c>
      <c r="Q114" t="s">
        <v>74</v>
      </c>
      <c r="R114" t="s">
        <v>74</v>
      </c>
      <c r="S114" t="s">
        <v>74</v>
      </c>
      <c r="T114" t="s">
        <v>1494</v>
      </c>
      <c r="U114" t="s">
        <v>1495</v>
      </c>
      <c r="V114" t="s">
        <v>1496</v>
      </c>
      <c r="W114" t="s">
        <v>1497</v>
      </c>
      <c r="X114" t="s">
        <v>1498</v>
      </c>
      <c r="Y114" t="s">
        <v>1499</v>
      </c>
      <c r="Z114" t="s">
        <v>74</v>
      </c>
      <c r="AA114" t="s">
        <v>74</v>
      </c>
      <c r="AB114" t="s">
        <v>1500</v>
      </c>
      <c r="AC114" t="s">
        <v>74</v>
      </c>
      <c r="AD114" t="s">
        <v>74</v>
      </c>
      <c r="AE114" t="s">
        <v>74</v>
      </c>
      <c r="AF114" t="s">
        <v>74</v>
      </c>
      <c r="AG114">
        <v>29</v>
      </c>
      <c r="AH114">
        <v>31</v>
      </c>
      <c r="AI114">
        <v>32</v>
      </c>
      <c r="AJ114">
        <v>0</v>
      </c>
      <c r="AK114">
        <v>2</v>
      </c>
      <c r="AL114" t="s">
        <v>1501</v>
      </c>
      <c r="AM114" t="s">
        <v>1502</v>
      </c>
      <c r="AN114" t="s">
        <v>1503</v>
      </c>
      <c r="AO114" t="s">
        <v>1504</v>
      </c>
      <c r="AP114" t="s">
        <v>1505</v>
      </c>
      <c r="AQ114" t="s">
        <v>74</v>
      </c>
      <c r="AR114" t="s">
        <v>1506</v>
      </c>
      <c r="AS114" t="s">
        <v>1507</v>
      </c>
      <c r="AT114" t="s">
        <v>1167</v>
      </c>
      <c r="AU114">
        <v>1997</v>
      </c>
      <c r="AV114">
        <v>63</v>
      </c>
      <c r="AW114">
        <v>3</v>
      </c>
      <c r="AX114" t="s">
        <v>74</v>
      </c>
      <c r="AY114" t="s">
        <v>74</v>
      </c>
      <c r="AZ114" t="s">
        <v>74</v>
      </c>
      <c r="BA114" t="s">
        <v>74</v>
      </c>
      <c r="BB114">
        <v>433</v>
      </c>
      <c r="BC114">
        <v>439</v>
      </c>
      <c r="BD114" t="s">
        <v>74</v>
      </c>
      <c r="BE114" t="s">
        <v>1508</v>
      </c>
      <c r="BF114" t="str">
        <f>HYPERLINK("http://dx.doi.org/10.2331/fishsci.63.433","http://dx.doi.org/10.2331/fishsci.63.433")</f>
        <v>http://dx.doi.org/10.2331/fishsci.63.433</v>
      </c>
      <c r="BG114" t="s">
        <v>74</v>
      </c>
      <c r="BH114" t="s">
        <v>74</v>
      </c>
      <c r="BI114">
        <v>7</v>
      </c>
      <c r="BJ114" t="s">
        <v>1509</v>
      </c>
      <c r="BK114" t="s">
        <v>95</v>
      </c>
      <c r="BL114" t="s">
        <v>1509</v>
      </c>
      <c r="BM114" t="s">
        <v>1510</v>
      </c>
      <c r="BN114" t="s">
        <v>74</v>
      </c>
      <c r="BO114" t="s">
        <v>227</v>
      </c>
      <c r="BP114" t="s">
        <v>74</v>
      </c>
      <c r="BQ114" t="s">
        <v>74</v>
      </c>
      <c r="BR114" t="s">
        <v>97</v>
      </c>
      <c r="BS114" t="s">
        <v>1511</v>
      </c>
      <c r="BT114" t="str">
        <f>HYPERLINK("https%3A%2F%2Fwww.webofscience.com%2Fwos%2Fwoscc%2Ffull-record%2FWOS:A1997XK78000022","View Full Record in Web of Science")</f>
        <v>View Full Record in Web of Science</v>
      </c>
    </row>
    <row r="115" spans="1:72" x14ac:dyDescent="0.15">
      <c r="A115" t="s">
        <v>72</v>
      </c>
      <c r="B115" t="s">
        <v>1512</v>
      </c>
      <c r="C115" t="s">
        <v>74</v>
      </c>
      <c r="D115" t="s">
        <v>74</v>
      </c>
      <c r="E115" t="s">
        <v>74</v>
      </c>
      <c r="F115" t="s">
        <v>1512</v>
      </c>
      <c r="G115" t="s">
        <v>74</v>
      </c>
      <c r="H115" t="s">
        <v>74</v>
      </c>
      <c r="I115" t="s">
        <v>1513</v>
      </c>
      <c r="J115" t="s">
        <v>1514</v>
      </c>
      <c r="K115" t="s">
        <v>74</v>
      </c>
      <c r="L115" t="s">
        <v>74</v>
      </c>
      <c r="M115" t="s">
        <v>77</v>
      </c>
      <c r="N115" t="s">
        <v>78</v>
      </c>
      <c r="O115" t="s">
        <v>74</v>
      </c>
      <c r="P115" t="s">
        <v>74</v>
      </c>
      <c r="Q115" t="s">
        <v>74</v>
      </c>
      <c r="R115" t="s">
        <v>74</v>
      </c>
      <c r="S115" t="s">
        <v>74</v>
      </c>
      <c r="T115" t="s">
        <v>74</v>
      </c>
      <c r="U115" t="s">
        <v>1515</v>
      </c>
      <c r="V115" t="s">
        <v>1516</v>
      </c>
      <c r="W115" t="s">
        <v>1517</v>
      </c>
      <c r="X115" t="s">
        <v>1518</v>
      </c>
      <c r="Y115" t="s">
        <v>1519</v>
      </c>
      <c r="Z115" t="s">
        <v>74</v>
      </c>
      <c r="AA115" t="s">
        <v>1520</v>
      </c>
      <c r="AB115" t="s">
        <v>1521</v>
      </c>
      <c r="AC115" t="s">
        <v>74</v>
      </c>
      <c r="AD115" t="s">
        <v>74</v>
      </c>
      <c r="AE115" t="s">
        <v>74</v>
      </c>
      <c r="AF115" t="s">
        <v>74</v>
      </c>
      <c r="AG115">
        <v>25</v>
      </c>
      <c r="AH115">
        <v>45</v>
      </c>
      <c r="AI115">
        <v>56</v>
      </c>
      <c r="AJ115">
        <v>0</v>
      </c>
      <c r="AK115">
        <v>16</v>
      </c>
      <c r="AL115" t="s">
        <v>175</v>
      </c>
      <c r="AM115" t="s">
        <v>132</v>
      </c>
      <c r="AN115" t="s">
        <v>176</v>
      </c>
      <c r="AO115" t="s">
        <v>1522</v>
      </c>
      <c r="AP115" t="s">
        <v>74</v>
      </c>
      <c r="AQ115" t="s">
        <v>74</v>
      </c>
      <c r="AR115" t="s">
        <v>1523</v>
      </c>
      <c r="AS115" t="s">
        <v>1524</v>
      </c>
      <c r="AT115" t="s">
        <v>1167</v>
      </c>
      <c r="AU115">
        <v>1997</v>
      </c>
      <c r="AV115">
        <v>61</v>
      </c>
      <c r="AW115">
        <v>11</v>
      </c>
      <c r="AX115" t="s">
        <v>74</v>
      </c>
      <c r="AY115" t="s">
        <v>74</v>
      </c>
      <c r="AZ115" t="s">
        <v>74</v>
      </c>
      <c r="BA115" t="s">
        <v>74</v>
      </c>
      <c r="BB115">
        <v>2275</v>
      </c>
      <c r="BC115">
        <v>2280</v>
      </c>
      <c r="BD115" t="s">
        <v>74</v>
      </c>
      <c r="BE115" t="s">
        <v>1525</v>
      </c>
      <c r="BF115" t="str">
        <f>HYPERLINK("http://dx.doi.org/10.1016/S0016-7037(97)00081-1","http://dx.doi.org/10.1016/S0016-7037(97)00081-1")</f>
        <v>http://dx.doi.org/10.1016/S0016-7037(97)00081-1</v>
      </c>
      <c r="BG115" t="s">
        <v>74</v>
      </c>
      <c r="BH115" t="s">
        <v>74</v>
      </c>
      <c r="BI115">
        <v>6</v>
      </c>
      <c r="BJ115" t="s">
        <v>225</v>
      </c>
      <c r="BK115" t="s">
        <v>95</v>
      </c>
      <c r="BL115" t="s">
        <v>225</v>
      </c>
      <c r="BM115" t="s">
        <v>1526</v>
      </c>
      <c r="BN115" t="s">
        <v>74</v>
      </c>
      <c r="BO115" t="s">
        <v>74</v>
      </c>
      <c r="BP115" t="s">
        <v>74</v>
      </c>
      <c r="BQ115" t="s">
        <v>74</v>
      </c>
      <c r="BR115" t="s">
        <v>97</v>
      </c>
      <c r="BS115" t="s">
        <v>1527</v>
      </c>
      <c r="BT115" t="str">
        <f>HYPERLINK("https%3A%2F%2Fwww.webofscience.com%2Fwos%2Fwoscc%2Ffull-record%2FWOS:A1997XE65400011","View Full Record in Web of Science")</f>
        <v>View Full Record in Web of Science</v>
      </c>
    </row>
    <row r="116" spans="1:72" x14ac:dyDescent="0.15">
      <c r="A116" t="s">
        <v>72</v>
      </c>
      <c r="B116" t="s">
        <v>1528</v>
      </c>
      <c r="C116" t="s">
        <v>74</v>
      </c>
      <c r="D116" t="s">
        <v>74</v>
      </c>
      <c r="E116" t="s">
        <v>74</v>
      </c>
      <c r="F116" t="s">
        <v>1528</v>
      </c>
      <c r="G116" t="s">
        <v>74</v>
      </c>
      <c r="H116" t="s">
        <v>74</v>
      </c>
      <c r="I116" t="s">
        <v>1529</v>
      </c>
      <c r="J116" t="s">
        <v>1530</v>
      </c>
      <c r="K116" t="s">
        <v>74</v>
      </c>
      <c r="L116" t="s">
        <v>74</v>
      </c>
      <c r="M116" t="s">
        <v>77</v>
      </c>
      <c r="N116" t="s">
        <v>78</v>
      </c>
      <c r="O116" t="s">
        <v>74</v>
      </c>
      <c r="P116" t="s">
        <v>74</v>
      </c>
      <c r="Q116" t="s">
        <v>74</v>
      </c>
      <c r="R116" t="s">
        <v>74</v>
      </c>
      <c r="S116" t="s">
        <v>74</v>
      </c>
      <c r="T116" t="s">
        <v>74</v>
      </c>
      <c r="U116" t="s">
        <v>1531</v>
      </c>
      <c r="V116" t="s">
        <v>1532</v>
      </c>
      <c r="W116" t="s">
        <v>74</v>
      </c>
      <c r="X116" t="s">
        <v>74</v>
      </c>
      <c r="Y116" t="s">
        <v>1533</v>
      </c>
      <c r="Z116" t="s">
        <v>74</v>
      </c>
      <c r="AA116" t="s">
        <v>1534</v>
      </c>
      <c r="AB116" t="s">
        <v>1535</v>
      </c>
      <c r="AC116" t="s">
        <v>74</v>
      </c>
      <c r="AD116" t="s">
        <v>74</v>
      </c>
      <c r="AE116" t="s">
        <v>74</v>
      </c>
      <c r="AF116" t="s">
        <v>74</v>
      </c>
      <c r="AG116">
        <v>30</v>
      </c>
      <c r="AH116">
        <v>43</v>
      </c>
      <c r="AI116">
        <v>46</v>
      </c>
      <c r="AJ116">
        <v>0</v>
      </c>
      <c r="AK116">
        <v>1</v>
      </c>
      <c r="AL116" t="s">
        <v>707</v>
      </c>
      <c r="AM116" t="s">
        <v>572</v>
      </c>
      <c r="AN116" t="s">
        <v>1536</v>
      </c>
      <c r="AO116" t="s">
        <v>1537</v>
      </c>
      <c r="AP116" t="s">
        <v>74</v>
      </c>
      <c r="AQ116" t="s">
        <v>74</v>
      </c>
      <c r="AR116" t="s">
        <v>1538</v>
      </c>
      <c r="AS116" t="s">
        <v>1539</v>
      </c>
      <c r="AT116" t="s">
        <v>1487</v>
      </c>
      <c r="AU116">
        <v>1997</v>
      </c>
      <c r="AV116">
        <v>24</v>
      </c>
      <c r="AW116">
        <v>11</v>
      </c>
      <c r="AX116" t="s">
        <v>74</v>
      </c>
      <c r="AY116" t="s">
        <v>74</v>
      </c>
      <c r="AZ116" t="s">
        <v>74</v>
      </c>
      <c r="BA116" t="s">
        <v>74</v>
      </c>
      <c r="BB116">
        <v>1323</v>
      </c>
      <c r="BC116">
        <v>1326</v>
      </c>
      <c r="BD116" t="s">
        <v>74</v>
      </c>
      <c r="BE116" t="s">
        <v>1540</v>
      </c>
      <c r="BF116" t="str">
        <f>HYPERLINK("http://dx.doi.org/10.1029/97GL01294","http://dx.doi.org/10.1029/97GL01294")</f>
        <v>http://dx.doi.org/10.1029/97GL01294</v>
      </c>
      <c r="BG116" t="s">
        <v>74</v>
      </c>
      <c r="BH116" t="s">
        <v>74</v>
      </c>
      <c r="BI116">
        <v>4</v>
      </c>
      <c r="BJ116" t="s">
        <v>1541</v>
      </c>
      <c r="BK116" t="s">
        <v>95</v>
      </c>
      <c r="BL116" t="s">
        <v>564</v>
      </c>
      <c r="BM116" t="s">
        <v>1542</v>
      </c>
      <c r="BN116" t="s">
        <v>74</v>
      </c>
      <c r="BO116" t="s">
        <v>227</v>
      </c>
      <c r="BP116" t="s">
        <v>74</v>
      </c>
      <c r="BQ116" t="s">
        <v>74</v>
      </c>
      <c r="BR116" t="s">
        <v>97</v>
      </c>
      <c r="BS116" t="s">
        <v>1543</v>
      </c>
      <c r="BT116" t="str">
        <f>HYPERLINK("https%3A%2F%2Fwww.webofscience.com%2Fwos%2Fwoscc%2Ffull-record%2FWOS:A1997XD21700011","View Full Record in Web of Science")</f>
        <v>View Full Record in Web of Science</v>
      </c>
    </row>
    <row r="117" spans="1:72" x14ac:dyDescent="0.15">
      <c r="A117" t="s">
        <v>72</v>
      </c>
      <c r="B117" t="s">
        <v>1544</v>
      </c>
      <c r="C117" t="s">
        <v>74</v>
      </c>
      <c r="D117" t="s">
        <v>74</v>
      </c>
      <c r="E117" t="s">
        <v>74</v>
      </c>
      <c r="F117" t="s">
        <v>1544</v>
      </c>
      <c r="G117" t="s">
        <v>74</v>
      </c>
      <c r="H117" t="s">
        <v>74</v>
      </c>
      <c r="I117" t="s">
        <v>1545</v>
      </c>
      <c r="J117" t="s">
        <v>1530</v>
      </c>
      <c r="K117" t="s">
        <v>74</v>
      </c>
      <c r="L117" t="s">
        <v>74</v>
      </c>
      <c r="M117" t="s">
        <v>77</v>
      </c>
      <c r="N117" t="s">
        <v>78</v>
      </c>
      <c r="O117" t="s">
        <v>74</v>
      </c>
      <c r="P117" t="s">
        <v>74</v>
      </c>
      <c r="Q117" t="s">
        <v>74</v>
      </c>
      <c r="R117" t="s">
        <v>74</v>
      </c>
      <c r="S117" t="s">
        <v>74</v>
      </c>
      <c r="T117" t="s">
        <v>74</v>
      </c>
      <c r="U117" t="s">
        <v>1546</v>
      </c>
      <c r="V117" t="s">
        <v>1547</v>
      </c>
      <c r="W117" t="s">
        <v>1548</v>
      </c>
      <c r="X117" t="s">
        <v>1549</v>
      </c>
      <c r="Y117" t="s">
        <v>1550</v>
      </c>
      <c r="Z117" t="s">
        <v>74</v>
      </c>
      <c r="AA117" t="s">
        <v>1551</v>
      </c>
      <c r="AB117" t="s">
        <v>1552</v>
      </c>
      <c r="AC117" t="s">
        <v>74</v>
      </c>
      <c r="AD117" t="s">
        <v>74</v>
      </c>
      <c r="AE117" t="s">
        <v>74</v>
      </c>
      <c r="AF117" t="s">
        <v>74</v>
      </c>
      <c r="AG117">
        <v>9</v>
      </c>
      <c r="AH117">
        <v>22</v>
      </c>
      <c r="AI117">
        <v>26</v>
      </c>
      <c r="AJ117">
        <v>1</v>
      </c>
      <c r="AK117">
        <v>2</v>
      </c>
      <c r="AL117" t="s">
        <v>707</v>
      </c>
      <c r="AM117" t="s">
        <v>572</v>
      </c>
      <c r="AN117" t="s">
        <v>1536</v>
      </c>
      <c r="AO117" t="s">
        <v>1537</v>
      </c>
      <c r="AP117" t="s">
        <v>74</v>
      </c>
      <c r="AQ117" t="s">
        <v>74</v>
      </c>
      <c r="AR117" t="s">
        <v>1538</v>
      </c>
      <c r="AS117" t="s">
        <v>1539</v>
      </c>
      <c r="AT117" t="s">
        <v>1487</v>
      </c>
      <c r="AU117">
        <v>1997</v>
      </c>
      <c r="AV117">
        <v>24</v>
      </c>
      <c r="AW117">
        <v>11</v>
      </c>
      <c r="AX117" t="s">
        <v>74</v>
      </c>
      <c r="AY117" t="s">
        <v>74</v>
      </c>
      <c r="AZ117" t="s">
        <v>74</v>
      </c>
      <c r="BA117" t="s">
        <v>74</v>
      </c>
      <c r="BB117">
        <v>1355</v>
      </c>
      <c r="BC117">
        <v>1358</v>
      </c>
      <c r="BD117" t="s">
        <v>74</v>
      </c>
      <c r="BE117" t="s">
        <v>1553</v>
      </c>
      <c r="BF117" t="str">
        <f>HYPERLINK("http://dx.doi.org/10.1029/97GL01246","http://dx.doi.org/10.1029/97GL01246")</f>
        <v>http://dx.doi.org/10.1029/97GL01246</v>
      </c>
      <c r="BG117" t="s">
        <v>74</v>
      </c>
      <c r="BH117" t="s">
        <v>74</v>
      </c>
      <c r="BI117">
        <v>4</v>
      </c>
      <c r="BJ117" t="s">
        <v>1541</v>
      </c>
      <c r="BK117" t="s">
        <v>95</v>
      </c>
      <c r="BL117" t="s">
        <v>564</v>
      </c>
      <c r="BM117" t="s">
        <v>1542</v>
      </c>
      <c r="BN117" t="s">
        <v>74</v>
      </c>
      <c r="BO117" t="s">
        <v>227</v>
      </c>
      <c r="BP117" t="s">
        <v>74</v>
      </c>
      <c r="BQ117" t="s">
        <v>74</v>
      </c>
      <c r="BR117" t="s">
        <v>97</v>
      </c>
      <c r="BS117" t="s">
        <v>1554</v>
      </c>
      <c r="BT117" t="str">
        <f>HYPERLINK("https%3A%2F%2Fwww.webofscience.com%2Fwos%2Fwoscc%2Ffull-record%2FWOS:A1997XD21700019","View Full Record in Web of Science")</f>
        <v>View Full Record in Web of Science</v>
      </c>
    </row>
    <row r="118" spans="1:72" x14ac:dyDescent="0.15">
      <c r="A118" t="s">
        <v>72</v>
      </c>
      <c r="B118" t="s">
        <v>1555</v>
      </c>
      <c r="C118" t="s">
        <v>74</v>
      </c>
      <c r="D118" t="s">
        <v>74</v>
      </c>
      <c r="E118" t="s">
        <v>74</v>
      </c>
      <c r="F118" t="s">
        <v>1555</v>
      </c>
      <c r="G118" t="s">
        <v>74</v>
      </c>
      <c r="H118" t="s">
        <v>74</v>
      </c>
      <c r="I118" t="s">
        <v>1556</v>
      </c>
      <c r="J118" t="s">
        <v>1557</v>
      </c>
      <c r="K118" t="s">
        <v>74</v>
      </c>
      <c r="L118" t="s">
        <v>74</v>
      </c>
      <c r="M118" t="s">
        <v>77</v>
      </c>
      <c r="N118" t="s">
        <v>78</v>
      </c>
      <c r="O118" t="s">
        <v>74</v>
      </c>
      <c r="P118" t="s">
        <v>74</v>
      </c>
      <c r="Q118" t="s">
        <v>74</v>
      </c>
      <c r="R118" t="s">
        <v>74</v>
      </c>
      <c r="S118" t="s">
        <v>74</v>
      </c>
      <c r="T118" t="s">
        <v>1558</v>
      </c>
      <c r="U118" t="s">
        <v>1559</v>
      </c>
      <c r="V118" t="s">
        <v>1560</v>
      </c>
      <c r="W118" t="s">
        <v>1561</v>
      </c>
      <c r="X118" t="s">
        <v>1562</v>
      </c>
      <c r="Y118" t="s">
        <v>1563</v>
      </c>
      <c r="Z118" t="s">
        <v>74</v>
      </c>
      <c r="AA118" t="s">
        <v>74</v>
      </c>
      <c r="AB118" t="s">
        <v>74</v>
      </c>
      <c r="AC118" t="s">
        <v>74</v>
      </c>
      <c r="AD118" t="s">
        <v>74</v>
      </c>
      <c r="AE118" t="s">
        <v>74</v>
      </c>
      <c r="AF118" t="s">
        <v>74</v>
      </c>
      <c r="AG118">
        <v>33</v>
      </c>
      <c r="AH118">
        <v>51</v>
      </c>
      <c r="AI118">
        <v>56</v>
      </c>
      <c r="AJ118">
        <v>0</v>
      </c>
      <c r="AK118">
        <v>7</v>
      </c>
      <c r="AL118" t="s">
        <v>1564</v>
      </c>
      <c r="AM118" t="s">
        <v>1565</v>
      </c>
      <c r="AN118" t="s">
        <v>1566</v>
      </c>
      <c r="AO118" t="s">
        <v>1567</v>
      </c>
      <c r="AP118" t="s">
        <v>74</v>
      </c>
      <c r="AQ118" t="s">
        <v>74</v>
      </c>
      <c r="AR118" t="s">
        <v>1568</v>
      </c>
      <c r="AS118" t="s">
        <v>1569</v>
      </c>
      <c r="AT118" t="s">
        <v>1167</v>
      </c>
      <c r="AU118">
        <v>1997</v>
      </c>
      <c r="AV118">
        <v>75</v>
      </c>
      <c r="AW118">
        <v>3</v>
      </c>
      <c r="AX118" t="s">
        <v>74</v>
      </c>
      <c r="AY118" t="s">
        <v>74</v>
      </c>
      <c r="AZ118" t="s">
        <v>74</v>
      </c>
      <c r="BA118" t="s">
        <v>74</v>
      </c>
      <c r="BB118">
        <v>275</v>
      </c>
      <c r="BC118">
        <v>283</v>
      </c>
      <c r="BD118" t="s">
        <v>74</v>
      </c>
      <c r="BE118" t="s">
        <v>1570</v>
      </c>
      <c r="BF118" t="str">
        <f>HYPERLINK("http://dx.doi.org/10.1038/icb.1997.42","http://dx.doi.org/10.1038/icb.1997.42")</f>
        <v>http://dx.doi.org/10.1038/icb.1997.42</v>
      </c>
      <c r="BG118" t="s">
        <v>74</v>
      </c>
      <c r="BH118" t="s">
        <v>74</v>
      </c>
      <c r="BI118">
        <v>9</v>
      </c>
      <c r="BJ118" t="s">
        <v>1571</v>
      </c>
      <c r="BK118" t="s">
        <v>95</v>
      </c>
      <c r="BL118" t="s">
        <v>1571</v>
      </c>
      <c r="BM118" t="s">
        <v>1572</v>
      </c>
      <c r="BN118">
        <v>9243293</v>
      </c>
      <c r="BO118" t="s">
        <v>74</v>
      </c>
      <c r="BP118" t="s">
        <v>74</v>
      </c>
      <c r="BQ118" t="s">
        <v>74</v>
      </c>
      <c r="BR118" t="s">
        <v>97</v>
      </c>
      <c r="BS118" t="s">
        <v>1573</v>
      </c>
      <c r="BT118" t="str">
        <f>HYPERLINK("https%3A%2F%2Fwww.webofscience.com%2Fwos%2Fwoscc%2Ffull-record%2FWOS:A1997XK38200008","View Full Record in Web of Science")</f>
        <v>View Full Record in Web of Science</v>
      </c>
    </row>
    <row r="119" spans="1:72" x14ac:dyDescent="0.15">
      <c r="A119" t="s">
        <v>72</v>
      </c>
      <c r="B119" t="s">
        <v>1574</v>
      </c>
      <c r="C119" t="s">
        <v>74</v>
      </c>
      <c r="D119" t="s">
        <v>74</v>
      </c>
      <c r="E119" t="s">
        <v>74</v>
      </c>
      <c r="F119" t="s">
        <v>1574</v>
      </c>
      <c r="G119" t="s">
        <v>74</v>
      </c>
      <c r="H119" t="s">
        <v>74</v>
      </c>
      <c r="I119" t="s">
        <v>1575</v>
      </c>
      <c r="J119" t="s">
        <v>1576</v>
      </c>
      <c r="K119" t="s">
        <v>74</v>
      </c>
      <c r="L119" t="s">
        <v>74</v>
      </c>
      <c r="M119" t="s">
        <v>1577</v>
      </c>
      <c r="N119" t="s">
        <v>332</v>
      </c>
      <c r="O119" t="s">
        <v>1578</v>
      </c>
      <c r="P119" t="s">
        <v>1579</v>
      </c>
      <c r="Q119" t="s">
        <v>1580</v>
      </c>
      <c r="R119" t="s">
        <v>74</v>
      </c>
      <c r="S119" t="s">
        <v>74</v>
      </c>
      <c r="T119" t="s">
        <v>74</v>
      </c>
      <c r="U119" t="s">
        <v>1581</v>
      </c>
      <c r="V119" t="s">
        <v>74</v>
      </c>
      <c r="W119" t="s">
        <v>74</v>
      </c>
      <c r="X119" t="s">
        <v>74</v>
      </c>
      <c r="Y119" t="s">
        <v>1582</v>
      </c>
      <c r="Z119" t="s">
        <v>74</v>
      </c>
      <c r="AA119" t="s">
        <v>74</v>
      </c>
      <c r="AB119" t="s">
        <v>74</v>
      </c>
      <c r="AC119" t="s">
        <v>74</v>
      </c>
      <c r="AD119" t="s">
        <v>74</v>
      </c>
      <c r="AE119" t="s">
        <v>74</v>
      </c>
      <c r="AF119" t="s">
        <v>74</v>
      </c>
      <c r="AG119">
        <v>23</v>
      </c>
      <c r="AH119">
        <v>2</v>
      </c>
      <c r="AI119">
        <v>2</v>
      </c>
      <c r="AJ119">
        <v>0</v>
      </c>
      <c r="AK119">
        <v>0</v>
      </c>
      <c r="AL119" t="s">
        <v>1583</v>
      </c>
      <c r="AM119" t="s">
        <v>1584</v>
      </c>
      <c r="AN119" t="s">
        <v>1585</v>
      </c>
      <c r="AO119" t="s">
        <v>1586</v>
      </c>
      <c r="AP119" t="s">
        <v>74</v>
      </c>
      <c r="AQ119" t="s">
        <v>74</v>
      </c>
      <c r="AR119" t="s">
        <v>1587</v>
      </c>
      <c r="AS119" t="s">
        <v>1588</v>
      </c>
      <c r="AT119" t="s">
        <v>1167</v>
      </c>
      <c r="AU119">
        <v>1997</v>
      </c>
      <c r="AV119">
        <v>61</v>
      </c>
      <c r="AW119">
        <v>6</v>
      </c>
      <c r="AX119" t="s">
        <v>74</v>
      </c>
      <c r="AY119" t="s">
        <v>74</v>
      </c>
      <c r="AZ119" t="s">
        <v>74</v>
      </c>
      <c r="BA119" t="s">
        <v>74</v>
      </c>
      <c r="BB119">
        <v>1249</v>
      </c>
      <c r="BC119">
        <v>1255</v>
      </c>
      <c r="BD119" t="s">
        <v>74</v>
      </c>
      <c r="BE119" t="s">
        <v>74</v>
      </c>
      <c r="BF119" t="s">
        <v>74</v>
      </c>
      <c r="BG119" t="s">
        <v>74</v>
      </c>
      <c r="BH119" t="s">
        <v>74</v>
      </c>
      <c r="BI119">
        <v>7</v>
      </c>
      <c r="BJ119" t="s">
        <v>1589</v>
      </c>
      <c r="BK119" t="s">
        <v>350</v>
      </c>
      <c r="BL119" t="s">
        <v>1590</v>
      </c>
      <c r="BM119" t="s">
        <v>1591</v>
      </c>
      <c r="BN119" t="s">
        <v>74</v>
      </c>
      <c r="BO119" t="s">
        <v>74</v>
      </c>
      <c r="BP119" t="s">
        <v>74</v>
      </c>
      <c r="BQ119" t="s">
        <v>74</v>
      </c>
      <c r="BR119" t="s">
        <v>97</v>
      </c>
      <c r="BS119" t="s">
        <v>1592</v>
      </c>
      <c r="BT119" t="str">
        <f>HYPERLINK("https%3A%2F%2Fwww.webofscience.com%2Fwos%2Fwoscc%2Ffull-record%2FWOS:A1997XL72000047","View Full Record in Web of Science")</f>
        <v>View Full Record in Web of Science</v>
      </c>
    </row>
    <row r="120" spans="1:72" x14ac:dyDescent="0.15">
      <c r="A120" t="s">
        <v>72</v>
      </c>
      <c r="B120" t="s">
        <v>1593</v>
      </c>
      <c r="C120" t="s">
        <v>74</v>
      </c>
      <c r="D120" t="s">
        <v>74</v>
      </c>
      <c r="E120" t="s">
        <v>74</v>
      </c>
      <c r="F120" t="s">
        <v>1593</v>
      </c>
      <c r="G120" t="s">
        <v>74</v>
      </c>
      <c r="H120" t="s">
        <v>74</v>
      </c>
      <c r="I120" t="s">
        <v>1594</v>
      </c>
      <c r="J120" t="s">
        <v>1595</v>
      </c>
      <c r="K120" t="s">
        <v>74</v>
      </c>
      <c r="L120" t="s">
        <v>74</v>
      </c>
      <c r="M120" t="s">
        <v>77</v>
      </c>
      <c r="N120" t="s">
        <v>78</v>
      </c>
      <c r="O120" t="s">
        <v>74</v>
      </c>
      <c r="P120" t="s">
        <v>74</v>
      </c>
      <c r="Q120" t="s">
        <v>74</v>
      </c>
      <c r="R120" t="s">
        <v>74</v>
      </c>
      <c r="S120" t="s">
        <v>74</v>
      </c>
      <c r="T120" t="s">
        <v>74</v>
      </c>
      <c r="U120" t="s">
        <v>1596</v>
      </c>
      <c r="V120" t="s">
        <v>1597</v>
      </c>
      <c r="W120" t="s">
        <v>1598</v>
      </c>
      <c r="X120" t="s">
        <v>1599</v>
      </c>
      <c r="Y120" t="s">
        <v>1600</v>
      </c>
      <c r="Z120" t="s">
        <v>74</v>
      </c>
      <c r="AA120" t="s">
        <v>74</v>
      </c>
      <c r="AB120" t="s">
        <v>74</v>
      </c>
      <c r="AC120" t="s">
        <v>74</v>
      </c>
      <c r="AD120" t="s">
        <v>74</v>
      </c>
      <c r="AE120" t="s">
        <v>74</v>
      </c>
      <c r="AF120" t="s">
        <v>74</v>
      </c>
      <c r="AG120">
        <v>56</v>
      </c>
      <c r="AH120">
        <v>1</v>
      </c>
      <c r="AI120">
        <v>1</v>
      </c>
      <c r="AJ120">
        <v>0</v>
      </c>
      <c r="AK120">
        <v>7</v>
      </c>
      <c r="AL120" t="s">
        <v>175</v>
      </c>
      <c r="AM120" t="s">
        <v>132</v>
      </c>
      <c r="AN120" t="s">
        <v>860</v>
      </c>
      <c r="AO120" t="s">
        <v>1601</v>
      </c>
      <c r="AP120" t="s">
        <v>74</v>
      </c>
      <c r="AQ120" t="s">
        <v>74</v>
      </c>
      <c r="AR120" t="s">
        <v>1602</v>
      </c>
      <c r="AS120" t="s">
        <v>1603</v>
      </c>
      <c r="AT120" t="s">
        <v>1167</v>
      </c>
      <c r="AU120">
        <v>1997</v>
      </c>
      <c r="AV120">
        <v>28</v>
      </c>
      <c r="AW120">
        <v>4</v>
      </c>
      <c r="AX120" t="s">
        <v>74</v>
      </c>
      <c r="AY120" t="s">
        <v>74</v>
      </c>
      <c r="AZ120" t="s">
        <v>74</v>
      </c>
      <c r="BA120" t="s">
        <v>74</v>
      </c>
      <c r="BB120">
        <v>697</v>
      </c>
      <c r="BC120">
        <v>712</v>
      </c>
      <c r="BD120" t="s">
        <v>74</v>
      </c>
      <c r="BE120" t="s">
        <v>1604</v>
      </c>
      <c r="BF120" t="str">
        <f>HYPERLINK("http://dx.doi.org/10.1016/S0021-8502(96)00463-6","http://dx.doi.org/10.1016/S0021-8502(96)00463-6")</f>
        <v>http://dx.doi.org/10.1016/S0021-8502(96)00463-6</v>
      </c>
      <c r="BG120" t="s">
        <v>74</v>
      </c>
      <c r="BH120" t="s">
        <v>74</v>
      </c>
      <c r="BI120">
        <v>16</v>
      </c>
      <c r="BJ120" t="s">
        <v>1605</v>
      </c>
      <c r="BK120" t="s">
        <v>95</v>
      </c>
      <c r="BL120" t="s">
        <v>1606</v>
      </c>
      <c r="BM120" t="s">
        <v>1607</v>
      </c>
      <c r="BN120" t="s">
        <v>74</v>
      </c>
      <c r="BO120" t="s">
        <v>74</v>
      </c>
      <c r="BP120" t="s">
        <v>74</v>
      </c>
      <c r="BQ120" t="s">
        <v>74</v>
      </c>
      <c r="BR120" t="s">
        <v>97</v>
      </c>
      <c r="BS120" t="s">
        <v>1608</v>
      </c>
      <c r="BT120" t="str">
        <f>HYPERLINK("https%3A%2F%2Fwww.webofscience.com%2Fwos%2Fwoscc%2Ffull-record%2FWOS:A1997WU82700017","View Full Record in Web of Science")</f>
        <v>View Full Record in Web of Science</v>
      </c>
    </row>
    <row r="121" spans="1:72" x14ac:dyDescent="0.15">
      <c r="A121" t="s">
        <v>72</v>
      </c>
      <c r="B121" t="s">
        <v>1609</v>
      </c>
      <c r="C121" t="s">
        <v>74</v>
      </c>
      <c r="D121" t="s">
        <v>74</v>
      </c>
      <c r="E121" t="s">
        <v>74</v>
      </c>
      <c r="F121" t="s">
        <v>1609</v>
      </c>
      <c r="G121" t="s">
        <v>74</v>
      </c>
      <c r="H121" t="s">
        <v>74</v>
      </c>
      <c r="I121" t="s">
        <v>1610</v>
      </c>
      <c r="J121" t="s">
        <v>1611</v>
      </c>
      <c r="K121" t="s">
        <v>74</v>
      </c>
      <c r="L121" t="s">
        <v>74</v>
      </c>
      <c r="M121" t="s">
        <v>77</v>
      </c>
      <c r="N121" t="s">
        <v>332</v>
      </c>
      <c r="O121" t="s">
        <v>1612</v>
      </c>
      <c r="P121" t="s">
        <v>1613</v>
      </c>
      <c r="Q121" t="s">
        <v>1614</v>
      </c>
      <c r="R121" t="s">
        <v>74</v>
      </c>
      <c r="S121" t="s">
        <v>1615</v>
      </c>
      <c r="T121" t="s">
        <v>74</v>
      </c>
      <c r="U121" t="s">
        <v>1616</v>
      </c>
      <c r="V121" t="s">
        <v>1617</v>
      </c>
      <c r="W121" t="s">
        <v>1618</v>
      </c>
      <c r="X121" t="s">
        <v>733</v>
      </c>
      <c r="Y121" t="s">
        <v>74</v>
      </c>
      <c r="Z121" t="s">
        <v>74</v>
      </c>
      <c r="AA121" t="s">
        <v>74</v>
      </c>
      <c r="AB121" t="s">
        <v>74</v>
      </c>
      <c r="AC121" t="s">
        <v>74</v>
      </c>
      <c r="AD121" t="s">
        <v>74</v>
      </c>
      <c r="AE121" t="s">
        <v>74</v>
      </c>
      <c r="AF121" t="s">
        <v>74</v>
      </c>
      <c r="AG121">
        <v>11</v>
      </c>
      <c r="AH121">
        <v>2</v>
      </c>
      <c r="AI121">
        <v>2</v>
      </c>
      <c r="AJ121">
        <v>0</v>
      </c>
      <c r="AK121">
        <v>1</v>
      </c>
      <c r="AL121" t="s">
        <v>298</v>
      </c>
      <c r="AM121" t="s">
        <v>299</v>
      </c>
      <c r="AN121" t="s">
        <v>1619</v>
      </c>
      <c r="AO121" t="s">
        <v>1620</v>
      </c>
      <c r="AP121" t="s">
        <v>74</v>
      </c>
      <c r="AQ121" t="s">
        <v>74</v>
      </c>
      <c r="AR121" t="s">
        <v>1621</v>
      </c>
      <c r="AS121" t="s">
        <v>1622</v>
      </c>
      <c r="AT121" t="s">
        <v>1167</v>
      </c>
      <c r="AU121">
        <v>1997</v>
      </c>
      <c r="AV121">
        <v>14</v>
      </c>
      <c r="AW121">
        <v>3</v>
      </c>
      <c r="AX121">
        <v>1</v>
      </c>
      <c r="AY121" t="s">
        <v>74</v>
      </c>
      <c r="AZ121" t="s">
        <v>74</v>
      </c>
      <c r="BA121" t="s">
        <v>74</v>
      </c>
      <c r="BB121">
        <v>543</v>
      </c>
      <c r="BC121">
        <v>546</v>
      </c>
      <c r="BD121" t="s">
        <v>74</v>
      </c>
      <c r="BE121" t="s">
        <v>1623</v>
      </c>
      <c r="BF121" t="str">
        <f>HYPERLINK("http://dx.doi.org/10.1175/1520-0426(1997)014&lt;0543:APSOBI&gt;2.0.CO;2","http://dx.doi.org/10.1175/1520-0426(1997)014&lt;0543:APSOBI&gt;2.0.CO;2")</f>
        <v>http://dx.doi.org/10.1175/1520-0426(1997)014&lt;0543:APSOBI&gt;2.0.CO;2</v>
      </c>
      <c r="BG121" t="s">
        <v>74</v>
      </c>
      <c r="BH121" t="s">
        <v>74</v>
      </c>
      <c r="BI121">
        <v>4</v>
      </c>
      <c r="BJ121" t="s">
        <v>1624</v>
      </c>
      <c r="BK121" t="s">
        <v>363</v>
      </c>
      <c r="BL121" t="s">
        <v>1625</v>
      </c>
      <c r="BM121" t="s">
        <v>1626</v>
      </c>
      <c r="BN121" t="s">
        <v>74</v>
      </c>
      <c r="BO121" t="s">
        <v>308</v>
      </c>
      <c r="BP121" t="s">
        <v>74</v>
      </c>
      <c r="BQ121" t="s">
        <v>74</v>
      </c>
      <c r="BR121" t="s">
        <v>97</v>
      </c>
      <c r="BS121" t="s">
        <v>1627</v>
      </c>
      <c r="BT121" t="str">
        <f>HYPERLINK("https%3A%2F%2Fwww.webofscience.com%2Fwos%2Fwoscc%2Ffull-record%2FWOS:A1997XC59400019","View Full Record in Web of Science")</f>
        <v>View Full Record in Web of Science</v>
      </c>
    </row>
    <row r="122" spans="1:72" x14ac:dyDescent="0.15">
      <c r="A122" t="s">
        <v>72</v>
      </c>
      <c r="B122" t="s">
        <v>1628</v>
      </c>
      <c r="C122" t="s">
        <v>74</v>
      </c>
      <c r="D122" t="s">
        <v>74</v>
      </c>
      <c r="E122" t="s">
        <v>74</v>
      </c>
      <c r="F122" t="s">
        <v>1628</v>
      </c>
      <c r="G122" t="s">
        <v>74</v>
      </c>
      <c r="H122" t="s">
        <v>74</v>
      </c>
      <c r="I122" t="s">
        <v>1629</v>
      </c>
      <c r="J122" t="s">
        <v>1630</v>
      </c>
      <c r="K122" t="s">
        <v>74</v>
      </c>
      <c r="L122" t="s">
        <v>74</v>
      </c>
      <c r="M122" t="s">
        <v>77</v>
      </c>
      <c r="N122" t="s">
        <v>78</v>
      </c>
      <c r="O122" t="s">
        <v>74</v>
      </c>
      <c r="P122" t="s">
        <v>74</v>
      </c>
      <c r="Q122" t="s">
        <v>74</v>
      </c>
      <c r="R122" t="s">
        <v>74</v>
      </c>
      <c r="S122" t="s">
        <v>74</v>
      </c>
      <c r="T122" t="s">
        <v>74</v>
      </c>
      <c r="U122" t="s">
        <v>1631</v>
      </c>
      <c r="V122" t="s">
        <v>1632</v>
      </c>
      <c r="W122" t="s">
        <v>1633</v>
      </c>
      <c r="X122" t="s">
        <v>1634</v>
      </c>
      <c r="Y122" t="s">
        <v>1635</v>
      </c>
      <c r="Z122" t="s">
        <v>74</v>
      </c>
      <c r="AA122" t="s">
        <v>1636</v>
      </c>
      <c r="AB122" t="s">
        <v>1637</v>
      </c>
      <c r="AC122" t="s">
        <v>74</v>
      </c>
      <c r="AD122" t="s">
        <v>74</v>
      </c>
      <c r="AE122" t="s">
        <v>74</v>
      </c>
      <c r="AF122" t="s">
        <v>74</v>
      </c>
      <c r="AG122">
        <v>28</v>
      </c>
      <c r="AH122">
        <v>3</v>
      </c>
      <c r="AI122">
        <v>3</v>
      </c>
      <c r="AJ122">
        <v>0</v>
      </c>
      <c r="AK122">
        <v>2</v>
      </c>
      <c r="AL122" t="s">
        <v>175</v>
      </c>
      <c r="AM122" t="s">
        <v>132</v>
      </c>
      <c r="AN122" t="s">
        <v>176</v>
      </c>
      <c r="AO122" t="s">
        <v>1638</v>
      </c>
      <c r="AP122" t="s">
        <v>74</v>
      </c>
      <c r="AQ122" t="s">
        <v>74</v>
      </c>
      <c r="AR122" t="s">
        <v>1639</v>
      </c>
      <c r="AS122" t="s">
        <v>1640</v>
      </c>
      <c r="AT122" t="s">
        <v>1167</v>
      </c>
      <c r="AU122">
        <v>1997</v>
      </c>
      <c r="AV122">
        <v>59</v>
      </c>
      <c r="AW122">
        <v>9</v>
      </c>
      <c r="AX122" t="s">
        <v>74</v>
      </c>
      <c r="AY122" t="s">
        <v>74</v>
      </c>
      <c r="AZ122" t="s">
        <v>74</v>
      </c>
      <c r="BA122" t="s">
        <v>74</v>
      </c>
      <c r="BB122">
        <v>1061</v>
      </c>
      <c r="BC122">
        <v>1072</v>
      </c>
      <c r="BD122" t="s">
        <v>74</v>
      </c>
      <c r="BE122" t="s">
        <v>1641</v>
      </c>
      <c r="BF122" t="str">
        <f>HYPERLINK("http://dx.doi.org/10.1016/S1364-6826(96)00070-3","http://dx.doi.org/10.1016/S1364-6826(96)00070-3")</f>
        <v>http://dx.doi.org/10.1016/S1364-6826(96)00070-3</v>
      </c>
      <c r="BG122" t="s">
        <v>74</v>
      </c>
      <c r="BH122" t="s">
        <v>74</v>
      </c>
      <c r="BI122">
        <v>12</v>
      </c>
      <c r="BJ122" t="s">
        <v>1642</v>
      </c>
      <c r="BK122" t="s">
        <v>95</v>
      </c>
      <c r="BL122" t="s">
        <v>1642</v>
      </c>
      <c r="BM122" t="s">
        <v>1643</v>
      </c>
      <c r="BN122" t="s">
        <v>74</v>
      </c>
      <c r="BO122" t="s">
        <v>74</v>
      </c>
      <c r="BP122" t="s">
        <v>74</v>
      </c>
      <c r="BQ122" t="s">
        <v>74</v>
      </c>
      <c r="BR122" t="s">
        <v>97</v>
      </c>
      <c r="BS122" t="s">
        <v>1644</v>
      </c>
      <c r="BT122" t="str">
        <f>HYPERLINK("https%3A%2F%2Fwww.webofscience.com%2Fwos%2Fwoscc%2Ffull-record%2FWOS:A1997WZ18900011","View Full Record in Web of Science")</f>
        <v>View Full Record in Web of Science</v>
      </c>
    </row>
    <row r="123" spans="1:72" x14ac:dyDescent="0.15">
      <c r="A123" t="s">
        <v>72</v>
      </c>
      <c r="B123" t="s">
        <v>1645</v>
      </c>
      <c r="C123" t="s">
        <v>74</v>
      </c>
      <c r="D123" t="s">
        <v>74</v>
      </c>
      <c r="E123" t="s">
        <v>74</v>
      </c>
      <c r="F123" t="s">
        <v>1645</v>
      </c>
      <c r="G123" t="s">
        <v>74</v>
      </c>
      <c r="H123" t="s">
        <v>74</v>
      </c>
      <c r="I123" t="s">
        <v>1646</v>
      </c>
      <c r="J123" t="s">
        <v>1630</v>
      </c>
      <c r="K123" t="s">
        <v>74</v>
      </c>
      <c r="L123" t="s">
        <v>74</v>
      </c>
      <c r="M123" t="s">
        <v>77</v>
      </c>
      <c r="N123" t="s">
        <v>78</v>
      </c>
      <c r="O123" t="s">
        <v>74</v>
      </c>
      <c r="P123" t="s">
        <v>74</v>
      </c>
      <c r="Q123" t="s">
        <v>74</v>
      </c>
      <c r="R123" t="s">
        <v>74</v>
      </c>
      <c r="S123" t="s">
        <v>74</v>
      </c>
      <c r="T123" t="s">
        <v>74</v>
      </c>
      <c r="U123" t="s">
        <v>1647</v>
      </c>
      <c r="V123" t="s">
        <v>1648</v>
      </c>
      <c r="W123" t="s">
        <v>74</v>
      </c>
      <c r="X123" t="s">
        <v>74</v>
      </c>
      <c r="Y123" t="s">
        <v>1649</v>
      </c>
      <c r="Z123" t="s">
        <v>74</v>
      </c>
      <c r="AA123" t="s">
        <v>1650</v>
      </c>
      <c r="AB123" t="s">
        <v>1651</v>
      </c>
      <c r="AC123" t="s">
        <v>74</v>
      </c>
      <c r="AD123" t="s">
        <v>74</v>
      </c>
      <c r="AE123" t="s">
        <v>74</v>
      </c>
      <c r="AF123" t="s">
        <v>74</v>
      </c>
      <c r="AG123">
        <v>26</v>
      </c>
      <c r="AH123">
        <v>10</v>
      </c>
      <c r="AI123">
        <v>10</v>
      </c>
      <c r="AJ123">
        <v>0</v>
      </c>
      <c r="AK123">
        <v>2</v>
      </c>
      <c r="AL123" t="s">
        <v>175</v>
      </c>
      <c r="AM123" t="s">
        <v>132</v>
      </c>
      <c r="AN123" t="s">
        <v>860</v>
      </c>
      <c r="AO123" t="s">
        <v>1638</v>
      </c>
      <c r="AP123" t="s">
        <v>74</v>
      </c>
      <c r="AQ123" t="s">
        <v>74</v>
      </c>
      <c r="AR123" t="s">
        <v>1639</v>
      </c>
      <c r="AS123" t="s">
        <v>1640</v>
      </c>
      <c r="AT123" t="s">
        <v>1167</v>
      </c>
      <c r="AU123">
        <v>1997</v>
      </c>
      <c r="AV123">
        <v>59</v>
      </c>
      <c r="AW123">
        <v>9</v>
      </c>
      <c r="AX123" t="s">
        <v>74</v>
      </c>
      <c r="AY123" t="s">
        <v>74</v>
      </c>
      <c r="AZ123" t="s">
        <v>74</v>
      </c>
      <c r="BA123" t="s">
        <v>74</v>
      </c>
      <c r="BB123">
        <v>1073</v>
      </c>
      <c r="BC123">
        <v>1085</v>
      </c>
      <c r="BD123" t="s">
        <v>74</v>
      </c>
      <c r="BE123" t="s">
        <v>1652</v>
      </c>
      <c r="BF123" t="str">
        <f>HYPERLINK("http://dx.doi.org/10.1016/S1364-6826(96)00084-3","http://dx.doi.org/10.1016/S1364-6826(96)00084-3")</f>
        <v>http://dx.doi.org/10.1016/S1364-6826(96)00084-3</v>
      </c>
      <c r="BG123" t="s">
        <v>74</v>
      </c>
      <c r="BH123" t="s">
        <v>74</v>
      </c>
      <c r="BI123">
        <v>13</v>
      </c>
      <c r="BJ123" t="s">
        <v>1642</v>
      </c>
      <c r="BK123" t="s">
        <v>95</v>
      </c>
      <c r="BL123" t="s">
        <v>1642</v>
      </c>
      <c r="BM123" t="s">
        <v>1643</v>
      </c>
      <c r="BN123" t="s">
        <v>74</v>
      </c>
      <c r="BO123" t="s">
        <v>74</v>
      </c>
      <c r="BP123" t="s">
        <v>74</v>
      </c>
      <c r="BQ123" t="s">
        <v>74</v>
      </c>
      <c r="BR123" t="s">
        <v>97</v>
      </c>
      <c r="BS123" t="s">
        <v>1653</v>
      </c>
      <c r="BT123" t="str">
        <f>HYPERLINK("https%3A%2F%2Fwww.webofscience.com%2Fwos%2Fwoscc%2Ffull-record%2FWOS:A1997WZ18900012","View Full Record in Web of Science")</f>
        <v>View Full Record in Web of Science</v>
      </c>
    </row>
    <row r="124" spans="1:72" x14ac:dyDescent="0.15">
      <c r="A124" t="s">
        <v>72</v>
      </c>
      <c r="B124" t="s">
        <v>1654</v>
      </c>
      <c r="C124" t="s">
        <v>74</v>
      </c>
      <c r="D124" t="s">
        <v>74</v>
      </c>
      <c r="E124" t="s">
        <v>74</v>
      </c>
      <c r="F124" t="s">
        <v>1654</v>
      </c>
      <c r="G124" t="s">
        <v>74</v>
      </c>
      <c r="H124" t="s">
        <v>74</v>
      </c>
      <c r="I124" t="s">
        <v>1655</v>
      </c>
      <c r="J124" t="s">
        <v>1656</v>
      </c>
      <c r="K124" t="s">
        <v>74</v>
      </c>
      <c r="L124" t="s">
        <v>74</v>
      </c>
      <c r="M124" t="s">
        <v>77</v>
      </c>
      <c r="N124" t="s">
        <v>78</v>
      </c>
      <c r="O124" t="s">
        <v>74</v>
      </c>
      <c r="P124" t="s">
        <v>74</v>
      </c>
      <c r="Q124" t="s">
        <v>74</v>
      </c>
      <c r="R124" t="s">
        <v>74</v>
      </c>
      <c r="S124" t="s">
        <v>74</v>
      </c>
      <c r="T124" t="s">
        <v>74</v>
      </c>
      <c r="U124" t="s">
        <v>1657</v>
      </c>
      <c r="V124" t="s">
        <v>1658</v>
      </c>
      <c r="W124" t="s">
        <v>74</v>
      </c>
      <c r="X124" t="s">
        <v>74</v>
      </c>
      <c r="Y124" t="s">
        <v>1659</v>
      </c>
      <c r="Z124" t="s">
        <v>74</v>
      </c>
      <c r="AA124" t="s">
        <v>74</v>
      </c>
      <c r="AB124" t="s">
        <v>74</v>
      </c>
      <c r="AC124" t="s">
        <v>74</v>
      </c>
      <c r="AD124" t="s">
        <v>74</v>
      </c>
      <c r="AE124" t="s">
        <v>74</v>
      </c>
      <c r="AF124" t="s">
        <v>74</v>
      </c>
      <c r="AG124">
        <v>41</v>
      </c>
      <c r="AH124">
        <v>55</v>
      </c>
      <c r="AI124">
        <v>60</v>
      </c>
      <c r="AJ124">
        <v>0</v>
      </c>
      <c r="AK124">
        <v>3</v>
      </c>
      <c r="AL124" t="s">
        <v>298</v>
      </c>
      <c r="AM124" t="s">
        <v>299</v>
      </c>
      <c r="AN124" t="s">
        <v>300</v>
      </c>
      <c r="AO124" t="s">
        <v>1660</v>
      </c>
      <c r="AP124" t="s">
        <v>74</v>
      </c>
      <c r="AQ124" t="s">
        <v>74</v>
      </c>
      <c r="AR124" t="s">
        <v>1661</v>
      </c>
      <c r="AS124" t="s">
        <v>1662</v>
      </c>
      <c r="AT124" t="s">
        <v>1167</v>
      </c>
      <c r="AU124">
        <v>1997</v>
      </c>
      <c r="AV124">
        <v>10</v>
      </c>
      <c r="AW124">
        <v>6</v>
      </c>
      <c r="AX124" t="s">
        <v>74</v>
      </c>
      <c r="AY124" t="s">
        <v>74</v>
      </c>
      <c r="AZ124" t="s">
        <v>74</v>
      </c>
      <c r="BA124" t="s">
        <v>74</v>
      </c>
      <c r="BB124">
        <v>1273</v>
      </c>
      <c r="BC124">
        <v>1287</v>
      </c>
      <c r="BD124" t="s">
        <v>74</v>
      </c>
      <c r="BE124" t="s">
        <v>1663</v>
      </c>
      <c r="BF124" t="str">
        <f>HYPERLINK("http://dx.doi.org/10.1175/1520-0442(1997)010&lt;1273:VOTSEB&gt;2.0.CO;2","http://dx.doi.org/10.1175/1520-0442(1997)010&lt;1273:VOTSEB&gt;2.0.CO;2")</f>
        <v>http://dx.doi.org/10.1175/1520-0442(1997)010&lt;1273:VOTSEB&gt;2.0.CO;2</v>
      </c>
      <c r="BG124" t="s">
        <v>74</v>
      </c>
      <c r="BH124" t="s">
        <v>74</v>
      </c>
      <c r="BI124">
        <v>15</v>
      </c>
      <c r="BJ124" t="s">
        <v>306</v>
      </c>
      <c r="BK124" t="s">
        <v>95</v>
      </c>
      <c r="BL124" t="s">
        <v>306</v>
      </c>
      <c r="BM124" t="s">
        <v>1664</v>
      </c>
      <c r="BN124" t="s">
        <v>74</v>
      </c>
      <c r="BO124" t="s">
        <v>308</v>
      </c>
      <c r="BP124" t="s">
        <v>74</v>
      </c>
      <c r="BQ124" t="s">
        <v>74</v>
      </c>
      <c r="BR124" t="s">
        <v>97</v>
      </c>
      <c r="BS124" t="s">
        <v>1665</v>
      </c>
      <c r="BT124" t="str">
        <f>HYPERLINK("https%3A%2F%2Fwww.webofscience.com%2Fwos%2Fwoscc%2Ffull-record%2FWOS:A1997XJ20800008","View Full Record in Web of Science")</f>
        <v>View Full Record in Web of Science</v>
      </c>
    </row>
    <row r="125" spans="1:72" x14ac:dyDescent="0.15">
      <c r="A125" t="s">
        <v>72</v>
      </c>
      <c r="B125" t="s">
        <v>1666</v>
      </c>
      <c r="C125" t="s">
        <v>74</v>
      </c>
      <c r="D125" t="s">
        <v>74</v>
      </c>
      <c r="E125" t="s">
        <v>74</v>
      </c>
      <c r="F125" t="s">
        <v>1666</v>
      </c>
      <c r="G125" t="s">
        <v>74</v>
      </c>
      <c r="H125" t="s">
        <v>74</v>
      </c>
      <c r="I125" t="s">
        <v>1667</v>
      </c>
      <c r="J125" t="s">
        <v>1668</v>
      </c>
      <c r="K125" t="s">
        <v>74</v>
      </c>
      <c r="L125" t="s">
        <v>74</v>
      </c>
      <c r="M125" t="s">
        <v>77</v>
      </c>
      <c r="N125" t="s">
        <v>78</v>
      </c>
      <c r="O125" t="s">
        <v>74</v>
      </c>
      <c r="P125" t="s">
        <v>74</v>
      </c>
      <c r="Q125" t="s">
        <v>74</v>
      </c>
      <c r="R125" t="s">
        <v>74</v>
      </c>
      <c r="S125" t="s">
        <v>74</v>
      </c>
      <c r="T125" t="s">
        <v>1669</v>
      </c>
      <c r="U125" t="s">
        <v>1670</v>
      </c>
      <c r="V125" t="s">
        <v>1671</v>
      </c>
      <c r="W125" t="s">
        <v>1672</v>
      </c>
      <c r="X125" t="s">
        <v>1673</v>
      </c>
      <c r="Y125" t="s">
        <v>74</v>
      </c>
      <c r="Z125" t="s">
        <v>74</v>
      </c>
      <c r="AA125" t="s">
        <v>1674</v>
      </c>
      <c r="AB125" t="s">
        <v>1675</v>
      </c>
      <c r="AC125" t="s">
        <v>74</v>
      </c>
      <c r="AD125" t="s">
        <v>74</v>
      </c>
      <c r="AE125" t="s">
        <v>74</v>
      </c>
      <c r="AF125" t="s">
        <v>74</v>
      </c>
      <c r="AG125">
        <v>48</v>
      </c>
      <c r="AH125">
        <v>57</v>
      </c>
      <c r="AI125">
        <v>59</v>
      </c>
      <c r="AJ125">
        <v>1</v>
      </c>
      <c r="AK125">
        <v>48</v>
      </c>
      <c r="AL125" t="s">
        <v>1178</v>
      </c>
      <c r="AM125" t="s">
        <v>132</v>
      </c>
      <c r="AN125" t="s">
        <v>1179</v>
      </c>
      <c r="AO125" t="s">
        <v>1676</v>
      </c>
      <c r="AP125" t="s">
        <v>74</v>
      </c>
      <c r="AQ125" t="s">
        <v>74</v>
      </c>
      <c r="AR125" t="s">
        <v>1677</v>
      </c>
      <c r="AS125" t="s">
        <v>1678</v>
      </c>
      <c r="AT125" t="s">
        <v>1167</v>
      </c>
      <c r="AU125">
        <v>1997</v>
      </c>
      <c r="AV125">
        <v>85</v>
      </c>
      <c r="AW125">
        <v>3</v>
      </c>
      <c r="AX125" t="s">
        <v>74</v>
      </c>
      <c r="AY125" t="s">
        <v>74</v>
      </c>
      <c r="AZ125" t="s">
        <v>74</v>
      </c>
      <c r="BA125" t="s">
        <v>74</v>
      </c>
      <c r="BB125">
        <v>359</v>
      </c>
      <c r="BC125">
        <v>372</v>
      </c>
      <c r="BD125" t="s">
        <v>74</v>
      </c>
      <c r="BE125" t="s">
        <v>1679</v>
      </c>
      <c r="BF125" t="str">
        <f>HYPERLINK("http://dx.doi.org/10.2307/2960508","http://dx.doi.org/10.2307/2960508")</f>
        <v>http://dx.doi.org/10.2307/2960508</v>
      </c>
      <c r="BG125" t="s">
        <v>74</v>
      </c>
      <c r="BH125" t="s">
        <v>74</v>
      </c>
      <c r="BI125">
        <v>14</v>
      </c>
      <c r="BJ125" t="s">
        <v>1680</v>
      </c>
      <c r="BK125" t="s">
        <v>95</v>
      </c>
      <c r="BL125" t="s">
        <v>1459</v>
      </c>
      <c r="BM125" t="s">
        <v>1681</v>
      </c>
      <c r="BN125" t="s">
        <v>74</v>
      </c>
      <c r="BO125" t="s">
        <v>74</v>
      </c>
      <c r="BP125" t="s">
        <v>74</v>
      </c>
      <c r="BQ125" t="s">
        <v>74</v>
      </c>
      <c r="BR125" t="s">
        <v>97</v>
      </c>
      <c r="BS125" t="s">
        <v>1682</v>
      </c>
      <c r="BT125" t="str">
        <f>HYPERLINK("https%3A%2F%2Fwww.webofscience.com%2Fwos%2Fwoscc%2Ffull-record%2FWOS:A1997XK15200009","View Full Record in Web of Science")</f>
        <v>View Full Record in Web of Science</v>
      </c>
    </row>
    <row r="126" spans="1:72" x14ac:dyDescent="0.15">
      <c r="A126" t="s">
        <v>72</v>
      </c>
      <c r="B126" t="s">
        <v>1683</v>
      </c>
      <c r="C126" t="s">
        <v>74</v>
      </c>
      <c r="D126" t="s">
        <v>74</v>
      </c>
      <c r="E126" t="s">
        <v>74</v>
      </c>
      <c r="F126" t="s">
        <v>1683</v>
      </c>
      <c r="G126" t="s">
        <v>74</v>
      </c>
      <c r="H126" t="s">
        <v>74</v>
      </c>
      <c r="I126" t="s">
        <v>1684</v>
      </c>
      <c r="J126" t="s">
        <v>1685</v>
      </c>
      <c r="K126" t="s">
        <v>74</v>
      </c>
      <c r="L126" t="s">
        <v>74</v>
      </c>
      <c r="M126" t="s">
        <v>77</v>
      </c>
      <c r="N126" t="s">
        <v>78</v>
      </c>
      <c r="O126" t="s">
        <v>74</v>
      </c>
      <c r="P126" t="s">
        <v>74</v>
      </c>
      <c r="Q126" t="s">
        <v>74</v>
      </c>
      <c r="R126" t="s">
        <v>74</v>
      </c>
      <c r="S126" t="s">
        <v>74</v>
      </c>
      <c r="T126" t="s">
        <v>74</v>
      </c>
      <c r="U126" t="s">
        <v>1686</v>
      </c>
      <c r="V126" t="s">
        <v>1687</v>
      </c>
      <c r="W126" t="s">
        <v>1688</v>
      </c>
      <c r="X126" t="s">
        <v>252</v>
      </c>
      <c r="Y126" t="s">
        <v>1689</v>
      </c>
      <c r="Z126" t="s">
        <v>74</v>
      </c>
      <c r="AA126" t="s">
        <v>1690</v>
      </c>
      <c r="AB126" t="s">
        <v>1691</v>
      </c>
      <c r="AC126" t="s">
        <v>74</v>
      </c>
      <c r="AD126" t="s">
        <v>74</v>
      </c>
      <c r="AE126" t="s">
        <v>74</v>
      </c>
      <c r="AF126" t="s">
        <v>74</v>
      </c>
      <c r="AG126">
        <v>36</v>
      </c>
      <c r="AH126">
        <v>85</v>
      </c>
      <c r="AI126">
        <v>89</v>
      </c>
      <c r="AJ126">
        <v>1</v>
      </c>
      <c r="AK126">
        <v>8</v>
      </c>
      <c r="AL126" t="s">
        <v>707</v>
      </c>
      <c r="AM126" t="s">
        <v>572</v>
      </c>
      <c r="AN126" t="s">
        <v>1536</v>
      </c>
      <c r="AO126" t="s">
        <v>74</v>
      </c>
      <c r="AP126" t="s">
        <v>74</v>
      </c>
      <c r="AQ126" t="s">
        <v>74</v>
      </c>
      <c r="AR126" t="s">
        <v>1692</v>
      </c>
      <c r="AS126" t="s">
        <v>1693</v>
      </c>
      <c r="AT126" t="s">
        <v>1487</v>
      </c>
      <c r="AU126">
        <v>1997</v>
      </c>
      <c r="AV126">
        <v>102</v>
      </c>
      <c r="AW126" t="s">
        <v>1694</v>
      </c>
      <c r="AX126" t="s">
        <v>74</v>
      </c>
      <c r="AY126" t="s">
        <v>74</v>
      </c>
      <c r="AZ126" t="s">
        <v>74</v>
      </c>
      <c r="BA126" t="s">
        <v>74</v>
      </c>
      <c r="BB126">
        <v>11457</v>
      </c>
      <c r="BC126">
        <v>11471</v>
      </c>
      <c r="BD126" t="s">
        <v>74</v>
      </c>
      <c r="BE126" t="s">
        <v>1695</v>
      </c>
      <c r="BF126" t="str">
        <f>HYPERLINK("http://dx.doi.org/10.1029/97JA00749","http://dx.doi.org/10.1029/97JA00749")</f>
        <v>http://dx.doi.org/10.1029/97JA00749</v>
      </c>
      <c r="BG126" t="s">
        <v>74</v>
      </c>
      <c r="BH126" t="s">
        <v>74</v>
      </c>
      <c r="BI126">
        <v>15</v>
      </c>
      <c r="BJ126" t="s">
        <v>638</v>
      </c>
      <c r="BK126" t="s">
        <v>95</v>
      </c>
      <c r="BL126" t="s">
        <v>638</v>
      </c>
      <c r="BM126" t="s">
        <v>1696</v>
      </c>
      <c r="BN126" t="s">
        <v>74</v>
      </c>
      <c r="BO126" t="s">
        <v>227</v>
      </c>
      <c r="BP126" t="s">
        <v>74</v>
      </c>
      <c r="BQ126" t="s">
        <v>74</v>
      </c>
      <c r="BR126" t="s">
        <v>97</v>
      </c>
      <c r="BS126" t="s">
        <v>1697</v>
      </c>
      <c r="BT126" t="str">
        <f>HYPERLINK("https%3A%2F%2Fwww.webofscience.com%2Fwos%2Fwoscc%2Ffull-record%2FWOS:A1997XD97400019","View Full Record in Web of Science")</f>
        <v>View Full Record in Web of Science</v>
      </c>
    </row>
    <row r="127" spans="1:72" x14ac:dyDescent="0.15">
      <c r="A127" t="s">
        <v>72</v>
      </c>
      <c r="B127" t="s">
        <v>1698</v>
      </c>
      <c r="C127" t="s">
        <v>74</v>
      </c>
      <c r="D127" t="s">
        <v>74</v>
      </c>
      <c r="E127" t="s">
        <v>74</v>
      </c>
      <c r="F127" t="s">
        <v>1698</v>
      </c>
      <c r="G127" t="s">
        <v>74</v>
      </c>
      <c r="H127" t="s">
        <v>74</v>
      </c>
      <c r="I127" t="s">
        <v>1699</v>
      </c>
      <c r="J127" t="s">
        <v>1700</v>
      </c>
      <c r="K127" t="s">
        <v>74</v>
      </c>
      <c r="L127" t="s">
        <v>74</v>
      </c>
      <c r="M127" t="s">
        <v>77</v>
      </c>
      <c r="N127" t="s">
        <v>1701</v>
      </c>
      <c r="O127" t="s">
        <v>74</v>
      </c>
      <c r="P127" t="s">
        <v>74</v>
      </c>
      <c r="Q127" t="s">
        <v>74</v>
      </c>
      <c r="R127" t="s">
        <v>74</v>
      </c>
      <c r="S127" t="s">
        <v>74</v>
      </c>
      <c r="T127" t="s">
        <v>74</v>
      </c>
      <c r="U127" t="s">
        <v>1702</v>
      </c>
      <c r="V127" t="s">
        <v>1703</v>
      </c>
      <c r="W127" t="s">
        <v>1704</v>
      </c>
      <c r="X127" t="s">
        <v>1705</v>
      </c>
      <c r="Y127" t="s">
        <v>1706</v>
      </c>
      <c r="Z127" t="s">
        <v>74</v>
      </c>
      <c r="AA127" t="s">
        <v>74</v>
      </c>
      <c r="AB127" t="s">
        <v>74</v>
      </c>
      <c r="AC127" t="s">
        <v>74</v>
      </c>
      <c r="AD127" t="s">
        <v>74</v>
      </c>
      <c r="AE127" t="s">
        <v>74</v>
      </c>
      <c r="AF127" t="s">
        <v>74</v>
      </c>
      <c r="AG127">
        <v>9</v>
      </c>
      <c r="AH127">
        <v>19</v>
      </c>
      <c r="AI127">
        <v>19</v>
      </c>
      <c r="AJ127">
        <v>1</v>
      </c>
      <c r="AK127">
        <v>8</v>
      </c>
      <c r="AL127" t="s">
        <v>319</v>
      </c>
      <c r="AM127" t="s">
        <v>630</v>
      </c>
      <c r="AN127" t="s">
        <v>631</v>
      </c>
      <c r="AO127" t="s">
        <v>1707</v>
      </c>
      <c r="AP127" t="s">
        <v>74</v>
      </c>
      <c r="AQ127" t="s">
        <v>74</v>
      </c>
      <c r="AR127" t="s">
        <v>1708</v>
      </c>
      <c r="AS127" t="s">
        <v>1709</v>
      </c>
      <c r="AT127" t="s">
        <v>1167</v>
      </c>
      <c r="AU127">
        <v>1997</v>
      </c>
      <c r="AV127">
        <v>220</v>
      </c>
      <c r="AW127">
        <v>1</v>
      </c>
      <c r="AX127" t="s">
        <v>74</v>
      </c>
      <c r="AY127" t="s">
        <v>74</v>
      </c>
      <c r="AZ127" t="s">
        <v>74</v>
      </c>
      <c r="BA127" t="s">
        <v>74</v>
      </c>
      <c r="BB127">
        <v>117</v>
      </c>
      <c r="BC127">
        <v>119</v>
      </c>
      <c r="BD127" t="s">
        <v>74</v>
      </c>
      <c r="BE127" t="s">
        <v>1710</v>
      </c>
      <c r="BF127" t="str">
        <f>HYPERLINK("http://dx.doi.org/10.1007/BF02035361","http://dx.doi.org/10.1007/BF02035361")</f>
        <v>http://dx.doi.org/10.1007/BF02035361</v>
      </c>
      <c r="BG127" t="s">
        <v>74</v>
      </c>
      <c r="BH127" t="s">
        <v>74</v>
      </c>
      <c r="BI127">
        <v>3</v>
      </c>
      <c r="BJ127" t="s">
        <v>1711</v>
      </c>
      <c r="BK127" t="s">
        <v>95</v>
      </c>
      <c r="BL127" t="s">
        <v>1712</v>
      </c>
      <c r="BM127" t="s">
        <v>1713</v>
      </c>
      <c r="BN127" t="s">
        <v>74</v>
      </c>
      <c r="BO127" t="s">
        <v>74</v>
      </c>
      <c r="BP127" t="s">
        <v>74</v>
      </c>
      <c r="BQ127" t="s">
        <v>74</v>
      </c>
      <c r="BR127" t="s">
        <v>97</v>
      </c>
      <c r="BS127" t="s">
        <v>1714</v>
      </c>
      <c r="BT127" t="str">
        <f>HYPERLINK("https%3A%2F%2Fwww.webofscience.com%2Fwos%2Fwoscc%2Ffull-record%2FWOS:A1997XV48900024","View Full Record in Web of Science")</f>
        <v>View Full Record in Web of Science</v>
      </c>
    </row>
    <row r="128" spans="1:72" x14ac:dyDescent="0.15">
      <c r="A128" t="s">
        <v>72</v>
      </c>
      <c r="B128" t="s">
        <v>1715</v>
      </c>
      <c r="C128" t="s">
        <v>74</v>
      </c>
      <c r="D128" t="s">
        <v>74</v>
      </c>
      <c r="E128" t="s">
        <v>74</v>
      </c>
      <c r="F128" t="s">
        <v>1715</v>
      </c>
      <c r="G128" t="s">
        <v>74</v>
      </c>
      <c r="H128" t="s">
        <v>74</v>
      </c>
      <c r="I128" t="s">
        <v>1716</v>
      </c>
      <c r="J128" t="s">
        <v>1717</v>
      </c>
      <c r="K128" t="s">
        <v>74</v>
      </c>
      <c r="L128" t="s">
        <v>74</v>
      </c>
      <c r="M128" t="s">
        <v>77</v>
      </c>
      <c r="N128" t="s">
        <v>78</v>
      </c>
      <c r="O128" t="s">
        <v>74</v>
      </c>
      <c r="P128" t="s">
        <v>74</v>
      </c>
      <c r="Q128" t="s">
        <v>74</v>
      </c>
      <c r="R128" t="s">
        <v>74</v>
      </c>
      <c r="S128" t="s">
        <v>74</v>
      </c>
      <c r="T128" t="s">
        <v>74</v>
      </c>
      <c r="U128" t="s">
        <v>1718</v>
      </c>
      <c r="V128" t="s">
        <v>1719</v>
      </c>
      <c r="W128" t="s">
        <v>1720</v>
      </c>
      <c r="X128" t="s">
        <v>1721</v>
      </c>
      <c r="Y128" t="s">
        <v>74</v>
      </c>
      <c r="Z128" t="s">
        <v>74</v>
      </c>
      <c r="AA128" t="s">
        <v>1722</v>
      </c>
      <c r="AB128" t="s">
        <v>1723</v>
      </c>
      <c r="AC128" t="s">
        <v>74</v>
      </c>
      <c r="AD128" t="s">
        <v>74</v>
      </c>
      <c r="AE128" t="s">
        <v>74</v>
      </c>
      <c r="AF128" t="s">
        <v>74</v>
      </c>
      <c r="AG128">
        <v>28</v>
      </c>
      <c r="AH128">
        <v>3</v>
      </c>
      <c r="AI128">
        <v>3</v>
      </c>
      <c r="AJ128">
        <v>0</v>
      </c>
      <c r="AK128">
        <v>1</v>
      </c>
      <c r="AL128" t="s">
        <v>298</v>
      </c>
      <c r="AM128" t="s">
        <v>299</v>
      </c>
      <c r="AN128" t="s">
        <v>1619</v>
      </c>
      <c r="AO128" t="s">
        <v>1724</v>
      </c>
      <c r="AP128" t="s">
        <v>74</v>
      </c>
      <c r="AQ128" t="s">
        <v>74</v>
      </c>
      <c r="AR128" t="s">
        <v>1725</v>
      </c>
      <c r="AS128" t="s">
        <v>1726</v>
      </c>
      <c r="AT128" t="s">
        <v>1487</v>
      </c>
      <c r="AU128">
        <v>1997</v>
      </c>
      <c r="AV128">
        <v>54</v>
      </c>
      <c r="AW128">
        <v>11</v>
      </c>
      <c r="AX128" t="s">
        <v>74</v>
      </c>
      <c r="AY128" t="s">
        <v>74</v>
      </c>
      <c r="AZ128" t="s">
        <v>74</v>
      </c>
      <c r="BA128" t="s">
        <v>74</v>
      </c>
      <c r="BB128">
        <v>1410</v>
      </c>
      <c r="BC128">
        <v>1422</v>
      </c>
      <c r="BD128" t="s">
        <v>74</v>
      </c>
      <c r="BE128" t="s">
        <v>1727</v>
      </c>
      <c r="BF128" t="str">
        <f>HYPERLINK("http://dx.doi.org/10.1175/1520-0469(1997)054&lt;1410:FOTAAS&gt;2.0.CO;2","http://dx.doi.org/10.1175/1520-0469(1997)054&lt;1410:FOTAAS&gt;2.0.CO;2")</f>
        <v>http://dx.doi.org/10.1175/1520-0469(1997)054&lt;1410:FOTAAS&gt;2.0.CO;2</v>
      </c>
      <c r="BG128" t="s">
        <v>74</v>
      </c>
      <c r="BH128" t="s">
        <v>74</v>
      </c>
      <c r="BI128">
        <v>13</v>
      </c>
      <c r="BJ128" t="s">
        <v>306</v>
      </c>
      <c r="BK128" t="s">
        <v>95</v>
      </c>
      <c r="BL128" t="s">
        <v>306</v>
      </c>
      <c r="BM128" t="s">
        <v>1728</v>
      </c>
      <c r="BN128" t="s">
        <v>74</v>
      </c>
      <c r="BO128" t="s">
        <v>227</v>
      </c>
      <c r="BP128" t="s">
        <v>74</v>
      </c>
      <c r="BQ128" t="s">
        <v>74</v>
      </c>
      <c r="BR128" t="s">
        <v>97</v>
      </c>
      <c r="BS128" t="s">
        <v>1729</v>
      </c>
      <c r="BT128" t="str">
        <f>HYPERLINK("https%3A%2F%2Fwww.webofscience.com%2Fwos%2Fwoscc%2Ffull-record%2FWOS:A1997XC33500002","View Full Record in Web of Science")</f>
        <v>View Full Record in Web of Science</v>
      </c>
    </row>
    <row r="129" spans="1:72" x14ac:dyDescent="0.15">
      <c r="A129" t="s">
        <v>72</v>
      </c>
      <c r="B129" t="s">
        <v>1730</v>
      </c>
      <c r="C129" t="s">
        <v>74</v>
      </c>
      <c r="D129" t="s">
        <v>74</v>
      </c>
      <c r="E129" t="s">
        <v>74</v>
      </c>
      <c r="F129" t="s">
        <v>1730</v>
      </c>
      <c r="G129" t="s">
        <v>74</v>
      </c>
      <c r="H129" t="s">
        <v>74</v>
      </c>
      <c r="I129" t="s">
        <v>1731</v>
      </c>
      <c r="J129" t="s">
        <v>1732</v>
      </c>
      <c r="K129" t="s">
        <v>74</v>
      </c>
      <c r="L129" t="s">
        <v>74</v>
      </c>
      <c r="M129" t="s">
        <v>77</v>
      </c>
      <c r="N129" t="s">
        <v>428</v>
      </c>
      <c r="O129" t="s">
        <v>74</v>
      </c>
      <c r="P129" t="s">
        <v>74</v>
      </c>
      <c r="Q129" t="s">
        <v>74</v>
      </c>
      <c r="R129" t="s">
        <v>74</v>
      </c>
      <c r="S129" t="s">
        <v>74</v>
      </c>
      <c r="T129" t="s">
        <v>1733</v>
      </c>
      <c r="U129" t="s">
        <v>1734</v>
      </c>
      <c r="V129" t="s">
        <v>1735</v>
      </c>
      <c r="W129" t="s">
        <v>1736</v>
      </c>
      <c r="X129" t="s">
        <v>1737</v>
      </c>
      <c r="Y129" t="s">
        <v>74</v>
      </c>
      <c r="Z129" t="s">
        <v>74</v>
      </c>
      <c r="AA129" t="s">
        <v>1738</v>
      </c>
      <c r="AB129" t="s">
        <v>1739</v>
      </c>
      <c r="AC129" t="s">
        <v>74</v>
      </c>
      <c r="AD129" t="s">
        <v>74</v>
      </c>
      <c r="AE129" t="s">
        <v>74</v>
      </c>
      <c r="AF129" t="s">
        <v>74</v>
      </c>
      <c r="AG129">
        <v>101</v>
      </c>
      <c r="AH129">
        <v>85</v>
      </c>
      <c r="AI129">
        <v>89</v>
      </c>
      <c r="AJ129">
        <v>0</v>
      </c>
      <c r="AK129">
        <v>11</v>
      </c>
      <c r="AL129" t="s">
        <v>342</v>
      </c>
      <c r="AM129" t="s">
        <v>109</v>
      </c>
      <c r="AN129" t="s">
        <v>343</v>
      </c>
      <c r="AO129" t="s">
        <v>1740</v>
      </c>
      <c r="AP129" t="s">
        <v>1741</v>
      </c>
      <c r="AQ129" t="s">
        <v>74</v>
      </c>
      <c r="AR129" t="s">
        <v>1742</v>
      </c>
      <c r="AS129" t="s">
        <v>1743</v>
      </c>
      <c r="AT129" t="s">
        <v>1167</v>
      </c>
      <c r="AU129">
        <v>1997</v>
      </c>
      <c r="AV129">
        <v>31</v>
      </c>
      <c r="AW129" t="s">
        <v>636</v>
      </c>
      <c r="AX129" t="s">
        <v>74</v>
      </c>
      <c r="AY129" t="s">
        <v>74</v>
      </c>
      <c r="AZ129" t="s">
        <v>74</v>
      </c>
      <c r="BA129" t="s">
        <v>74</v>
      </c>
      <c r="BB129">
        <v>1</v>
      </c>
      <c r="BC129">
        <v>29</v>
      </c>
      <c r="BD129" t="s">
        <v>74</v>
      </c>
      <c r="BE129" t="s">
        <v>1744</v>
      </c>
      <c r="BF129" t="str">
        <f>HYPERLINK("http://dx.doi.org/10.1016/S0377-8398(96)00059-X","http://dx.doi.org/10.1016/S0377-8398(96)00059-X")</f>
        <v>http://dx.doi.org/10.1016/S0377-8398(96)00059-X</v>
      </c>
      <c r="BG129" t="s">
        <v>74</v>
      </c>
      <c r="BH129" t="s">
        <v>74</v>
      </c>
      <c r="BI129">
        <v>29</v>
      </c>
      <c r="BJ129" t="s">
        <v>1745</v>
      </c>
      <c r="BK129" t="s">
        <v>95</v>
      </c>
      <c r="BL129" t="s">
        <v>1745</v>
      </c>
      <c r="BM129" t="s">
        <v>1746</v>
      </c>
      <c r="BN129" t="s">
        <v>74</v>
      </c>
      <c r="BO129" t="s">
        <v>74</v>
      </c>
      <c r="BP129" t="s">
        <v>74</v>
      </c>
      <c r="BQ129" t="s">
        <v>74</v>
      </c>
      <c r="BR129" t="s">
        <v>97</v>
      </c>
      <c r="BS129" t="s">
        <v>1747</v>
      </c>
      <c r="BT129" t="str">
        <f>HYPERLINK("https%3A%2F%2Fwww.webofscience.com%2Fwos%2Fwoscc%2Ffull-record%2FWOS:A1997XF21700001","View Full Record in Web of Science")</f>
        <v>View Full Record in Web of Science</v>
      </c>
    </row>
    <row r="130" spans="1:72" x14ac:dyDescent="0.15">
      <c r="A130" t="s">
        <v>72</v>
      </c>
      <c r="B130" t="s">
        <v>1748</v>
      </c>
      <c r="C130" t="s">
        <v>74</v>
      </c>
      <c r="D130" t="s">
        <v>74</v>
      </c>
      <c r="E130" t="s">
        <v>74</v>
      </c>
      <c r="F130" t="s">
        <v>1748</v>
      </c>
      <c r="G130" t="s">
        <v>74</v>
      </c>
      <c r="H130" t="s">
        <v>74</v>
      </c>
      <c r="I130" t="s">
        <v>1749</v>
      </c>
      <c r="J130" t="s">
        <v>1750</v>
      </c>
      <c r="K130" t="s">
        <v>74</v>
      </c>
      <c r="L130" t="s">
        <v>74</v>
      </c>
      <c r="M130" t="s">
        <v>77</v>
      </c>
      <c r="N130" t="s">
        <v>78</v>
      </c>
      <c r="O130" t="s">
        <v>74</v>
      </c>
      <c r="P130" t="s">
        <v>74</v>
      </c>
      <c r="Q130" t="s">
        <v>74</v>
      </c>
      <c r="R130" t="s">
        <v>74</v>
      </c>
      <c r="S130" t="s">
        <v>74</v>
      </c>
      <c r="T130" t="s">
        <v>74</v>
      </c>
      <c r="U130" t="s">
        <v>1751</v>
      </c>
      <c r="V130" t="s">
        <v>1752</v>
      </c>
      <c r="W130" t="s">
        <v>74</v>
      </c>
      <c r="X130" t="s">
        <v>74</v>
      </c>
      <c r="Y130" t="s">
        <v>1753</v>
      </c>
      <c r="Z130" t="s">
        <v>74</v>
      </c>
      <c r="AA130" t="s">
        <v>1754</v>
      </c>
      <c r="AB130" t="s">
        <v>1755</v>
      </c>
      <c r="AC130" t="s">
        <v>74</v>
      </c>
      <c r="AD130" t="s">
        <v>74</v>
      </c>
      <c r="AE130" t="s">
        <v>74</v>
      </c>
      <c r="AF130" t="s">
        <v>74</v>
      </c>
      <c r="AG130">
        <v>48</v>
      </c>
      <c r="AH130">
        <v>24</v>
      </c>
      <c r="AI130">
        <v>26</v>
      </c>
      <c r="AJ130">
        <v>0</v>
      </c>
      <c r="AK130">
        <v>14</v>
      </c>
      <c r="AL130" t="s">
        <v>1756</v>
      </c>
      <c r="AM130" t="s">
        <v>1757</v>
      </c>
      <c r="AN130" t="s">
        <v>1758</v>
      </c>
      <c r="AO130" t="s">
        <v>1759</v>
      </c>
      <c r="AP130" t="s">
        <v>1760</v>
      </c>
      <c r="AQ130" t="s">
        <v>74</v>
      </c>
      <c r="AR130" t="s">
        <v>1750</v>
      </c>
      <c r="AS130" t="s">
        <v>1761</v>
      </c>
      <c r="AT130" t="s">
        <v>1167</v>
      </c>
      <c r="AU130">
        <v>1997</v>
      </c>
      <c r="AV130">
        <v>79</v>
      </c>
      <c r="AW130">
        <v>2</v>
      </c>
      <c r="AX130" t="s">
        <v>74</v>
      </c>
      <c r="AY130" t="s">
        <v>74</v>
      </c>
      <c r="AZ130" t="s">
        <v>74</v>
      </c>
      <c r="BA130" t="s">
        <v>74</v>
      </c>
      <c r="BB130">
        <v>347</v>
      </c>
      <c r="BC130">
        <v>356</v>
      </c>
      <c r="BD130" t="s">
        <v>74</v>
      </c>
      <c r="BE130" t="s">
        <v>1762</v>
      </c>
      <c r="BF130" t="str">
        <f>HYPERLINK("http://dx.doi.org/10.2307/3546018","http://dx.doi.org/10.2307/3546018")</f>
        <v>http://dx.doi.org/10.2307/3546018</v>
      </c>
      <c r="BG130" t="s">
        <v>74</v>
      </c>
      <c r="BH130" t="s">
        <v>74</v>
      </c>
      <c r="BI130">
        <v>10</v>
      </c>
      <c r="BJ130" t="s">
        <v>325</v>
      </c>
      <c r="BK130" t="s">
        <v>95</v>
      </c>
      <c r="BL130" t="s">
        <v>326</v>
      </c>
      <c r="BM130" t="s">
        <v>1763</v>
      </c>
      <c r="BN130" t="s">
        <v>74</v>
      </c>
      <c r="BO130" t="s">
        <v>74</v>
      </c>
      <c r="BP130" t="s">
        <v>74</v>
      </c>
      <c r="BQ130" t="s">
        <v>74</v>
      </c>
      <c r="BR130" t="s">
        <v>97</v>
      </c>
      <c r="BS130" t="s">
        <v>1764</v>
      </c>
      <c r="BT130" t="str">
        <f>HYPERLINK("https%3A%2F%2Fwww.webofscience.com%2Fwos%2Fwoscc%2Ffull-record%2FWOS:A1997WZ10300013","View Full Record in Web of Science")</f>
        <v>View Full Record in Web of Science</v>
      </c>
    </row>
    <row r="131" spans="1:72" x14ac:dyDescent="0.15">
      <c r="A131" t="s">
        <v>72</v>
      </c>
      <c r="B131" t="s">
        <v>1765</v>
      </c>
      <c r="C131" t="s">
        <v>74</v>
      </c>
      <c r="D131" t="s">
        <v>74</v>
      </c>
      <c r="E131" t="s">
        <v>74</v>
      </c>
      <c r="F131" t="s">
        <v>1765</v>
      </c>
      <c r="G131" t="s">
        <v>74</v>
      </c>
      <c r="H131" t="s">
        <v>74</v>
      </c>
      <c r="I131" t="s">
        <v>1766</v>
      </c>
      <c r="J131" t="s">
        <v>1767</v>
      </c>
      <c r="K131" t="s">
        <v>74</v>
      </c>
      <c r="L131" t="s">
        <v>74</v>
      </c>
      <c r="M131" t="s">
        <v>77</v>
      </c>
      <c r="N131" t="s">
        <v>428</v>
      </c>
      <c r="O131" t="s">
        <v>74</v>
      </c>
      <c r="P131" t="s">
        <v>74</v>
      </c>
      <c r="Q131" t="s">
        <v>74</v>
      </c>
      <c r="R131" t="s">
        <v>74</v>
      </c>
      <c r="S131" t="s">
        <v>74</v>
      </c>
      <c r="T131" t="s">
        <v>74</v>
      </c>
      <c r="U131" t="s">
        <v>1768</v>
      </c>
      <c r="V131" t="s">
        <v>1769</v>
      </c>
      <c r="W131" t="s">
        <v>74</v>
      </c>
      <c r="X131" t="s">
        <v>74</v>
      </c>
      <c r="Y131" t="s">
        <v>1770</v>
      </c>
      <c r="Z131" t="s">
        <v>74</v>
      </c>
      <c r="AA131" t="s">
        <v>74</v>
      </c>
      <c r="AB131" t="s">
        <v>1771</v>
      </c>
      <c r="AC131" t="s">
        <v>74</v>
      </c>
      <c r="AD131" t="s">
        <v>74</v>
      </c>
      <c r="AE131" t="s">
        <v>74</v>
      </c>
      <c r="AF131" t="s">
        <v>74</v>
      </c>
      <c r="AG131">
        <v>123</v>
      </c>
      <c r="AH131">
        <v>106</v>
      </c>
      <c r="AI131">
        <v>120</v>
      </c>
      <c r="AJ131">
        <v>3</v>
      </c>
      <c r="AK131">
        <v>78</v>
      </c>
      <c r="AL131" t="s">
        <v>1772</v>
      </c>
      <c r="AM131" t="s">
        <v>630</v>
      </c>
      <c r="AN131" t="s">
        <v>1773</v>
      </c>
      <c r="AO131" t="s">
        <v>1774</v>
      </c>
      <c r="AP131" t="s">
        <v>74</v>
      </c>
      <c r="AQ131" t="s">
        <v>74</v>
      </c>
      <c r="AR131" t="s">
        <v>1775</v>
      </c>
      <c r="AS131" t="s">
        <v>1776</v>
      </c>
      <c r="AT131" t="s">
        <v>1167</v>
      </c>
      <c r="AU131">
        <v>1997</v>
      </c>
      <c r="AV131">
        <v>27</v>
      </c>
      <c r="AW131" t="s">
        <v>875</v>
      </c>
      <c r="AX131" t="s">
        <v>74</v>
      </c>
      <c r="AY131" t="s">
        <v>74</v>
      </c>
      <c r="AZ131" t="s">
        <v>74</v>
      </c>
      <c r="BA131" t="s">
        <v>74</v>
      </c>
      <c r="BB131">
        <v>263</v>
      </c>
      <c r="BC131">
        <v>289</v>
      </c>
      <c r="BD131" t="s">
        <v>74</v>
      </c>
      <c r="BE131" t="s">
        <v>1777</v>
      </c>
      <c r="BF131" t="str">
        <f>HYPERLINK("http://dx.doi.org/10.1023/A:1006500116990","http://dx.doi.org/10.1023/A:1006500116990")</f>
        <v>http://dx.doi.org/10.1023/A:1006500116990</v>
      </c>
      <c r="BG131" t="s">
        <v>74</v>
      </c>
      <c r="BH131" t="s">
        <v>74</v>
      </c>
      <c r="BI131">
        <v>27</v>
      </c>
      <c r="BJ131" t="s">
        <v>1778</v>
      </c>
      <c r="BK131" t="s">
        <v>95</v>
      </c>
      <c r="BL131" t="s">
        <v>1779</v>
      </c>
      <c r="BM131" t="s">
        <v>1780</v>
      </c>
      <c r="BN131">
        <v>9150577</v>
      </c>
      <c r="BO131" t="s">
        <v>74</v>
      </c>
      <c r="BP131" t="s">
        <v>74</v>
      </c>
      <c r="BQ131" t="s">
        <v>74</v>
      </c>
      <c r="BR131" t="s">
        <v>97</v>
      </c>
      <c r="BS131" t="s">
        <v>1781</v>
      </c>
      <c r="BT131" t="str">
        <f>HYPERLINK("https%3A%2F%2Fwww.webofscience.com%2Fwos%2Fwoscc%2Ffull-record%2FWOS:A1997WV69400014","View Full Record in Web of Science")</f>
        <v>View Full Record in Web of Science</v>
      </c>
    </row>
    <row r="132" spans="1:72" x14ac:dyDescent="0.15">
      <c r="A132" t="s">
        <v>72</v>
      </c>
      <c r="B132" t="s">
        <v>1782</v>
      </c>
      <c r="C132" t="s">
        <v>74</v>
      </c>
      <c r="D132" t="s">
        <v>74</v>
      </c>
      <c r="E132" t="s">
        <v>74</v>
      </c>
      <c r="F132" t="s">
        <v>1782</v>
      </c>
      <c r="G132" t="s">
        <v>74</v>
      </c>
      <c r="H132" t="s">
        <v>74</v>
      </c>
      <c r="I132" t="s">
        <v>1783</v>
      </c>
      <c r="J132" t="s">
        <v>1784</v>
      </c>
      <c r="K132" t="s">
        <v>74</v>
      </c>
      <c r="L132" t="s">
        <v>74</v>
      </c>
      <c r="M132" t="s">
        <v>77</v>
      </c>
      <c r="N132" t="s">
        <v>78</v>
      </c>
      <c r="O132" t="s">
        <v>74</v>
      </c>
      <c r="P132" t="s">
        <v>74</v>
      </c>
      <c r="Q132" t="s">
        <v>74</v>
      </c>
      <c r="R132" t="s">
        <v>74</v>
      </c>
      <c r="S132" t="s">
        <v>74</v>
      </c>
      <c r="T132" t="s">
        <v>74</v>
      </c>
      <c r="U132" t="s">
        <v>1785</v>
      </c>
      <c r="V132" t="s">
        <v>1786</v>
      </c>
      <c r="W132" t="s">
        <v>74</v>
      </c>
      <c r="X132" t="s">
        <v>74</v>
      </c>
      <c r="Y132" t="s">
        <v>1787</v>
      </c>
      <c r="Z132" t="s">
        <v>74</v>
      </c>
      <c r="AA132" t="s">
        <v>74</v>
      </c>
      <c r="AB132" t="s">
        <v>74</v>
      </c>
      <c r="AC132" t="s">
        <v>74</v>
      </c>
      <c r="AD132" t="s">
        <v>74</v>
      </c>
      <c r="AE132" t="s">
        <v>74</v>
      </c>
      <c r="AF132" t="s">
        <v>74</v>
      </c>
      <c r="AG132">
        <v>28</v>
      </c>
      <c r="AH132">
        <v>62</v>
      </c>
      <c r="AI132">
        <v>71</v>
      </c>
      <c r="AJ132">
        <v>1</v>
      </c>
      <c r="AK132">
        <v>4</v>
      </c>
      <c r="AL132" t="s">
        <v>707</v>
      </c>
      <c r="AM132" t="s">
        <v>572</v>
      </c>
      <c r="AN132" t="s">
        <v>708</v>
      </c>
      <c r="AO132" t="s">
        <v>1788</v>
      </c>
      <c r="AP132" t="s">
        <v>1789</v>
      </c>
      <c r="AQ132" t="s">
        <v>74</v>
      </c>
      <c r="AR132" t="s">
        <v>1784</v>
      </c>
      <c r="AS132" t="s">
        <v>1790</v>
      </c>
      <c r="AT132" t="s">
        <v>1167</v>
      </c>
      <c r="AU132">
        <v>1997</v>
      </c>
      <c r="AV132">
        <v>12</v>
      </c>
      <c r="AW132">
        <v>3</v>
      </c>
      <c r="AX132" t="s">
        <v>74</v>
      </c>
      <c r="AY132" t="s">
        <v>74</v>
      </c>
      <c r="AZ132" t="s">
        <v>74</v>
      </c>
      <c r="BA132" t="s">
        <v>74</v>
      </c>
      <c r="BB132">
        <v>365</v>
      </c>
      <c r="BC132">
        <v>379</v>
      </c>
      <c r="BD132" t="s">
        <v>74</v>
      </c>
      <c r="BE132" t="s">
        <v>1791</v>
      </c>
      <c r="BF132" t="str">
        <f>HYPERLINK("http://dx.doi.org/10.1029/97PA00582","http://dx.doi.org/10.1029/97PA00582")</f>
        <v>http://dx.doi.org/10.1029/97PA00582</v>
      </c>
      <c r="BG132" t="s">
        <v>74</v>
      </c>
      <c r="BH132" t="s">
        <v>74</v>
      </c>
      <c r="BI132">
        <v>15</v>
      </c>
      <c r="BJ132" t="s">
        <v>1792</v>
      </c>
      <c r="BK132" t="s">
        <v>95</v>
      </c>
      <c r="BL132" t="s">
        <v>1793</v>
      </c>
      <c r="BM132" t="s">
        <v>1794</v>
      </c>
      <c r="BN132" t="s">
        <v>74</v>
      </c>
      <c r="BO132" t="s">
        <v>74</v>
      </c>
      <c r="BP132" t="s">
        <v>74</v>
      </c>
      <c r="BQ132" t="s">
        <v>74</v>
      </c>
      <c r="BR132" t="s">
        <v>97</v>
      </c>
      <c r="BS132" t="s">
        <v>1795</v>
      </c>
      <c r="BT132" t="str">
        <f>HYPERLINK("https%3A%2F%2Fwww.webofscience.com%2Fwos%2Fwoscc%2Ffull-record%2FWOS:A1997XB80700003","View Full Record in Web of Science")</f>
        <v>View Full Record in Web of Science</v>
      </c>
    </row>
    <row r="133" spans="1:72" x14ac:dyDescent="0.15">
      <c r="A133" t="s">
        <v>72</v>
      </c>
      <c r="B133" t="s">
        <v>1796</v>
      </c>
      <c r="C133" t="s">
        <v>74</v>
      </c>
      <c r="D133" t="s">
        <v>74</v>
      </c>
      <c r="E133" t="s">
        <v>74</v>
      </c>
      <c r="F133" t="s">
        <v>1796</v>
      </c>
      <c r="G133" t="s">
        <v>74</v>
      </c>
      <c r="H133" t="s">
        <v>74</v>
      </c>
      <c r="I133" t="s">
        <v>1797</v>
      </c>
      <c r="J133" t="s">
        <v>1784</v>
      </c>
      <c r="K133" t="s">
        <v>74</v>
      </c>
      <c r="L133" t="s">
        <v>74</v>
      </c>
      <c r="M133" t="s">
        <v>77</v>
      </c>
      <c r="N133" t="s">
        <v>78</v>
      </c>
      <c r="O133" t="s">
        <v>74</v>
      </c>
      <c r="P133" t="s">
        <v>74</v>
      </c>
      <c r="Q133" t="s">
        <v>74</v>
      </c>
      <c r="R133" t="s">
        <v>74</v>
      </c>
      <c r="S133" t="s">
        <v>74</v>
      </c>
      <c r="T133" t="s">
        <v>74</v>
      </c>
      <c r="U133" t="s">
        <v>1798</v>
      </c>
      <c r="V133" t="s">
        <v>1799</v>
      </c>
      <c r="W133" t="s">
        <v>1800</v>
      </c>
      <c r="X133" t="s">
        <v>1801</v>
      </c>
      <c r="Y133" t="s">
        <v>74</v>
      </c>
      <c r="Z133" t="s">
        <v>74</v>
      </c>
      <c r="AA133" t="s">
        <v>74</v>
      </c>
      <c r="AB133" t="s">
        <v>74</v>
      </c>
      <c r="AC133" t="s">
        <v>74</v>
      </c>
      <c r="AD133" t="s">
        <v>74</v>
      </c>
      <c r="AE133" t="s">
        <v>74</v>
      </c>
      <c r="AF133" t="s">
        <v>74</v>
      </c>
      <c r="AG133">
        <v>55</v>
      </c>
      <c r="AH133">
        <v>65</v>
      </c>
      <c r="AI133">
        <v>71</v>
      </c>
      <c r="AJ133">
        <v>0</v>
      </c>
      <c r="AK133">
        <v>15</v>
      </c>
      <c r="AL133" t="s">
        <v>707</v>
      </c>
      <c r="AM133" t="s">
        <v>572</v>
      </c>
      <c r="AN133" t="s">
        <v>1536</v>
      </c>
      <c r="AO133" t="s">
        <v>1788</v>
      </c>
      <c r="AP133" t="s">
        <v>74</v>
      </c>
      <c r="AQ133" t="s">
        <v>74</v>
      </c>
      <c r="AR133" t="s">
        <v>1784</v>
      </c>
      <c r="AS133" t="s">
        <v>1790</v>
      </c>
      <c r="AT133" t="s">
        <v>1167</v>
      </c>
      <c r="AU133">
        <v>1997</v>
      </c>
      <c r="AV133">
        <v>12</v>
      </c>
      <c r="AW133">
        <v>3</v>
      </c>
      <c r="AX133" t="s">
        <v>74</v>
      </c>
      <c r="AY133" t="s">
        <v>74</v>
      </c>
      <c r="AZ133" t="s">
        <v>74</v>
      </c>
      <c r="BA133" t="s">
        <v>74</v>
      </c>
      <c r="BB133">
        <v>495</v>
      </c>
      <c r="BC133">
        <v>516</v>
      </c>
      <c r="BD133" t="s">
        <v>74</v>
      </c>
      <c r="BE133" t="s">
        <v>1802</v>
      </c>
      <c r="BF133" t="str">
        <f>HYPERLINK("http://dx.doi.org/10.1029/97PA00721","http://dx.doi.org/10.1029/97PA00721")</f>
        <v>http://dx.doi.org/10.1029/97PA00721</v>
      </c>
      <c r="BG133" t="s">
        <v>74</v>
      </c>
      <c r="BH133" t="s">
        <v>74</v>
      </c>
      <c r="BI133">
        <v>22</v>
      </c>
      <c r="BJ133" t="s">
        <v>1792</v>
      </c>
      <c r="BK133" t="s">
        <v>95</v>
      </c>
      <c r="BL133" t="s">
        <v>1793</v>
      </c>
      <c r="BM133" t="s">
        <v>1794</v>
      </c>
      <c r="BN133" t="s">
        <v>74</v>
      </c>
      <c r="BO133" t="s">
        <v>227</v>
      </c>
      <c r="BP133" t="s">
        <v>74</v>
      </c>
      <c r="BQ133" t="s">
        <v>74</v>
      </c>
      <c r="BR133" t="s">
        <v>97</v>
      </c>
      <c r="BS133" t="s">
        <v>1803</v>
      </c>
      <c r="BT133" t="str">
        <f>HYPERLINK("https%3A%2F%2Fwww.webofscience.com%2Fwos%2Fwoscc%2Ffull-record%2FWOS:A1997XB80700011","View Full Record in Web of Science")</f>
        <v>View Full Record in Web of Science</v>
      </c>
    </row>
    <row r="134" spans="1:72" x14ac:dyDescent="0.15">
      <c r="A134" t="s">
        <v>72</v>
      </c>
      <c r="B134" t="s">
        <v>1804</v>
      </c>
      <c r="C134" t="s">
        <v>74</v>
      </c>
      <c r="D134" t="s">
        <v>74</v>
      </c>
      <c r="E134" t="s">
        <v>74</v>
      </c>
      <c r="F134" t="s">
        <v>1804</v>
      </c>
      <c r="G134" t="s">
        <v>74</v>
      </c>
      <c r="H134" t="s">
        <v>74</v>
      </c>
      <c r="I134" t="s">
        <v>1805</v>
      </c>
      <c r="J134" t="s">
        <v>1806</v>
      </c>
      <c r="K134" t="s">
        <v>74</v>
      </c>
      <c r="L134" t="s">
        <v>74</v>
      </c>
      <c r="M134" t="s">
        <v>77</v>
      </c>
      <c r="N134" t="s">
        <v>52</v>
      </c>
      <c r="O134" t="s">
        <v>74</v>
      </c>
      <c r="P134" t="s">
        <v>74</v>
      </c>
      <c r="Q134" t="s">
        <v>74</v>
      </c>
      <c r="R134" t="s">
        <v>74</v>
      </c>
      <c r="S134" t="s">
        <v>74</v>
      </c>
      <c r="T134" t="s">
        <v>74</v>
      </c>
      <c r="U134" t="s">
        <v>74</v>
      </c>
      <c r="V134" t="s">
        <v>74</v>
      </c>
      <c r="W134" t="s">
        <v>1807</v>
      </c>
      <c r="X134" t="s">
        <v>1808</v>
      </c>
      <c r="Y134" t="s">
        <v>74</v>
      </c>
      <c r="Z134" t="s">
        <v>74</v>
      </c>
      <c r="AA134" t="s">
        <v>1809</v>
      </c>
      <c r="AB134" t="s">
        <v>74</v>
      </c>
      <c r="AC134" t="s">
        <v>74</v>
      </c>
      <c r="AD134" t="s">
        <v>74</v>
      </c>
      <c r="AE134" t="s">
        <v>74</v>
      </c>
      <c r="AF134" t="s">
        <v>74</v>
      </c>
      <c r="AG134">
        <v>0</v>
      </c>
      <c r="AH134">
        <v>0</v>
      </c>
      <c r="AI134">
        <v>0</v>
      </c>
      <c r="AJ134">
        <v>0</v>
      </c>
      <c r="AK134">
        <v>1</v>
      </c>
      <c r="AL134" t="s">
        <v>86</v>
      </c>
      <c r="AM134" t="s">
        <v>87</v>
      </c>
      <c r="AN134" t="s">
        <v>88</v>
      </c>
      <c r="AO134" t="s">
        <v>1810</v>
      </c>
      <c r="AP134" t="s">
        <v>74</v>
      </c>
      <c r="AQ134" t="s">
        <v>74</v>
      </c>
      <c r="AR134" t="s">
        <v>1811</v>
      </c>
      <c r="AS134" t="s">
        <v>1812</v>
      </c>
      <c r="AT134" t="s">
        <v>1167</v>
      </c>
      <c r="AU134">
        <v>1997</v>
      </c>
      <c r="AV134">
        <v>434</v>
      </c>
      <c r="AW134">
        <v>2</v>
      </c>
      <c r="AX134" t="s">
        <v>74</v>
      </c>
      <c r="AY134" t="s">
        <v>74</v>
      </c>
      <c r="AZ134" t="s">
        <v>74</v>
      </c>
      <c r="BA134" t="s">
        <v>74</v>
      </c>
      <c r="BB134">
        <v>126</v>
      </c>
      <c r="BC134">
        <v>126</v>
      </c>
      <c r="BD134" t="s">
        <v>74</v>
      </c>
      <c r="BE134" t="s">
        <v>74</v>
      </c>
      <c r="BF134" t="s">
        <v>74</v>
      </c>
      <c r="BG134" t="s">
        <v>74</v>
      </c>
      <c r="BH134" t="s">
        <v>74</v>
      </c>
      <c r="BI134">
        <v>1</v>
      </c>
      <c r="BJ134" t="s">
        <v>442</v>
      </c>
      <c r="BK134" t="s">
        <v>95</v>
      </c>
      <c r="BL134" t="s">
        <v>442</v>
      </c>
      <c r="BM134" t="s">
        <v>1813</v>
      </c>
      <c r="BN134" t="s">
        <v>74</v>
      </c>
      <c r="BO134" t="s">
        <v>74</v>
      </c>
      <c r="BP134" t="s">
        <v>74</v>
      </c>
      <c r="BQ134" t="s">
        <v>74</v>
      </c>
      <c r="BR134" t="s">
        <v>97</v>
      </c>
      <c r="BS134" t="s">
        <v>1814</v>
      </c>
      <c r="BT134" t="str">
        <f>HYPERLINK("https%3A%2F%2Fwww.webofscience.com%2Fwos%2Fwoscc%2Ffull-record%2FWOS:A1997XB43100137","View Full Record in Web of Science")</f>
        <v>View Full Record in Web of Science</v>
      </c>
    </row>
    <row r="135" spans="1:72" x14ac:dyDescent="0.15">
      <c r="A135" t="s">
        <v>72</v>
      </c>
      <c r="B135" t="s">
        <v>1815</v>
      </c>
      <c r="C135" t="s">
        <v>74</v>
      </c>
      <c r="D135" t="s">
        <v>74</v>
      </c>
      <c r="E135" t="s">
        <v>74</v>
      </c>
      <c r="F135" t="s">
        <v>1815</v>
      </c>
      <c r="G135" t="s">
        <v>74</v>
      </c>
      <c r="H135" t="s">
        <v>74</v>
      </c>
      <c r="I135" t="s">
        <v>1816</v>
      </c>
      <c r="J135" t="s">
        <v>1817</v>
      </c>
      <c r="K135" t="s">
        <v>74</v>
      </c>
      <c r="L135" t="s">
        <v>74</v>
      </c>
      <c r="M135" t="s">
        <v>77</v>
      </c>
      <c r="N135" t="s">
        <v>78</v>
      </c>
      <c r="O135" t="s">
        <v>74</v>
      </c>
      <c r="P135" t="s">
        <v>74</v>
      </c>
      <c r="Q135" t="s">
        <v>74</v>
      </c>
      <c r="R135" t="s">
        <v>74</v>
      </c>
      <c r="S135" t="s">
        <v>74</v>
      </c>
      <c r="T135" t="s">
        <v>1818</v>
      </c>
      <c r="U135" t="s">
        <v>1819</v>
      </c>
      <c r="V135" t="s">
        <v>1820</v>
      </c>
      <c r="W135" t="s">
        <v>1821</v>
      </c>
      <c r="X135" t="s">
        <v>1822</v>
      </c>
      <c r="Y135" t="s">
        <v>74</v>
      </c>
      <c r="Z135" t="s">
        <v>74</v>
      </c>
      <c r="AA135" t="s">
        <v>1823</v>
      </c>
      <c r="AB135" t="s">
        <v>1824</v>
      </c>
      <c r="AC135" t="s">
        <v>74</v>
      </c>
      <c r="AD135" t="s">
        <v>74</v>
      </c>
      <c r="AE135" t="s">
        <v>74</v>
      </c>
      <c r="AF135" t="s">
        <v>74</v>
      </c>
      <c r="AG135">
        <v>24</v>
      </c>
      <c r="AH135">
        <v>116</v>
      </c>
      <c r="AI135">
        <v>135</v>
      </c>
      <c r="AJ135">
        <v>0</v>
      </c>
      <c r="AK135">
        <v>30</v>
      </c>
      <c r="AL135" t="s">
        <v>175</v>
      </c>
      <c r="AM135" t="s">
        <v>132</v>
      </c>
      <c r="AN135" t="s">
        <v>860</v>
      </c>
      <c r="AO135" t="s">
        <v>1825</v>
      </c>
      <c r="AP135" t="s">
        <v>74</v>
      </c>
      <c r="AQ135" t="s">
        <v>74</v>
      </c>
      <c r="AR135" t="s">
        <v>1817</v>
      </c>
      <c r="AS135" t="s">
        <v>1826</v>
      </c>
      <c r="AT135" t="s">
        <v>1167</v>
      </c>
      <c r="AU135">
        <v>1997</v>
      </c>
      <c r="AV135">
        <v>45</v>
      </c>
      <c r="AW135">
        <v>4</v>
      </c>
      <c r="AX135" t="s">
        <v>74</v>
      </c>
      <c r="AY135" t="s">
        <v>74</v>
      </c>
      <c r="AZ135" t="s">
        <v>74</v>
      </c>
      <c r="BA135" t="s">
        <v>74</v>
      </c>
      <c r="BB135">
        <v>655</v>
      </c>
      <c r="BC135">
        <v>658</v>
      </c>
      <c r="BD135" t="s">
        <v>74</v>
      </c>
      <c r="BE135" t="s">
        <v>1827</v>
      </c>
      <c r="BF135" t="str">
        <f>HYPERLINK("http://dx.doi.org/10.1016/S0031-9422(96)00868-0","http://dx.doi.org/10.1016/S0031-9422(96)00868-0")</f>
        <v>http://dx.doi.org/10.1016/S0031-9422(96)00868-0</v>
      </c>
      <c r="BG135" t="s">
        <v>74</v>
      </c>
      <c r="BH135" t="s">
        <v>74</v>
      </c>
      <c r="BI135">
        <v>4</v>
      </c>
      <c r="BJ135" t="s">
        <v>1828</v>
      </c>
      <c r="BK135" t="s">
        <v>95</v>
      </c>
      <c r="BL135" t="s">
        <v>1828</v>
      </c>
      <c r="BM135" t="s">
        <v>1829</v>
      </c>
      <c r="BN135" t="s">
        <v>74</v>
      </c>
      <c r="BO135" t="s">
        <v>74</v>
      </c>
      <c r="BP135" t="s">
        <v>74</v>
      </c>
      <c r="BQ135" t="s">
        <v>74</v>
      </c>
      <c r="BR135" t="s">
        <v>97</v>
      </c>
      <c r="BS135" t="s">
        <v>1830</v>
      </c>
      <c r="BT135" t="str">
        <f>HYPERLINK("https%3A%2F%2Fwww.webofscience.com%2Fwos%2Fwoscc%2Ffull-record%2FWOS:A1997XE14000007","View Full Record in Web of Science")</f>
        <v>View Full Record in Web of Science</v>
      </c>
    </row>
    <row r="136" spans="1:72" x14ac:dyDescent="0.15">
      <c r="A136" t="s">
        <v>72</v>
      </c>
      <c r="B136" t="s">
        <v>1831</v>
      </c>
      <c r="C136" t="s">
        <v>74</v>
      </c>
      <c r="D136" t="s">
        <v>74</v>
      </c>
      <c r="E136" t="s">
        <v>74</v>
      </c>
      <c r="F136" t="s">
        <v>1831</v>
      </c>
      <c r="G136" t="s">
        <v>74</v>
      </c>
      <c r="H136" t="s">
        <v>74</v>
      </c>
      <c r="I136" t="s">
        <v>1832</v>
      </c>
      <c r="J136" t="s">
        <v>462</v>
      </c>
      <c r="K136" t="s">
        <v>74</v>
      </c>
      <c r="L136" t="s">
        <v>74</v>
      </c>
      <c r="M136" t="s">
        <v>77</v>
      </c>
      <c r="N136" t="s">
        <v>78</v>
      </c>
      <c r="O136" t="s">
        <v>74</v>
      </c>
      <c r="P136" t="s">
        <v>74</v>
      </c>
      <c r="Q136" t="s">
        <v>74</v>
      </c>
      <c r="R136" t="s">
        <v>74</v>
      </c>
      <c r="S136" t="s">
        <v>74</v>
      </c>
      <c r="T136" t="s">
        <v>74</v>
      </c>
      <c r="U136" t="s">
        <v>1833</v>
      </c>
      <c r="V136" t="s">
        <v>1834</v>
      </c>
      <c r="W136" t="s">
        <v>1835</v>
      </c>
      <c r="X136" t="s">
        <v>1836</v>
      </c>
      <c r="Y136" t="s">
        <v>1837</v>
      </c>
      <c r="Z136" t="s">
        <v>74</v>
      </c>
      <c r="AA136" t="s">
        <v>1838</v>
      </c>
      <c r="AB136" t="s">
        <v>1839</v>
      </c>
      <c r="AC136" t="s">
        <v>74</v>
      </c>
      <c r="AD136" t="s">
        <v>74</v>
      </c>
      <c r="AE136" t="s">
        <v>74</v>
      </c>
      <c r="AF136" t="s">
        <v>74</v>
      </c>
      <c r="AG136">
        <v>63</v>
      </c>
      <c r="AH136">
        <v>61</v>
      </c>
      <c r="AI136">
        <v>66</v>
      </c>
      <c r="AJ136">
        <v>0</v>
      </c>
      <c r="AK136">
        <v>8</v>
      </c>
      <c r="AL136" t="s">
        <v>319</v>
      </c>
      <c r="AM136" t="s">
        <v>87</v>
      </c>
      <c r="AN136" t="s">
        <v>1163</v>
      </c>
      <c r="AO136" t="s">
        <v>470</v>
      </c>
      <c r="AP136" t="s">
        <v>509</v>
      </c>
      <c r="AQ136" t="s">
        <v>74</v>
      </c>
      <c r="AR136" t="s">
        <v>471</v>
      </c>
      <c r="AS136" t="s">
        <v>472</v>
      </c>
      <c r="AT136" t="s">
        <v>1167</v>
      </c>
      <c r="AU136">
        <v>1997</v>
      </c>
      <c r="AV136">
        <v>17</v>
      </c>
      <c r="AW136">
        <v>6</v>
      </c>
      <c r="AX136" t="s">
        <v>74</v>
      </c>
      <c r="AY136" t="s">
        <v>74</v>
      </c>
      <c r="AZ136" t="s">
        <v>74</v>
      </c>
      <c r="BA136" t="s">
        <v>74</v>
      </c>
      <c r="BB136">
        <v>473</v>
      </c>
      <c r="BC136">
        <v>481</v>
      </c>
      <c r="BD136" t="s">
        <v>74</v>
      </c>
      <c r="BE136" t="s">
        <v>1840</v>
      </c>
      <c r="BF136" t="str">
        <f>HYPERLINK("http://dx.doi.org/10.1007/s003000050145","http://dx.doi.org/10.1007/s003000050145")</f>
        <v>http://dx.doi.org/10.1007/s003000050145</v>
      </c>
      <c r="BG136" t="s">
        <v>74</v>
      </c>
      <c r="BH136" t="s">
        <v>74</v>
      </c>
      <c r="BI136">
        <v>9</v>
      </c>
      <c r="BJ136" t="s">
        <v>474</v>
      </c>
      <c r="BK136" t="s">
        <v>95</v>
      </c>
      <c r="BL136" t="s">
        <v>475</v>
      </c>
      <c r="BM136" t="s">
        <v>1841</v>
      </c>
      <c r="BN136" t="s">
        <v>74</v>
      </c>
      <c r="BO136" t="s">
        <v>74</v>
      </c>
      <c r="BP136" t="s">
        <v>74</v>
      </c>
      <c r="BQ136" t="s">
        <v>74</v>
      </c>
      <c r="BR136" t="s">
        <v>97</v>
      </c>
      <c r="BS136" t="s">
        <v>1842</v>
      </c>
      <c r="BT136" t="str">
        <f>HYPERLINK("https%3A%2F%2Fwww.webofscience.com%2Fwos%2Fwoscc%2Ffull-record%2FWOS:A1997XA98900001","View Full Record in Web of Science")</f>
        <v>View Full Record in Web of Science</v>
      </c>
    </row>
    <row r="137" spans="1:72" x14ac:dyDescent="0.15">
      <c r="A137" t="s">
        <v>72</v>
      </c>
      <c r="B137" t="s">
        <v>1843</v>
      </c>
      <c r="C137" t="s">
        <v>74</v>
      </c>
      <c r="D137" t="s">
        <v>74</v>
      </c>
      <c r="E137" t="s">
        <v>74</v>
      </c>
      <c r="F137" t="s">
        <v>1843</v>
      </c>
      <c r="G137" t="s">
        <v>74</v>
      </c>
      <c r="H137" t="s">
        <v>74</v>
      </c>
      <c r="I137" t="s">
        <v>1844</v>
      </c>
      <c r="J137" t="s">
        <v>462</v>
      </c>
      <c r="K137" t="s">
        <v>74</v>
      </c>
      <c r="L137" t="s">
        <v>74</v>
      </c>
      <c r="M137" t="s">
        <v>77</v>
      </c>
      <c r="N137" t="s">
        <v>78</v>
      </c>
      <c r="O137" t="s">
        <v>74</v>
      </c>
      <c r="P137" t="s">
        <v>74</v>
      </c>
      <c r="Q137" t="s">
        <v>74</v>
      </c>
      <c r="R137" t="s">
        <v>74</v>
      </c>
      <c r="S137" t="s">
        <v>74</v>
      </c>
      <c r="T137" t="s">
        <v>74</v>
      </c>
      <c r="U137" t="s">
        <v>74</v>
      </c>
      <c r="V137" t="s">
        <v>1845</v>
      </c>
      <c r="W137" t="s">
        <v>1846</v>
      </c>
      <c r="X137" t="s">
        <v>1847</v>
      </c>
      <c r="Y137" t="s">
        <v>74</v>
      </c>
      <c r="Z137" t="s">
        <v>74</v>
      </c>
      <c r="AA137" t="s">
        <v>1848</v>
      </c>
      <c r="AB137" t="s">
        <v>1849</v>
      </c>
      <c r="AC137" t="s">
        <v>74</v>
      </c>
      <c r="AD137" t="s">
        <v>74</v>
      </c>
      <c r="AE137" t="s">
        <v>74</v>
      </c>
      <c r="AF137" t="s">
        <v>74</v>
      </c>
      <c r="AG137">
        <v>9</v>
      </c>
      <c r="AH137">
        <v>18</v>
      </c>
      <c r="AI137">
        <v>20</v>
      </c>
      <c r="AJ137">
        <v>0</v>
      </c>
      <c r="AK137">
        <v>1</v>
      </c>
      <c r="AL137" t="s">
        <v>319</v>
      </c>
      <c r="AM137" t="s">
        <v>87</v>
      </c>
      <c r="AN137" t="s">
        <v>1163</v>
      </c>
      <c r="AO137" t="s">
        <v>470</v>
      </c>
      <c r="AP137" t="s">
        <v>74</v>
      </c>
      <c r="AQ137" t="s">
        <v>74</v>
      </c>
      <c r="AR137" t="s">
        <v>471</v>
      </c>
      <c r="AS137" t="s">
        <v>472</v>
      </c>
      <c r="AT137" t="s">
        <v>1167</v>
      </c>
      <c r="AU137">
        <v>1997</v>
      </c>
      <c r="AV137">
        <v>17</v>
      </c>
      <c r="AW137">
        <v>6</v>
      </c>
      <c r="AX137" t="s">
        <v>74</v>
      </c>
      <c r="AY137" t="s">
        <v>74</v>
      </c>
      <c r="AZ137" t="s">
        <v>74</v>
      </c>
      <c r="BA137" t="s">
        <v>74</v>
      </c>
      <c r="BB137">
        <v>482</v>
      </c>
      <c r="BC137">
        <v>486</v>
      </c>
      <c r="BD137" t="s">
        <v>74</v>
      </c>
      <c r="BE137" t="s">
        <v>1850</v>
      </c>
      <c r="BF137" t="str">
        <f>HYPERLINK("http://dx.doi.org/10.1007/s003000050146","http://dx.doi.org/10.1007/s003000050146")</f>
        <v>http://dx.doi.org/10.1007/s003000050146</v>
      </c>
      <c r="BG137" t="s">
        <v>74</v>
      </c>
      <c r="BH137" t="s">
        <v>74</v>
      </c>
      <c r="BI137">
        <v>5</v>
      </c>
      <c r="BJ137" t="s">
        <v>474</v>
      </c>
      <c r="BK137" t="s">
        <v>95</v>
      </c>
      <c r="BL137" t="s">
        <v>475</v>
      </c>
      <c r="BM137" t="s">
        <v>1841</v>
      </c>
      <c r="BN137" t="s">
        <v>74</v>
      </c>
      <c r="BO137" t="s">
        <v>74</v>
      </c>
      <c r="BP137" t="s">
        <v>74</v>
      </c>
      <c r="BQ137" t="s">
        <v>74</v>
      </c>
      <c r="BR137" t="s">
        <v>97</v>
      </c>
      <c r="BS137" t="s">
        <v>1851</v>
      </c>
      <c r="BT137" t="str">
        <f>HYPERLINK("https%3A%2F%2Fwww.webofscience.com%2Fwos%2Fwoscc%2Ffull-record%2FWOS:A1997XA98900002","View Full Record in Web of Science")</f>
        <v>View Full Record in Web of Science</v>
      </c>
    </row>
    <row r="138" spans="1:72" x14ac:dyDescent="0.15">
      <c r="A138" t="s">
        <v>72</v>
      </c>
      <c r="B138" t="s">
        <v>1852</v>
      </c>
      <c r="C138" t="s">
        <v>74</v>
      </c>
      <c r="D138" t="s">
        <v>74</v>
      </c>
      <c r="E138" t="s">
        <v>74</v>
      </c>
      <c r="F138" t="s">
        <v>1852</v>
      </c>
      <c r="G138" t="s">
        <v>74</v>
      </c>
      <c r="H138" t="s">
        <v>74</v>
      </c>
      <c r="I138" t="s">
        <v>1853</v>
      </c>
      <c r="J138" t="s">
        <v>462</v>
      </c>
      <c r="K138" t="s">
        <v>74</v>
      </c>
      <c r="L138" t="s">
        <v>74</v>
      </c>
      <c r="M138" t="s">
        <v>77</v>
      </c>
      <c r="N138" t="s">
        <v>78</v>
      </c>
      <c r="O138" t="s">
        <v>74</v>
      </c>
      <c r="P138" t="s">
        <v>74</v>
      </c>
      <c r="Q138" t="s">
        <v>74</v>
      </c>
      <c r="R138" t="s">
        <v>74</v>
      </c>
      <c r="S138" t="s">
        <v>74</v>
      </c>
      <c r="T138" t="s">
        <v>74</v>
      </c>
      <c r="U138" t="s">
        <v>74</v>
      </c>
      <c r="V138" t="s">
        <v>1854</v>
      </c>
      <c r="W138" t="s">
        <v>1855</v>
      </c>
      <c r="X138" t="s">
        <v>1856</v>
      </c>
      <c r="Y138" t="s">
        <v>1857</v>
      </c>
      <c r="Z138" t="s">
        <v>74</v>
      </c>
      <c r="AA138" t="s">
        <v>1858</v>
      </c>
      <c r="AB138" t="s">
        <v>1859</v>
      </c>
      <c r="AC138" t="s">
        <v>74</v>
      </c>
      <c r="AD138" t="s">
        <v>74</v>
      </c>
      <c r="AE138" t="s">
        <v>74</v>
      </c>
      <c r="AF138" t="s">
        <v>74</v>
      </c>
      <c r="AG138">
        <v>41</v>
      </c>
      <c r="AH138">
        <v>17</v>
      </c>
      <c r="AI138">
        <v>21</v>
      </c>
      <c r="AJ138">
        <v>0</v>
      </c>
      <c r="AK138">
        <v>2</v>
      </c>
      <c r="AL138" t="s">
        <v>319</v>
      </c>
      <c r="AM138" t="s">
        <v>87</v>
      </c>
      <c r="AN138" t="s">
        <v>1163</v>
      </c>
      <c r="AO138" t="s">
        <v>470</v>
      </c>
      <c r="AP138" t="s">
        <v>509</v>
      </c>
      <c r="AQ138" t="s">
        <v>74</v>
      </c>
      <c r="AR138" t="s">
        <v>471</v>
      </c>
      <c r="AS138" t="s">
        <v>472</v>
      </c>
      <c r="AT138" t="s">
        <v>1167</v>
      </c>
      <c r="AU138">
        <v>1997</v>
      </c>
      <c r="AV138">
        <v>17</v>
      </c>
      <c r="AW138">
        <v>6</v>
      </c>
      <c r="AX138" t="s">
        <v>74</v>
      </c>
      <c r="AY138" t="s">
        <v>74</v>
      </c>
      <c r="AZ138" t="s">
        <v>74</v>
      </c>
      <c r="BA138" t="s">
        <v>74</v>
      </c>
      <c r="BB138">
        <v>502</v>
      </c>
      <c r="BC138">
        <v>514</v>
      </c>
      <c r="BD138" t="s">
        <v>74</v>
      </c>
      <c r="BE138" t="s">
        <v>1860</v>
      </c>
      <c r="BF138" t="str">
        <f>HYPERLINK("http://dx.doi.org/10.1007/s003000050149","http://dx.doi.org/10.1007/s003000050149")</f>
        <v>http://dx.doi.org/10.1007/s003000050149</v>
      </c>
      <c r="BG138" t="s">
        <v>74</v>
      </c>
      <c r="BH138" t="s">
        <v>74</v>
      </c>
      <c r="BI138">
        <v>13</v>
      </c>
      <c r="BJ138" t="s">
        <v>474</v>
      </c>
      <c r="BK138" t="s">
        <v>95</v>
      </c>
      <c r="BL138" t="s">
        <v>475</v>
      </c>
      <c r="BM138" t="s">
        <v>1841</v>
      </c>
      <c r="BN138" t="s">
        <v>74</v>
      </c>
      <c r="BO138" t="s">
        <v>74</v>
      </c>
      <c r="BP138" t="s">
        <v>74</v>
      </c>
      <c r="BQ138" t="s">
        <v>74</v>
      </c>
      <c r="BR138" t="s">
        <v>97</v>
      </c>
      <c r="BS138" t="s">
        <v>1861</v>
      </c>
      <c r="BT138" t="str">
        <f>HYPERLINK("https%3A%2F%2Fwww.webofscience.com%2Fwos%2Fwoscc%2Ffull-record%2FWOS:A1997XA98900005","View Full Record in Web of Science")</f>
        <v>View Full Record in Web of Science</v>
      </c>
    </row>
    <row r="139" spans="1:72" x14ac:dyDescent="0.15">
      <c r="A139" t="s">
        <v>72</v>
      </c>
      <c r="B139" t="s">
        <v>1862</v>
      </c>
      <c r="C139" t="s">
        <v>74</v>
      </c>
      <c r="D139" t="s">
        <v>74</v>
      </c>
      <c r="E139" t="s">
        <v>74</v>
      </c>
      <c r="F139" t="s">
        <v>1862</v>
      </c>
      <c r="G139" t="s">
        <v>74</v>
      </c>
      <c r="H139" t="s">
        <v>74</v>
      </c>
      <c r="I139" t="s">
        <v>1863</v>
      </c>
      <c r="J139" t="s">
        <v>462</v>
      </c>
      <c r="K139" t="s">
        <v>74</v>
      </c>
      <c r="L139" t="s">
        <v>74</v>
      </c>
      <c r="M139" t="s">
        <v>77</v>
      </c>
      <c r="N139" t="s">
        <v>78</v>
      </c>
      <c r="O139" t="s">
        <v>74</v>
      </c>
      <c r="P139" t="s">
        <v>74</v>
      </c>
      <c r="Q139" t="s">
        <v>74</v>
      </c>
      <c r="R139" t="s">
        <v>74</v>
      </c>
      <c r="S139" t="s">
        <v>74</v>
      </c>
      <c r="T139" t="s">
        <v>74</v>
      </c>
      <c r="U139" t="s">
        <v>1864</v>
      </c>
      <c r="V139" t="s">
        <v>1865</v>
      </c>
      <c r="W139" t="s">
        <v>74</v>
      </c>
      <c r="X139" t="s">
        <v>74</v>
      </c>
      <c r="Y139" t="s">
        <v>1866</v>
      </c>
      <c r="Z139" t="s">
        <v>74</v>
      </c>
      <c r="AA139" t="s">
        <v>1867</v>
      </c>
      <c r="AB139" t="s">
        <v>1868</v>
      </c>
      <c r="AC139" t="s">
        <v>74</v>
      </c>
      <c r="AD139" t="s">
        <v>74</v>
      </c>
      <c r="AE139" t="s">
        <v>74</v>
      </c>
      <c r="AF139" t="s">
        <v>74</v>
      </c>
      <c r="AG139">
        <v>41</v>
      </c>
      <c r="AH139">
        <v>14</v>
      </c>
      <c r="AI139">
        <v>17</v>
      </c>
      <c r="AJ139">
        <v>0</v>
      </c>
      <c r="AK139">
        <v>7</v>
      </c>
      <c r="AL139" t="s">
        <v>86</v>
      </c>
      <c r="AM139" t="s">
        <v>87</v>
      </c>
      <c r="AN139" t="s">
        <v>88</v>
      </c>
      <c r="AO139" t="s">
        <v>470</v>
      </c>
      <c r="AP139" t="s">
        <v>74</v>
      </c>
      <c r="AQ139" t="s">
        <v>74</v>
      </c>
      <c r="AR139" t="s">
        <v>471</v>
      </c>
      <c r="AS139" t="s">
        <v>472</v>
      </c>
      <c r="AT139" t="s">
        <v>1167</v>
      </c>
      <c r="AU139">
        <v>1997</v>
      </c>
      <c r="AV139">
        <v>17</v>
      </c>
      <c r="AW139">
        <v>6</v>
      </c>
      <c r="AX139" t="s">
        <v>74</v>
      </c>
      <c r="AY139" t="s">
        <v>74</v>
      </c>
      <c r="AZ139" t="s">
        <v>74</v>
      </c>
      <c r="BA139" t="s">
        <v>74</v>
      </c>
      <c r="BB139">
        <v>515</v>
      </c>
      <c r="BC139">
        <v>522</v>
      </c>
      <c r="BD139" t="s">
        <v>74</v>
      </c>
      <c r="BE139" t="s">
        <v>1869</v>
      </c>
      <c r="BF139" t="str">
        <f>HYPERLINK("http://dx.doi.org/10.1007/s003000050150","http://dx.doi.org/10.1007/s003000050150")</f>
        <v>http://dx.doi.org/10.1007/s003000050150</v>
      </c>
      <c r="BG139" t="s">
        <v>74</v>
      </c>
      <c r="BH139" t="s">
        <v>74</v>
      </c>
      <c r="BI139">
        <v>8</v>
      </c>
      <c r="BJ139" t="s">
        <v>474</v>
      </c>
      <c r="BK139" t="s">
        <v>95</v>
      </c>
      <c r="BL139" t="s">
        <v>475</v>
      </c>
      <c r="BM139" t="s">
        <v>1841</v>
      </c>
      <c r="BN139" t="s">
        <v>74</v>
      </c>
      <c r="BO139" t="s">
        <v>74</v>
      </c>
      <c r="BP139" t="s">
        <v>74</v>
      </c>
      <c r="BQ139" t="s">
        <v>74</v>
      </c>
      <c r="BR139" t="s">
        <v>97</v>
      </c>
      <c r="BS139" t="s">
        <v>1870</v>
      </c>
      <c r="BT139" t="str">
        <f>HYPERLINK("https%3A%2F%2Fwww.webofscience.com%2Fwos%2Fwoscc%2Ffull-record%2FWOS:A1997XA98900006","View Full Record in Web of Science")</f>
        <v>View Full Record in Web of Science</v>
      </c>
    </row>
    <row r="140" spans="1:72" x14ac:dyDescent="0.15">
      <c r="A140" t="s">
        <v>72</v>
      </c>
      <c r="B140" t="s">
        <v>1871</v>
      </c>
      <c r="C140" t="s">
        <v>74</v>
      </c>
      <c r="D140" t="s">
        <v>74</v>
      </c>
      <c r="E140" t="s">
        <v>74</v>
      </c>
      <c r="F140" t="s">
        <v>1871</v>
      </c>
      <c r="G140" t="s">
        <v>74</v>
      </c>
      <c r="H140" t="s">
        <v>74</v>
      </c>
      <c r="I140" t="s">
        <v>1872</v>
      </c>
      <c r="J140" t="s">
        <v>1873</v>
      </c>
      <c r="K140" t="s">
        <v>74</v>
      </c>
      <c r="L140" t="s">
        <v>74</v>
      </c>
      <c r="M140" t="s">
        <v>77</v>
      </c>
      <c r="N140" t="s">
        <v>78</v>
      </c>
      <c r="O140" t="s">
        <v>74</v>
      </c>
      <c r="P140" t="s">
        <v>74</v>
      </c>
      <c r="Q140" t="s">
        <v>74</v>
      </c>
      <c r="R140" t="s">
        <v>74</v>
      </c>
      <c r="S140" t="s">
        <v>74</v>
      </c>
      <c r="T140" t="s">
        <v>74</v>
      </c>
      <c r="U140" t="s">
        <v>1874</v>
      </c>
      <c r="V140" t="s">
        <v>1875</v>
      </c>
      <c r="W140" t="s">
        <v>1876</v>
      </c>
      <c r="X140" t="s">
        <v>1877</v>
      </c>
      <c r="Y140" t="s">
        <v>1878</v>
      </c>
      <c r="Z140" t="s">
        <v>74</v>
      </c>
      <c r="AA140" t="s">
        <v>1879</v>
      </c>
      <c r="AB140" t="s">
        <v>1880</v>
      </c>
      <c r="AC140" t="s">
        <v>74</v>
      </c>
      <c r="AD140" t="s">
        <v>74</v>
      </c>
      <c r="AE140" t="s">
        <v>74</v>
      </c>
      <c r="AF140" t="s">
        <v>74</v>
      </c>
      <c r="AG140">
        <v>28</v>
      </c>
      <c r="AH140">
        <v>9</v>
      </c>
      <c r="AI140">
        <v>10</v>
      </c>
      <c r="AJ140">
        <v>0</v>
      </c>
      <c r="AK140">
        <v>2</v>
      </c>
      <c r="AL140" t="s">
        <v>1881</v>
      </c>
      <c r="AM140" t="s">
        <v>1882</v>
      </c>
      <c r="AN140" t="s">
        <v>1883</v>
      </c>
      <c r="AO140" t="s">
        <v>1884</v>
      </c>
      <c r="AP140" t="s">
        <v>1885</v>
      </c>
      <c r="AQ140" t="s">
        <v>74</v>
      </c>
      <c r="AR140" t="s">
        <v>1886</v>
      </c>
      <c r="AS140" t="s">
        <v>1887</v>
      </c>
      <c r="AT140" t="s">
        <v>1167</v>
      </c>
      <c r="AU140">
        <v>1997</v>
      </c>
      <c r="AV140">
        <v>16</v>
      </c>
      <c r="AW140">
        <v>1</v>
      </c>
      <c r="AX140" t="s">
        <v>74</v>
      </c>
      <c r="AY140" t="s">
        <v>74</v>
      </c>
      <c r="AZ140" t="s">
        <v>74</v>
      </c>
      <c r="BA140" t="s">
        <v>74</v>
      </c>
      <c r="BB140">
        <v>63</v>
      </c>
      <c r="BC140">
        <v>72</v>
      </c>
      <c r="BD140" t="s">
        <v>74</v>
      </c>
      <c r="BE140" t="s">
        <v>1888</v>
      </c>
      <c r="BF140" t="str">
        <f>HYPERLINK("http://dx.doi.org/10.1111/j.1751-8369.1997.tb00727.x","http://dx.doi.org/10.1111/j.1751-8369.1997.tb00727.x")</f>
        <v>http://dx.doi.org/10.1111/j.1751-8369.1997.tb00727.x</v>
      </c>
      <c r="BG140" t="s">
        <v>74</v>
      </c>
      <c r="BH140" t="s">
        <v>74</v>
      </c>
      <c r="BI140">
        <v>10</v>
      </c>
      <c r="BJ140" t="s">
        <v>1889</v>
      </c>
      <c r="BK140" t="s">
        <v>95</v>
      </c>
      <c r="BL140" t="s">
        <v>1890</v>
      </c>
      <c r="BM140" t="s">
        <v>1891</v>
      </c>
      <c r="BN140" t="s">
        <v>74</v>
      </c>
      <c r="BO140" t="s">
        <v>74</v>
      </c>
      <c r="BP140" t="s">
        <v>74</v>
      </c>
      <c r="BQ140" t="s">
        <v>74</v>
      </c>
      <c r="BR140" t="s">
        <v>97</v>
      </c>
      <c r="BS140" t="s">
        <v>1892</v>
      </c>
      <c r="BT140" t="str">
        <f>HYPERLINK("https%3A%2F%2Fwww.webofscience.com%2Fwos%2Fwoscc%2Ffull-record%2FWOS:A1997XU45900006","View Full Record in Web of Science")</f>
        <v>View Full Record in Web of Science</v>
      </c>
    </row>
    <row r="141" spans="1:72" x14ac:dyDescent="0.15">
      <c r="A141" t="s">
        <v>72</v>
      </c>
      <c r="B141" t="s">
        <v>1893</v>
      </c>
      <c r="C141" t="s">
        <v>74</v>
      </c>
      <c r="D141" t="s">
        <v>74</v>
      </c>
      <c r="E141" t="s">
        <v>74</v>
      </c>
      <c r="F141" t="s">
        <v>1893</v>
      </c>
      <c r="G141" t="s">
        <v>74</v>
      </c>
      <c r="H141" t="s">
        <v>74</v>
      </c>
      <c r="I141" t="s">
        <v>1894</v>
      </c>
      <c r="J141" t="s">
        <v>1895</v>
      </c>
      <c r="K141" t="s">
        <v>74</v>
      </c>
      <c r="L141" t="s">
        <v>74</v>
      </c>
      <c r="M141" t="s">
        <v>77</v>
      </c>
      <c r="N141" t="s">
        <v>78</v>
      </c>
      <c r="O141" t="s">
        <v>74</v>
      </c>
      <c r="P141" t="s">
        <v>74</v>
      </c>
      <c r="Q141" t="s">
        <v>74</v>
      </c>
      <c r="R141" t="s">
        <v>74</v>
      </c>
      <c r="S141" t="s">
        <v>74</v>
      </c>
      <c r="T141" t="s">
        <v>74</v>
      </c>
      <c r="U141" t="s">
        <v>1896</v>
      </c>
      <c r="V141" t="s">
        <v>1897</v>
      </c>
      <c r="W141" t="s">
        <v>74</v>
      </c>
      <c r="X141" t="s">
        <v>74</v>
      </c>
      <c r="Y141" t="s">
        <v>1898</v>
      </c>
      <c r="Z141" t="s">
        <v>74</v>
      </c>
      <c r="AA141" t="s">
        <v>1899</v>
      </c>
      <c r="AB141" t="s">
        <v>1900</v>
      </c>
      <c r="AC141" t="s">
        <v>74</v>
      </c>
      <c r="AD141" t="s">
        <v>74</v>
      </c>
      <c r="AE141" t="s">
        <v>74</v>
      </c>
      <c r="AF141" t="s">
        <v>74</v>
      </c>
      <c r="AG141">
        <v>36</v>
      </c>
      <c r="AH141">
        <v>345</v>
      </c>
      <c r="AI141">
        <v>378</v>
      </c>
      <c r="AJ141">
        <v>3</v>
      </c>
      <c r="AK141">
        <v>57</v>
      </c>
      <c r="AL141" t="s">
        <v>1901</v>
      </c>
      <c r="AM141" t="s">
        <v>87</v>
      </c>
      <c r="AN141" t="s">
        <v>1902</v>
      </c>
      <c r="AO141" t="s">
        <v>1903</v>
      </c>
      <c r="AP141" t="s">
        <v>74</v>
      </c>
      <c r="AQ141" t="s">
        <v>74</v>
      </c>
      <c r="AR141" t="s">
        <v>1904</v>
      </c>
      <c r="AS141" t="s">
        <v>1905</v>
      </c>
      <c r="AT141" t="s">
        <v>1167</v>
      </c>
      <c r="AU141">
        <v>1997</v>
      </c>
      <c r="AV141">
        <v>60</v>
      </c>
      <c r="AW141">
        <v>3</v>
      </c>
      <c r="AX141" t="s">
        <v>74</v>
      </c>
      <c r="AY141" t="s">
        <v>74</v>
      </c>
      <c r="AZ141" t="s">
        <v>74</v>
      </c>
      <c r="BA141" t="s">
        <v>74</v>
      </c>
      <c r="BB141">
        <v>357</v>
      </c>
      <c r="BC141">
        <v>384</v>
      </c>
      <c r="BD141" t="s">
        <v>74</v>
      </c>
      <c r="BE141" t="s">
        <v>1906</v>
      </c>
      <c r="BF141" t="str">
        <f>HYPERLINK("http://dx.doi.org/10.1016/S0034-4257(96)00220-9","http://dx.doi.org/10.1016/S0034-4257(96)00220-9")</f>
        <v>http://dx.doi.org/10.1016/S0034-4257(96)00220-9</v>
      </c>
      <c r="BG141" t="s">
        <v>74</v>
      </c>
      <c r="BH141" t="s">
        <v>74</v>
      </c>
      <c r="BI141">
        <v>28</v>
      </c>
      <c r="BJ141" t="s">
        <v>1907</v>
      </c>
      <c r="BK141" t="s">
        <v>95</v>
      </c>
      <c r="BL141" t="s">
        <v>1908</v>
      </c>
      <c r="BM141" t="s">
        <v>1909</v>
      </c>
      <c r="BN141" t="s">
        <v>74</v>
      </c>
      <c r="BO141" t="s">
        <v>74</v>
      </c>
      <c r="BP141" t="s">
        <v>74</v>
      </c>
      <c r="BQ141" t="s">
        <v>74</v>
      </c>
      <c r="BR141" t="s">
        <v>97</v>
      </c>
      <c r="BS141" t="s">
        <v>1910</v>
      </c>
      <c r="BT141" t="str">
        <f>HYPERLINK("https%3A%2F%2Fwww.webofscience.com%2Fwos%2Fwoscc%2Ffull-record%2FWOS:A1997XA30500012","View Full Record in Web of Science")</f>
        <v>View Full Record in Web of Science</v>
      </c>
    </row>
    <row r="142" spans="1:72" x14ac:dyDescent="0.15">
      <c r="A142" t="s">
        <v>72</v>
      </c>
      <c r="B142" t="s">
        <v>1911</v>
      </c>
      <c r="C142" t="s">
        <v>74</v>
      </c>
      <c r="D142" t="s">
        <v>74</v>
      </c>
      <c r="E142" t="s">
        <v>74</v>
      </c>
      <c r="F142" t="s">
        <v>1911</v>
      </c>
      <c r="G142" t="s">
        <v>74</v>
      </c>
      <c r="H142" t="s">
        <v>74</v>
      </c>
      <c r="I142" t="s">
        <v>1912</v>
      </c>
      <c r="J142" t="s">
        <v>1913</v>
      </c>
      <c r="K142" t="s">
        <v>74</v>
      </c>
      <c r="L142" t="s">
        <v>74</v>
      </c>
      <c r="M142" t="s">
        <v>1914</v>
      </c>
      <c r="N142" t="s">
        <v>78</v>
      </c>
      <c r="O142" t="s">
        <v>74</v>
      </c>
      <c r="P142" t="s">
        <v>74</v>
      </c>
      <c r="Q142" t="s">
        <v>74</v>
      </c>
      <c r="R142" t="s">
        <v>74</v>
      </c>
      <c r="S142" t="s">
        <v>74</v>
      </c>
      <c r="T142" t="s">
        <v>1915</v>
      </c>
      <c r="U142" t="s">
        <v>1916</v>
      </c>
      <c r="V142" t="s">
        <v>1917</v>
      </c>
      <c r="W142" t="s">
        <v>74</v>
      </c>
      <c r="X142" t="s">
        <v>74</v>
      </c>
      <c r="Y142" t="s">
        <v>1918</v>
      </c>
      <c r="Z142" t="s">
        <v>74</v>
      </c>
      <c r="AA142" t="s">
        <v>1919</v>
      </c>
      <c r="AB142" t="s">
        <v>74</v>
      </c>
      <c r="AC142" t="s">
        <v>74</v>
      </c>
      <c r="AD142" t="s">
        <v>74</v>
      </c>
      <c r="AE142" t="s">
        <v>74</v>
      </c>
      <c r="AF142" t="s">
        <v>74</v>
      </c>
      <c r="AG142">
        <v>86</v>
      </c>
      <c r="AH142">
        <v>134</v>
      </c>
      <c r="AI142">
        <v>142</v>
      </c>
      <c r="AJ142">
        <v>0</v>
      </c>
      <c r="AK142">
        <v>28</v>
      </c>
      <c r="AL142" t="s">
        <v>1920</v>
      </c>
      <c r="AM142" t="s">
        <v>1921</v>
      </c>
      <c r="AN142" t="s">
        <v>1922</v>
      </c>
      <c r="AO142" t="s">
        <v>1923</v>
      </c>
      <c r="AP142" t="s">
        <v>74</v>
      </c>
      <c r="AQ142" t="s">
        <v>74</v>
      </c>
      <c r="AR142" t="s">
        <v>1924</v>
      </c>
      <c r="AS142" t="s">
        <v>1925</v>
      </c>
      <c r="AT142" t="s">
        <v>1167</v>
      </c>
      <c r="AU142">
        <v>1997</v>
      </c>
      <c r="AV142">
        <v>70</v>
      </c>
      <c r="AW142">
        <v>2</v>
      </c>
      <c r="AX142" t="s">
        <v>74</v>
      </c>
      <c r="AY142" t="s">
        <v>74</v>
      </c>
      <c r="AZ142" t="s">
        <v>74</v>
      </c>
      <c r="BA142" t="s">
        <v>74</v>
      </c>
      <c r="BB142">
        <v>225</v>
      </c>
      <c r="BC142">
        <v>239</v>
      </c>
      <c r="BD142" t="s">
        <v>74</v>
      </c>
      <c r="BE142" t="s">
        <v>74</v>
      </c>
      <c r="BF142" t="s">
        <v>74</v>
      </c>
      <c r="BG142" t="s">
        <v>74</v>
      </c>
      <c r="BH142" t="s">
        <v>74</v>
      </c>
      <c r="BI142">
        <v>15</v>
      </c>
      <c r="BJ142" t="s">
        <v>474</v>
      </c>
      <c r="BK142" t="s">
        <v>95</v>
      </c>
      <c r="BL142" t="s">
        <v>475</v>
      </c>
      <c r="BM142" t="s">
        <v>1926</v>
      </c>
      <c r="BN142" t="s">
        <v>74</v>
      </c>
      <c r="BO142" t="s">
        <v>74</v>
      </c>
      <c r="BP142" t="s">
        <v>74</v>
      </c>
      <c r="BQ142" t="s">
        <v>74</v>
      </c>
      <c r="BR142" t="s">
        <v>97</v>
      </c>
      <c r="BS142" t="s">
        <v>1927</v>
      </c>
      <c r="BT142" t="str">
        <f>HYPERLINK("https%3A%2F%2Fwww.webofscience.com%2Fwos%2Fwoscc%2Ffull-record%2FWOS:A1997XQ86200006","View Full Record in Web of Science")</f>
        <v>View Full Record in Web of Science</v>
      </c>
    </row>
    <row r="143" spans="1:72" x14ac:dyDescent="0.15">
      <c r="A143" t="s">
        <v>72</v>
      </c>
      <c r="B143" t="s">
        <v>1928</v>
      </c>
      <c r="C143" t="s">
        <v>74</v>
      </c>
      <c r="D143" t="s">
        <v>74</v>
      </c>
      <c r="E143" t="s">
        <v>74</v>
      </c>
      <c r="F143" t="s">
        <v>1928</v>
      </c>
      <c r="G143" t="s">
        <v>74</v>
      </c>
      <c r="H143" t="s">
        <v>74</v>
      </c>
      <c r="I143" t="s">
        <v>1929</v>
      </c>
      <c r="J143" t="s">
        <v>1913</v>
      </c>
      <c r="K143" t="s">
        <v>74</v>
      </c>
      <c r="L143" t="s">
        <v>74</v>
      </c>
      <c r="M143" t="s">
        <v>1914</v>
      </c>
      <c r="N143" t="s">
        <v>78</v>
      </c>
      <c r="O143" t="s">
        <v>74</v>
      </c>
      <c r="P143" t="s">
        <v>74</v>
      </c>
      <c r="Q143" t="s">
        <v>74</v>
      </c>
      <c r="R143" t="s">
        <v>74</v>
      </c>
      <c r="S143" t="s">
        <v>74</v>
      </c>
      <c r="T143" t="s">
        <v>1930</v>
      </c>
      <c r="U143" t="s">
        <v>74</v>
      </c>
      <c r="V143" t="s">
        <v>1931</v>
      </c>
      <c r="W143" t="s">
        <v>74</v>
      </c>
      <c r="X143" t="s">
        <v>74</v>
      </c>
      <c r="Y143" t="s">
        <v>1932</v>
      </c>
      <c r="Z143" t="s">
        <v>74</v>
      </c>
      <c r="AA143" t="s">
        <v>1919</v>
      </c>
      <c r="AB143" t="s">
        <v>74</v>
      </c>
      <c r="AC143" t="s">
        <v>74</v>
      </c>
      <c r="AD143" t="s">
        <v>74</v>
      </c>
      <c r="AE143" t="s">
        <v>74</v>
      </c>
      <c r="AF143" t="s">
        <v>74</v>
      </c>
      <c r="AG143">
        <v>57</v>
      </c>
      <c r="AH143">
        <v>199</v>
      </c>
      <c r="AI143">
        <v>223</v>
      </c>
      <c r="AJ143">
        <v>0</v>
      </c>
      <c r="AK143">
        <v>26</v>
      </c>
      <c r="AL143" t="s">
        <v>1920</v>
      </c>
      <c r="AM143" t="s">
        <v>1921</v>
      </c>
      <c r="AN143" t="s">
        <v>1922</v>
      </c>
      <c r="AO143" t="s">
        <v>1923</v>
      </c>
      <c r="AP143" t="s">
        <v>74</v>
      </c>
      <c r="AQ143" t="s">
        <v>74</v>
      </c>
      <c r="AR143" t="s">
        <v>1924</v>
      </c>
      <c r="AS143" t="s">
        <v>1925</v>
      </c>
      <c r="AT143" t="s">
        <v>1167</v>
      </c>
      <c r="AU143">
        <v>1997</v>
      </c>
      <c r="AV143">
        <v>70</v>
      </c>
      <c r="AW143">
        <v>2</v>
      </c>
      <c r="AX143" t="s">
        <v>74</v>
      </c>
      <c r="AY143" t="s">
        <v>74</v>
      </c>
      <c r="AZ143" t="s">
        <v>74</v>
      </c>
      <c r="BA143" t="s">
        <v>74</v>
      </c>
      <c r="BB143">
        <v>241</v>
      </c>
      <c r="BC143">
        <v>267</v>
      </c>
      <c r="BD143" t="s">
        <v>74</v>
      </c>
      <c r="BE143" t="s">
        <v>74</v>
      </c>
      <c r="BF143" t="s">
        <v>74</v>
      </c>
      <c r="BG143" t="s">
        <v>74</v>
      </c>
      <c r="BH143" t="s">
        <v>74</v>
      </c>
      <c r="BI143">
        <v>27</v>
      </c>
      <c r="BJ143" t="s">
        <v>474</v>
      </c>
      <c r="BK143" t="s">
        <v>95</v>
      </c>
      <c r="BL143" t="s">
        <v>475</v>
      </c>
      <c r="BM143" t="s">
        <v>1926</v>
      </c>
      <c r="BN143" t="s">
        <v>74</v>
      </c>
      <c r="BO143" t="s">
        <v>74</v>
      </c>
      <c r="BP143" t="s">
        <v>74</v>
      </c>
      <c r="BQ143" t="s">
        <v>74</v>
      </c>
      <c r="BR143" t="s">
        <v>97</v>
      </c>
      <c r="BS143" t="s">
        <v>1933</v>
      </c>
      <c r="BT143" t="str">
        <f>HYPERLINK("https%3A%2F%2Fwww.webofscience.com%2Fwos%2Fwoscc%2Ffull-record%2FWOS:A1997XQ86200007","View Full Record in Web of Science")</f>
        <v>View Full Record in Web of Science</v>
      </c>
    </row>
    <row r="144" spans="1:72" x14ac:dyDescent="0.15">
      <c r="A144" t="s">
        <v>72</v>
      </c>
      <c r="B144" t="s">
        <v>1934</v>
      </c>
      <c r="C144" t="s">
        <v>74</v>
      </c>
      <c r="D144" t="s">
        <v>74</v>
      </c>
      <c r="E144" t="s">
        <v>74</v>
      </c>
      <c r="F144" t="s">
        <v>1934</v>
      </c>
      <c r="G144" t="s">
        <v>74</v>
      </c>
      <c r="H144" t="s">
        <v>74</v>
      </c>
      <c r="I144" t="s">
        <v>1935</v>
      </c>
      <c r="J144" t="s">
        <v>1936</v>
      </c>
      <c r="K144" t="s">
        <v>74</v>
      </c>
      <c r="L144" t="s">
        <v>74</v>
      </c>
      <c r="M144" t="s">
        <v>77</v>
      </c>
      <c r="N144" t="s">
        <v>200</v>
      </c>
      <c r="O144" t="s">
        <v>74</v>
      </c>
      <c r="P144" t="s">
        <v>74</v>
      </c>
      <c r="Q144" t="s">
        <v>74</v>
      </c>
      <c r="R144" t="s">
        <v>74</v>
      </c>
      <c r="S144" t="s">
        <v>74</v>
      </c>
      <c r="T144" t="s">
        <v>74</v>
      </c>
      <c r="U144" t="s">
        <v>74</v>
      </c>
      <c r="V144" t="s">
        <v>74</v>
      </c>
      <c r="W144" t="s">
        <v>74</v>
      </c>
      <c r="X144" t="s">
        <v>74</v>
      </c>
      <c r="Y144" t="s">
        <v>74</v>
      </c>
      <c r="Z144" t="s">
        <v>74</v>
      </c>
      <c r="AA144" t="s">
        <v>74</v>
      </c>
      <c r="AB144" t="s">
        <v>74</v>
      </c>
      <c r="AC144" t="s">
        <v>74</v>
      </c>
      <c r="AD144" t="s">
        <v>74</v>
      </c>
      <c r="AE144" t="s">
        <v>74</v>
      </c>
      <c r="AF144" t="s">
        <v>74</v>
      </c>
      <c r="AG144">
        <v>0</v>
      </c>
      <c r="AH144">
        <v>0</v>
      </c>
      <c r="AI144">
        <v>0</v>
      </c>
      <c r="AJ144">
        <v>0</v>
      </c>
      <c r="AK144">
        <v>1</v>
      </c>
      <c r="AL144" t="s">
        <v>1937</v>
      </c>
      <c r="AM144" t="s">
        <v>1938</v>
      </c>
      <c r="AN144" t="s">
        <v>1939</v>
      </c>
      <c r="AO144" t="s">
        <v>1940</v>
      </c>
      <c r="AP144" t="s">
        <v>74</v>
      </c>
      <c r="AQ144" t="s">
        <v>74</v>
      </c>
      <c r="AR144" t="s">
        <v>1936</v>
      </c>
      <c r="AS144" t="s">
        <v>1941</v>
      </c>
      <c r="AT144" t="s">
        <v>1167</v>
      </c>
      <c r="AU144">
        <v>1997</v>
      </c>
      <c r="AV144">
        <v>28</v>
      </c>
      <c r="AW144">
        <v>5</v>
      </c>
      <c r="AX144" t="s">
        <v>74</v>
      </c>
      <c r="AY144" t="s">
        <v>74</v>
      </c>
      <c r="AZ144" t="s">
        <v>74</v>
      </c>
      <c r="BA144" t="s">
        <v>74</v>
      </c>
      <c r="BB144">
        <v>143</v>
      </c>
      <c r="BC144">
        <v>143</v>
      </c>
      <c r="BD144" t="s">
        <v>74</v>
      </c>
      <c r="BE144" t="s">
        <v>74</v>
      </c>
      <c r="BF144" t="s">
        <v>74</v>
      </c>
      <c r="BG144" t="s">
        <v>74</v>
      </c>
      <c r="BH144" t="s">
        <v>74</v>
      </c>
      <c r="BI144">
        <v>1</v>
      </c>
      <c r="BJ144" t="s">
        <v>619</v>
      </c>
      <c r="BK144" t="s">
        <v>95</v>
      </c>
      <c r="BL144" t="s">
        <v>620</v>
      </c>
      <c r="BM144" t="s">
        <v>1942</v>
      </c>
      <c r="BN144" t="s">
        <v>74</v>
      </c>
      <c r="BO144" t="s">
        <v>74</v>
      </c>
      <c r="BP144" t="s">
        <v>74</v>
      </c>
      <c r="BQ144" t="s">
        <v>74</v>
      </c>
      <c r="BR144" t="s">
        <v>97</v>
      </c>
      <c r="BS144" t="s">
        <v>1943</v>
      </c>
      <c r="BT144" t="str">
        <f>HYPERLINK("https%3A%2F%2Fwww.webofscience.com%2Fwos%2Fwoscc%2Ffull-record%2FWOS:A1997XR92700016","View Full Record in Web of Science")</f>
        <v>View Full Record in Web of Science</v>
      </c>
    </row>
    <row r="145" spans="1:72" x14ac:dyDescent="0.15">
      <c r="A145" t="s">
        <v>72</v>
      </c>
      <c r="B145" t="s">
        <v>1944</v>
      </c>
      <c r="C145" t="s">
        <v>74</v>
      </c>
      <c r="D145" t="s">
        <v>74</v>
      </c>
      <c r="E145" t="s">
        <v>74</v>
      </c>
      <c r="F145" t="s">
        <v>1944</v>
      </c>
      <c r="G145" t="s">
        <v>74</v>
      </c>
      <c r="H145" t="s">
        <v>74</v>
      </c>
      <c r="I145" t="s">
        <v>1945</v>
      </c>
      <c r="J145" t="s">
        <v>1946</v>
      </c>
      <c r="K145" t="s">
        <v>74</v>
      </c>
      <c r="L145" t="s">
        <v>74</v>
      </c>
      <c r="M145" t="s">
        <v>77</v>
      </c>
      <c r="N145" t="s">
        <v>78</v>
      </c>
      <c r="O145" t="s">
        <v>74</v>
      </c>
      <c r="P145" t="s">
        <v>74</v>
      </c>
      <c r="Q145" t="s">
        <v>74</v>
      </c>
      <c r="R145" t="s">
        <v>74</v>
      </c>
      <c r="S145" t="s">
        <v>74</v>
      </c>
      <c r="T145" t="s">
        <v>1947</v>
      </c>
      <c r="U145" t="s">
        <v>1948</v>
      </c>
      <c r="V145" t="s">
        <v>1949</v>
      </c>
      <c r="W145" t="s">
        <v>1950</v>
      </c>
      <c r="X145" t="s">
        <v>380</v>
      </c>
      <c r="Y145" t="s">
        <v>1951</v>
      </c>
      <c r="Z145" t="s">
        <v>74</v>
      </c>
      <c r="AA145" t="s">
        <v>1204</v>
      </c>
      <c r="AB145" t="s">
        <v>1205</v>
      </c>
      <c r="AC145" t="s">
        <v>74</v>
      </c>
      <c r="AD145" t="s">
        <v>74</v>
      </c>
      <c r="AE145" t="s">
        <v>74</v>
      </c>
      <c r="AF145" t="s">
        <v>74</v>
      </c>
      <c r="AG145">
        <v>26</v>
      </c>
      <c r="AH145">
        <v>88</v>
      </c>
      <c r="AI145">
        <v>103</v>
      </c>
      <c r="AJ145">
        <v>1</v>
      </c>
      <c r="AK145">
        <v>10</v>
      </c>
      <c r="AL145" t="s">
        <v>1328</v>
      </c>
      <c r="AM145" t="s">
        <v>1329</v>
      </c>
      <c r="AN145" t="s">
        <v>1330</v>
      </c>
      <c r="AO145" t="s">
        <v>1952</v>
      </c>
      <c r="AP145" t="s">
        <v>74</v>
      </c>
      <c r="AQ145" t="s">
        <v>74</v>
      </c>
      <c r="AR145" t="s">
        <v>1953</v>
      </c>
      <c r="AS145" t="s">
        <v>1954</v>
      </c>
      <c r="AT145" t="s">
        <v>1167</v>
      </c>
      <c r="AU145">
        <v>1997</v>
      </c>
      <c r="AV145">
        <v>20</v>
      </c>
      <c r="AW145">
        <v>2</v>
      </c>
      <c r="AX145" t="s">
        <v>74</v>
      </c>
      <c r="AY145" t="s">
        <v>74</v>
      </c>
      <c r="AZ145" t="s">
        <v>74</v>
      </c>
      <c r="BA145" t="s">
        <v>74</v>
      </c>
      <c r="BB145">
        <v>209</v>
      </c>
      <c r="BC145">
        <v>215</v>
      </c>
      <c r="BD145" t="s">
        <v>74</v>
      </c>
      <c r="BE145" t="s">
        <v>1955</v>
      </c>
      <c r="BF145" t="str">
        <f>HYPERLINK("http://dx.doi.org/10.1016/S0723-2020(97)80067-7","http://dx.doi.org/10.1016/S0723-2020(97)80067-7")</f>
        <v>http://dx.doi.org/10.1016/S0723-2020(97)80067-7</v>
      </c>
      <c r="BG145" t="s">
        <v>74</v>
      </c>
      <c r="BH145" t="s">
        <v>74</v>
      </c>
      <c r="BI145">
        <v>7</v>
      </c>
      <c r="BJ145" t="s">
        <v>1315</v>
      </c>
      <c r="BK145" t="s">
        <v>95</v>
      </c>
      <c r="BL145" t="s">
        <v>1315</v>
      </c>
      <c r="BM145" t="s">
        <v>1956</v>
      </c>
      <c r="BN145" t="s">
        <v>74</v>
      </c>
      <c r="BO145" t="s">
        <v>74</v>
      </c>
      <c r="BP145" t="s">
        <v>74</v>
      </c>
      <c r="BQ145" t="s">
        <v>74</v>
      </c>
      <c r="BR145" t="s">
        <v>97</v>
      </c>
      <c r="BS145" t="s">
        <v>1957</v>
      </c>
      <c r="BT145" t="str">
        <f>HYPERLINK("https%3A%2F%2Fwww.webofscience.com%2Fwos%2Fwoscc%2Ffull-record%2FWOS:A1997XJ63600005","View Full Record in Web of Science")</f>
        <v>View Full Record in Web of Science</v>
      </c>
    </row>
    <row r="146" spans="1:72" x14ac:dyDescent="0.15">
      <c r="A146" t="s">
        <v>72</v>
      </c>
      <c r="B146" t="s">
        <v>1958</v>
      </c>
      <c r="C146" t="s">
        <v>74</v>
      </c>
      <c r="D146" t="s">
        <v>74</v>
      </c>
      <c r="E146" t="s">
        <v>74</v>
      </c>
      <c r="F146" t="s">
        <v>1958</v>
      </c>
      <c r="G146" t="s">
        <v>74</v>
      </c>
      <c r="H146" t="s">
        <v>74</v>
      </c>
      <c r="I146" t="s">
        <v>1959</v>
      </c>
      <c r="J146" t="s">
        <v>1960</v>
      </c>
      <c r="K146" t="s">
        <v>74</v>
      </c>
      <c r="L146" t="s">
        <v>74</v>
      </c>
      <c r="M146" t="s">
        <v>77</v>
      </c>
      <c r="N146" t="s">
        <v>428</v>
      </c>
      <c r="O146" t="s">
        <v>74</v>
      </c>
      <c r="P146" t="s">
        <v>74</v>
      </c>
      <c r="Q146" t="s">
        <v>74</v>
      </c>
      <c r="R146" t="s">
        <v>74</v>
      </c>
      <c r="S146" t="s">
        <v>74</v>
      </c>
      <c r="T146" t="s">
        <v>74</v>
      </c>
      <c r="U146" t="s">
        <v>1961</v>
      </c>
      <c r="V146" t="s">
        <v>1962</v>
      </c>
      <c r="W146" t="s">
        <v>74</v>
      </c>
      <c r="X146" t="s">
        <v>74</v>
      </c>
      <c r="Y146" t="s">
        <v>1963</v>
      </c>
      <c r="Z146" t="s">
        <v>74</v>
      </c>
      <c r="AA146" t="s">
        <v>74</v>
      </c>
      <c r="AB146" t="s">
        <v>74</v>
      </c>
      <c r="AC146" t="s">
        <v>74</v>
      </c>
      <c r="AD146" t="s">
        <v>74</v>
      </c>
      <c r="AE146" t="s">
        <v>74</v>
      </c>
      <c r="AF146" t="s">
        <v>74</v>
      </c>
      <c r="AG146">
        <v>40</v>
      </c>
      <c r="AH146">
        <v>107</v>
      </c>
      <c r="AI146">
        <v>117</v>
      </c>
      <c r="AJ146">
        <v>1</v>
      </c>
      <c r="AK146">
        <v>53</v>
      </c>
      <c r="AL146" t="s">
        <v>131</v>
      </c>
      <c r="AM146" t="s">
        <v>132</v>
      </c>
      <c r="AN146" t="s">
        <v>133</v>
      </c>
      <c r="AO146" t="s">
        <v>1964</v>
      </c>
      <c r="AP146" t="s">
        <v>74</v>
      </c>
      <c r="AQ146" t="s">
        <v>74</v>
      </c>
      <c r="AR146" t="s">
        <v>1965</v>
      </c>
      <c r="AS146" t="s">
        <v>1966</v>
      </c>
      <c r="AT146" t="s">
        <v>1167</v>
      </c>
      <c r="AU146">
        <v>1997</v>
      </c>
      <c r="AV146">
        <v>12</v>
      </c>
      <c r="AW146">
        <v>6</v>
      </c>
      <c r="AX146" t="s">
        <v>74</v>
      </c>
      <c r="AY146" t="s">
        <v>74</v>
      </c>
      <c r="AZ146" t="s">
        <v>74</v>
      </c>
      <c r="BA146" t="s">
        <v>74</v>
      </c>
      <c r="BB146">
        <v>213</v>
      </c>
      <c r="BC146">
        <v>217</v>
      </c>
      <c r="BD146" t="s">
        <v>74</v>
      </c>
      <c r="BE146" t="s">
        <v>1967</v>
      </c>
      <c r="BF146" t="str">
        <f>HYPERLINK("http://dx.doi.org/10.1016/S0169-5347(97)01054-9","http://dx.doi.org/10.1016/S0169-5347(97)01054-9")</f>
        <v>http://dx.doi.org/10.1016/S0169-5347(97)01054-9</v>
      </c>
      <c r="BG146" t="s">
        <v>74</v>
      </c>
      <c r="BH146" t="s">
        <v>74</v>
      </c>
      <c r="BI146">
        <v>5</v>
      </c>
      <c r="BJ146" t="s">
        <v>1968</v>
      </c>
      <c r="BK146" t="s">
        <v>95</v>
      </c>
      <c r="BL146" t="s">
        <v>1969</v>
      </c>
      <c r="BM146" t="s">
        <v>1970</v>
      </c>
      <c r="BN146">
        <v>21238044</v>
      </c>
      <c r="BO146" t="s">
        <v>74</v>
      </c>
      <c r="BP146" t="s">
        <v>74</v>
      </c>
      <c r="BQ146" t="s">
        <v>74</v>
      </c>
      <c r="BR146" t="s">
        <v>97</v>
      </c>
      <c r="BS146" t="s">
        <v>1971</v>
      </c>
      <c r="BT146" t="str">
        <f>HYPERLINK("https%3A%2F%2Fwww.webofscience.com%2Fwos%2Fwoscc%2Ffull-record%2FWOS:A1997XA41500005","View Full Record in Web of Science")</f>
        <v>View Full Record in Web of Science</v>
      </c>
    </row>
    <row r="147" spans="1:72" x14ac:dyDescent="0.15">
      <c r="A147" t="s">
        <v>72</v>
      </c>
      <c r="B147" t="s">
        <v>1972</v>
      </c>
      <c r="C147" t="s">
        <v>74</v>
      </c>
      <c r="D147" t="s">
        <v>74</v>
      </c>
      <c r="E147" t="s">
        <v>74</v>
      </c>
      <c r="F147" t="s">
        <v>1972</v>
      </c>
      <c r="G147" t="s">
        <v>74</v>
      </c>
      <c r="H147" t="s">
        <v>74</v>
      </c>
      <c r="I147" t="s">
        <v>1973</v>
      </c>
      <c r="J147" t="s">
        <v>1960</v>
      </c>
      <c r="K147" t="s">
        <v>74</v>
      </c>
      <c r="L147" t="s">
        <v>74</v>
      </c>
      <c r="M147" t="s">
        <v>77</v>
      </c>
      <c r="N147" t="s">
        <v>169</v>
      </c>
      <c r="O147" t="s">
        <v>74</v>
      </c>
      <c r="P147" t="s">
        <v>74</v>
      </c>
      <c r="Q147" t="s">
        <v>74</v>
      </c>
      <c r="R147" t="s">
        <v>74</v>
      </c>
      <c r="S147" t="s">
        <v>74</v>
      </c>
      <c r="T147" t="s">
        <v>74</v>
      </c>
      <c r="U147" t="s">
        <v>74</v>
      </c>
      <c r="V147" t="s">
        <v>74</v>
      </c>
      <c r="W147" t="s">
        <v>74</v>
      </c>
      <c r="X147" t="s">
        <v>74</v>
      </c>
      <c r="Y147" t="s">
        <v>1974</v>
      </c>
      <c r="Z147" t="s">
        <v>74</v>
      </c>
      <c r="AA147" t="s">
        <v>74</v>
      </c>
      <c r="AB147" t="s">
        <v>74</v>
      </c>
      <c r="AC147" t="s">
        <v>74</v>
      </c>
      <c r="AD147" t="s">
        <v>74</v>
      </c>
      <c r="AE147" t="s">
        <v>74</v>
      </c>
      <c r="AF147" t="s">
        <v>74</v>
      </c>
      <c r="AG147">
        <v>5</v>
      </c>
      <c r="AH147">
        <v>1</v>
      </c>
      <c r="AI147">
        <v>1</v>
      </c>
      <c r="AJ147">
        <v>0</v>
      </c>
      <c r="AK147">
        <v>1</v>
      </c>
      <c r="AL147" t="s">
        <v>131</v>
      </c>
      <c r="AM147" t="s">
        <v>132</v>
      </c>
      <c r="AN147" t="s">
        <v>133</v>
      </c>
      <c r="AO147" t="s">
        <v>1964</v>
      </c>
      <c r="AP147" t="s">
        <v>74</v>
      </c>
      <c r="AQ147" t="s">
        <v>74</v>
      </c>
      <c r="AR147" t="s">
        <v>1965</v>
      </c>
      <c r="AS147" t="s">
        <v>1966</v>
      </c>
      <c r="AT147" t="s">
        <v>1167</v>
      </c>
      <c r="AU147">
        <v>1997</v>
      </c>
      <c r="AV147">
        <v>12</v>
      </c>
      <c r="AW147">
        <v>6</v>
      </c>
      <c r="AX147" t="s">
        <v>74</v>
      </c>
      <c r="AY147" t="s">
        <v>74</v>
      </c>
      <c r="AZ147" t="s">
        <v>74</v>
      </c>
      <c r="BA147" t="s">
        <v>74</v>
      </c>
      <c r="BB147">
        <v>247</v>
      </c>
      <c r="BC147">
        <v>247</v>
      </c>
      <c r="BD147" t="s">
        <v>74</v>
      </c>
      <c r="BE147" t="s">
        <v>1975</v>
      </c>
      <c r="BF147" t="str">
        <f>HYPERLINK("http://dx.doi.org/10.1016/S0169-5347(97)86970-4","http://dx.doi.org/10.1016/S0169-5347(97)86970-4")</f>
        <v>http://dx.doi.org/10.1016/S0169-5347(97)86970-4</v>
      </c>
      <c r="BG147" t="s">
        <v>74</v>
      </c>
      <c r="BH147" t="s">
        <v>74</v>
      </c>
      <c r="BI147">
        <v>1</v>
      </c>
      <c r="BJ147" t="s">
        <v>1968</v>
      </c>
      <c r="BK147" t="s">
        <v>95</v>
      </c>
      <c r="BL147" t="s">
        <v>1969</v>
      </c>
      <c r="BM147" t="s">
        <v>1970</v>
      </c>
      <c r="BN147">
        <v>21238057</v>
      </c>
      <c r="BO147" t="s">
        <v>74</v>
      </c>
      <c r="BP147" t="s">
        <v>74</v>
      </c>
      <c r="BQ147" t="s">
        <v>74</v>
      </c>
      <c r="BR147" t="s">
        <v>97</v>
      </c>
      <c r="BS147" t="s">
        <v>1976</v>
      </c>
      <c r="BT147" t="str">
        <f>HYPERLINK("https%3A%2F%2Fwww.webofscience.com%2Fwos%2Fwoscc%2Ffull-record%2FWOS:A1997XA41500018","View Full Record in Web of Science")</f>
        <v>View Full Record in Web of Science</v>
      </c>
    </row>
    <row r="148" spans="1:72" x14ac:dyDescent="0.15">
      <c r="A148" t="s">
        <v>72</v>
      </c>
      <c r="B148" t="s">
        <v>1977</v>
      </c>
      <c r="C148" t="s">
        <v>74</v>
      </c>
      <c r="D148" t="s">
        <v>74</v>
      </c>
      <c r="E148" t="s">
        <v>74</v>
      </c>
      <c r="F148" t="s">
        <v>1977</v>
      </c>
      <c r="G148" t="s">
        <v>74</v>
      </c>
      <c r="H148" t="s">
        <v>74</v>
      </c>
      <c r="I148" t="s">
        <v>1978</v>
      </c>
      <c r="J148" t="s">
        <v>696</v>
      </c>
      <c r="K148" t="s">
        <v>74</v>
      </c>
      <c r="L148" t="s">
        <v>74</v>
      </c>
      <c r="M148" t="s">
        <v>77</v>
      </c>
      <c r="N148" t="s">
        <v>78</v>
      </c>
      <c r="O148" t="s">
        <v>74</v>
      </c>
      <c r="P148" t="s">
        <v>74</v>
      </c>
      <c r="Q148" t="s">
        <v>74</v>
      </c>
      <c r="R148" t="s">
        <v>74</v>
      </c>
      <c r="S148" t="s">
        <v>74</v>
      </c>
      <c r="T148" t="s">
        <v>74</v>
      </c>
      <c r="U148" t="s">
        <v>1979</v>
      </c>
      <c r="V148" t="s">
        <v>1980</v>
      </c>
      <c r="W148" t="s">
        <v>1981</v>
      </c>
      <c r="X148" t="s">
        <v>1982</v>
      </c>
      <c r="Y148" t="s">
        <v>1983</v>
      </c>
      <c r="Z148" t="s">
        <v>74</v>
      </c>
      <c r="AA148" t="s">
        <v>725</v>
      </c>
      <c r="AB148" t="s">
        <v>74</v>
      </c>
      <c r="AC148" t="s">
        <v>74</v>
      </c>
      <c r="AD148" t="s">
        <v>74</v>
      </c>
      <c r="AE148" t="s">
        <v>74</v>
      </c>
      <c r="AF148" t="s">
        <v>74</v>
      </c>
      <c r="AG148">
        <v>47</v>
      </c>
      <c r="AH148">
        <v>14</v>
      </c>
      <c r="AI148">
        <v>18</v>
      </c>
      <c r="AJ148">
        <v>0</v>
      </c>
      <c r="AK148">
        <v>3</v>
      </c>
      <c r="AL148" t="s">
        <v>707</v>
      </c>
      <c r="AM148" t="s">
        <v>572</v>
      </c>
      <c r="AN148" t="s">
        <v>708</v>
      </c>
      <c r="AO148" t="s">
        <v>709</v>
      </c>
      <c r="AP148" t="s">
        <v>74</v>
      </c>
      <c r="AQ148" t="s">
        <v>74</v>
      </c>
      <c r="AR148" t="s">
        <v>711</v>
      </c>
      <c r="AS148" t="s">
        <v>712</v>
      </c>
      <c r="AT148" t="s">
        <v>1984</v>
      </c>
      <c r="AU148">
        <v>1997</v>
      </c>
      <c r="AV148">
        <v>102</v>
      </c>
      <c r="AW148" t="s">
        <v>1985</v>
      </c>
      <c r="AX148" t="s">
        <v>74</v>
      </c>
      <c r="AY148" t="s">
        <v>74</v>
      </c>
      <c r="AZ148" t="s">
        <v>74</v>
      </c>
      <c r="BA148" t="s">
        <v>74</v>
      </c>
      <c r="BB148">
        <v>11171</v>
      </c>
      <c r="BC148">
        <v>11179</v>
      </c>
      <c r="BD148" t="s">
        <v>74</v>
      </c>
      <c r="BE148" t="s">
        <v>1986</v>
      </c>
      <c r="BF148" t="str">
        <f>HYPERLINK("http://dx.doi.org/10.1029/96JD03677","http://dx.doi.org/10.1029/96JD03677")</f>
        <v>http://dx.doi.org/10.1029/96JD03677</v>
      </c>
      <c r="BG148" t="s">
        <v>74</v>
      </c>
      <c r="BH148" t="s">
        <v>74</v>
      </c>
      <c r="BI148">
        <v>9</v>
      </c>
      <c r="BJ148" t="s">
        <v>306</v>
      </c>
      <c r="BK148" t="s">
        <v>95</v>
      </c>
      <c r="BL148" t="s">
        <v>306</v>
      </c>
      <c r="BM148" t="s">
        <v>1987</v>
      </c>
      <c r="BN148" t="s">
        <v>74</v>
      </c>
      <c r="BO148" t="s">
        <v>74</v>
      </c>
      <c r="BP148" t="s">
        <v>74</v>
      </c>
      <c r="BQ148" t="s">
        <v>74</v>
      </c>
      <c r="BR148" t="s">
        <v>97</v>
      </c>
      <c r="BS148" t="s">
        <v>1988</v>
      </c>
      <c r="BT148" t="str">
        <f>HYPERLINK("https%3A%2F%2Fwww.webofscience.com%2Fwos%2Fwoscc%2Ffull-record%2FWOS:A1997XB48800013","View Full Record in Web of Science")</f>
        <v>View Full Record in Web of Science</v>
      </c>
    </row>
    <row r="149" spans="1:72" x14ac:dyDescent="0.15">
      <c r="A149" t="s">
        <v>72</v>
      </c>
      <c r="B149" t="s">
        <v>1989</v>
      </c>
      <c r="C149" t="s">
        <v>74</v>
      </c>
      <c r="D149" t="s">
        <v>74</v>
      </c>
      <c r="E149" t="s">
        <v>74</v>
      </c>
      <c r="F149" t="s">
        <v>1989</v>
      </c>
      <c r="G149" t="s">
        <v>74</v>
      </c>
      <c r="H149" t="s">
        <v>74</v>
      </c>
      <c r="I149" t="s">
        <v>1990</v>
      </c>
      <c r="J149" t="s">
        <v>1991</v>
      </c>
      <c r="K149" t="s">
        <v>74</v>
      </c>
      <c r="L149" t="s">
        <v>74</v>
      </c>
      <c r="M149" t="s">
        <v>77</v>
      </c>
      <c r="N149" t="s">
        <v>78</v>
      </c>
      <c r="O149" t="s">
        <v>74</v>
      </c>
      <c r="P149" t="s">
        <v>74</v>
      </c>
      <c r="Q149" t="s">
        <v>74</v>
      </c>
      <c r="R149" t="s">
        <v>74</v>
      </c>
      <c r="S149" t="s">
        <v>74</v>
      </c>
      <c r="T149" t="s">
        <v>74</v>
      </c>
      <c r="U149" t="s">
        <v>1992</v>
      </c>
      <c r="V149" t="s">
        <v>1993</v>
      </c>
      <c r="W149" t="s">
        <v>74</v>
      </c>
      <c r="X149" t="s">
        <v>74</v>
      </c>
      <c r="Y149" t="s">
        <v>1994</v>
      </c>
      <c r="Z149" t="s">
        <v>74</v>
      </c>
      <c r="AA149" t="s">
        <v>74</v>
      </c>
      <c r="AB149" t="s">
        <v>787</v>
      </c>
      <c r="AC149" t="s">
        <v>74</v>
      </c>
      <c r="AD149" t="s">
        <v>74</v>
      </c>
      <c r="AE149" t="s">
        <v>74</v>
      </c>
      <c r="AF149" t="s">
        <v>74</v>
      </c>
      <c r="AG149">
        <v>12</v>
      </c>
      <c r="AH149">
        <v>2</v>
      </c>
      <c r="AI149">
        <v>2</v>
      </c>
      <c r="AJ149">
        <v>0</v>
      </c>
      <c r="AK149">
        <v>0</v>
      </c>
      <c r="AL149" t="s">
        <v>1881</v>
      </c>
      <c r="AM149" t="s">
        <v>824</v>
      </c>
      <c r="AN149" t="s">
        <v>1995</v>
      </c>
      <c r="AO149" t="s">
        <v>1996</v>
      </c>
      <c r="AP149" t="s">
        <v>74</v>
      </c>
      <c r="AQ149" t="s">
        <v>74</v>
      </c>
      <c r="AR149" t="s">
        <v>1997</v>
      </c>
      <c r="AS149" t="s">
        <v>1998</v>
      </c>
      <c r="AT149" t="s">
        <v>1999</v>
      </c>
      <c r="AU149">
        <v>1997</v>
      </c>
      <c r="AV149">
        <v>18</v>
      </c>
      <c r="AW149">
        <v>8</v>
      </c>
      <c r="AX149" t="s">
        <v>74</v>
      </c>
      <c r="AY149" t="s">
        <v>74</v>
      </c>
      <c r="AZ149" t="s">
        <v>74</v>
      </c>
      <c r="BA149" t="s">
        <v>74</v>
      </c>
      <c r="BB149">
        <v>1725</v>
      </c>
      <c r="BC149">
        <v>1742</v>
      </c>
      <c r="BD149" t="s">
        <v>74</v>
      </c>
      <c r="BE149" t="s">
        <v>2000</v>
      </c>
      <c r="BF149" t="str">
        <f>HYPERLINK("http://dx.doi.org/10.1080/014311697218070","http://dx.doi.org/10.1080/014311697218070")</f>
        <v>http://dx.doi.org/10.1080/014311697218070</v>
      </c>
      <c r="BG149" t="s">
        <v>74</v>
      </c>
      <c r="BH149" t="s">
        <v>74</v>
      </c>
      <c r="BI149">
        <v>18</v>
      </c>
      <c r="BJ149" t="s">
        <v>2001</v>
      </c>
      <c r="BK149" t="s">
        <v>95</v>
      </c>
      <c r="BL149" t="s">
        <v>2001</v>
      </c>
      <c r="BM149" t="s">
        <v>2002</v>
      </c>
      <c r="BN149" t="s">
        <v>74</v>
      </c>
      <c r="BO149" t="s">
        <v>74</v>
      </c>
      <c r="BP149" t="s">
        <v>74</v>
      </c>
      <c r="BQ149" t="s">
        <v>74</v>
      </c>
      <c r="BR149" t="s">
        <v>97</v>
      </c>
      <c r="BS149" t="s">
        <v>2003</v>
      </c>
      <c r="BT149" t="str">
        <f>HYPERLINK("https%3A%2F%2Fwww.webofscience.com%2Fwos%2Fwoscc%2Ffull-record%2FWOS:A1997WZ75800006","View Full Record in Web of Science")</f>
        <v>View Full Record in Web of Science</v>
      </c>
    </row>
    <row r="150" spans="1:72" x14ac:dyDescent="0.15">
      <c r="A150" t="s">
        <v>72</v>
      </c>
      <c r="B150" t="s">
        <v>2004</v>
      </c>
      <c r="C150" t="s">
        <v>74</v>
      </c>
      <c r="D150" t="s">
        <v>74</v>
      </c>
      <c r="E150" t="s">
        <v>74</v>
      </c>
      <c r="F150" t="s">
        <v>2004</v>
      </c>
      <c r="G150" t="s">
        <v>74</v>
      </c>
      <c r="H150" t="s">
        <v>74</v>
      </c>
      <c r="I150" t="s">
        <v>2005</v>
      </c>
      <c r="J150" t="s">
        <v>696</v>
      </c>
      <c r="K150" t="s">
        <v>74</v>
      </c>
      <c r="L150" t="s">
        <v>74</v>
      </c>
      <c r="M150" t="s">
        <v>77</v>
      </c>
      <c r="N150" t="s">
        <v>78</v>
      </c>
      <c r="O150" t="s">
        <v>74</v>
      </c>
      <c r="P150" t="s">
        <v>74</v>
      </c>
      <c r="Q150" t="s">
        <v>74</v>
      </c>
      <c r="R150" t="s">
        <v>74</v>
      </c>
      <c r="S150" t="s">
        <v>74</v>
      </c>
      <c r="T150" t="s">
        <v>74</v>
      </c>
      <c r="U150" t="s">
        <v>2006</v>
      </c>
      <c r="V150" t="s">
        <v>2007</v>
      </c>
      <c r="W150" t="s">
        <v>2008</v>
      </c>
      <c r="X150" t="s">
        <v>2009</v>
      </c>
      <c r="Y150" t="s">
        <v>2010</v>
      </c>
      <c r="Z150" t="s">
        <v>74</v>
      </c>
      <c r="AA150" t="s">
        <v>2011</v>
      </c>
      <c r="AB150" t="s">
        <v>2012</v>
      </c>
      <c r="AC150" t="s">
        <v>74</v>
      </c>
      <c r="AD150" t="s">
        <v>74</v>
      </c>
      <c r="AE150" t="s">
        <v>74</v>
      </c>
      <c r="AF150" t="s">
        <v>74</v>
      </c>
      <c r="AG150">
        <v>41</v>
      </c>
      <c r="AH150">
        <v>24</v>
      </c>
      <c r="AI150">
        <v>24</v>
      </c>
      <c r="AJ150">
        <v>0</v>
      </c>
      <c r="AK150">
        <v>2</v>
      </c>
      <c r="AL150" t="s">
        <v>707</v>
      </c>
      <c r="AM150" t="s">
        <v>572</v>
      </c>
      <c r="AN150" t="s">
        <v>708</v>
      </c>
      <c r="AO150" t="s">
        <v>709</v>
      </c>
      <c r="AP150" t="s">
        <v>74</v>
      </c>
      <c r="AQ150" t="s">
        <v>74</v>
      </c>
      <c r="AR150" t="s">
        <v>711</v>
      </c>
      <c r="AS150" t="s">
        <v>712</v>
      </c>
      <c r="AT150" t="s">
        <v>1999</v>
      </c>
      <c r="AU150">
        <v>1997</v>
      </c>
      <c r="AV150">
        <v>102</v>
      </c>
      <c r="AW150" t="s">
        <v>2013</v>
      </c>
      <c r="AX150" t="s">
        <v>74</v>
      </c>
      <c r="AY150" t="s">
        <v>74</v>
      </c>
      <c r="AZ150" t="s">
        <v>74</v>
      </c>
      <c r="BA150" t="s">
        <v>74</v>
      </c>
      <c r="BB150">
        <v>10785</v>
      </c>
      <c r="BC150">
        <v>10800</v>
      </c>
      <c r="BD150" t="s">
        <v>74</v>
      </c>
      <c r="BE150" t="s">
        <v>2014</v>
      </c>
      <c r="BF150" t="str">
        <f>HYPERLINK("http://dx.doi.org/10.1029/96JD03787","http://dx.doi.org/10.1029/96JD03787")</f>
        <v>http://dx.doi.org/10.1029/96JD03787</v>
      </c>
      <c r="BG150" t="s">
        <v>74</v>
      </c>
      <c r="BH150" t="s">
        <v>74</v>
      </c>
      <c r="BI150">
        <v>16</v>
      </c>
      <c r="BJ150" t="s">
        <v>306</v>
      </c>
      <c r="BK150" t="s">
        <v>95</v>
      </c>
      <c r="BL150" t="s">
        <v>306</v>
      </c>
      <c r="BM150" t="s">
        <v>2015</v>
      </c>
      <c r="BN150" t="s">
        <v>74</v>
      </c>
      <c r="BO150" t="s">
        <v>227</v>
      </c>
      <c r="BP150" t="s">
        <v>74</v>
      </c>
      <c r="BQ150" t="s">
        <v>74</v>
      </c>
      <c r="BR150" t="s">
        <v>97</v>
      </c>
      <c r="BS150" t="s">
        <v>2016</v>
      </c>
      <c r="BT150" t="str">
        <f>HYPERLINK("https%3A%2F%2Fwww.webofscience.com%2Fwos%2Fwoscc%2Ffull-record%2FWOS:A1997XA71700016","View Full Record in Web of Science")</f>
        <v>View Full Record in Web of Science</v>
      </c>
    </row>
    <row r="151" spans="1:72" x14ac:dyDescent="0.15">
      <c r="A151" t="s">
        <v>72</v>
      </c>
      <c r="B151" t="s">
        <v>2017</v>
      </c>
      <c r="C151" t="s">
        <v>74</v>
      </c>
      <c r="D151" t="s">
        <v>74</v>
      </c>
      <c r="E151" t="s">
        <v>74</v>
      </c>
      <c r="F151" t="s">
        <v>2017</v>
      </c>
      <c r="G151" t="s">
        <v>74</v>
      </c>
      <c r="H151" t="s">
        <v>74</v>
      </c>
      <c r="I151" t="s">
        <v>2018</v>
      </c>
      <c r="J151" t="s">
        <v>2019</v>
      </c>
      <c r="K151" t="s">
        <v>74</v>
      </c>
      <c r="L151" t="s">
        <v>74</v>
      </c>
      <c r="M151" t="s">
        <v>77</v>
      </c>
      <c r="N151" t="s">
        <v>78</v>
      </c>
      <c r="O151" t="s">
        <v>74</v>
      </c>
      <c r="P151" t="s">
        <v>74</v>
      </c>
      <c r="Q151" t="s">
        <v>74</v>
      </c>
      <c r="R151" t="s">
        <v>74</v>
      </c>
      <c r="S151" t="s">
        <v>74</v>
      </c>
      <c r="T151" t="s">
        <v>74</v>
      </c>
      <c r="U151" t="s">
        <v>2020</v>
      </c>
      <c r="V151" t="s">
        <v>2021</v>
      </c>
      <c r="W151" t="s">
        <v>2022</v>
      </c>
      <c r="X151" t="s">
        <v>2023</v>
      </c>
      <c r="Y151" t="s">
        <v>2024</v>
      </c>
      <c r="Z151" t="s">
        <v>74</v>
      </c>
      <c r="AA151" t="s">
        <v>74</v>
      </c>
      <c r="AB151" t="s">
        <v>74</v>
      </c>
      <c r="AC151" t="s">
        <v>74</v>
      </c>
      <c r="AD151" t="s">
        <v>74</v>
      </c>
      <c r="AE151" t="s">
        <v>74</v>
      </c>
      <c r="AF151" t="s">
        <v>74</v>
      </c>
      <c r="AG151">
        <v>74</v>
      </c>
      <c r="AH151">
        <v>26</v>
      </c>
      <c r="AI151">
        <v>34</v>
      </c>
      <c r="AJ151">
        <v>1</v>
      </c>
      <c r="AK151">
        <v>21</v>
      </c>
      <c r="AL151" t="s">
        <v>2025</v>
      </c>
      <c r="AM151" t="s">
        <v>572</v>
      </c>
      <c r="AN151" t="s">
        <v>2026</v>
      </c>
      <c r="AO151" t="s">
        <v>2027</v>
      </c>
      <c r="AP151" t="s">
        <v>74</v>
      </c>
      <c r="AQ151" t="s">
        <v>74</v>
      </c>
      <c r="AR151" t="s">
        <v>2019</v>
      </c>
      <c r="AS151" t="s">
        <v>2028</v>
      </c>
      <c r="AT151" t="s">
        <v>2029</v>
      </c>
      <c r="AU151">
        <v>1997</v>
      </c>
      <c r="AV151">
        <v>276</v>
      </c>
      <c r="AW151">
        <v>5315</v>
      </c>
      <c r="AX151" t="s">
        <v>74</v>
      </c>
      <c r="AY151" t="s">
        <v>74</v>
      </c>
      <c r="AZ151" t="s">
        <v>74</v>
      </c>
      <c r="BA151" t="s">
        <v>74</v>
      </c>
      <c r="BB151">
        <v>1065</v>
      </c>
      <c r="BC151">
        <v>1072</v>
      </c>
      <c r="BD151" t="s">
        <v>74</v>
      </c>
      <c r="BE151" t="s">
        <v>2030</v>
      </c>
      <c r="BF151" t="str">
        <f>HYPERLINK("http://dx.doi.org/10.1126/science.276.5315.1065","http://dx.doi.org/10.1126/science.276.5315.1065")</f>
        <v>http://dx.doi.org/10.1126/science.276.5315.1065</v>
      </c>
      <c r="BG151" t="s">
        <v>74</v>
      </c>
      <c r="BH151" t="s">
        <v>74</v>
      </c>
      <c r="BI151">
        <v>8</v>
      </c>
      <c r="BJ151" t="s">
        <v>619</v>
      </c>
      <c r="BK151" t="s">
        <v>95</v>
      </c>
      <c r="BL151" t="s">
        <v>620</v>
      </c>
      <c r="BM151" t="s">
        <v>2031</v>
      </c>
      <c r="BN151" t="s">
        <v>74</v>
      </c>
      <c r="BO151" t="s">
        <v>74</v>
      </c>
      <c r="BP151" t="s">
        <v>74</v>
      </c>
      <c r="BQ151" t="s">
        <v>74</v>
      </c>
      <c r="BR151" t="s">
        <v>97</v>
      </c>
      <c r="BS151" t="s">
        <v>2032</v>
      </c>
      <c r="BT151" t="str">
        <f>HYPERLINK("https%3A%2F%2Fwww.webofscience.com%2Fwos%2Fwoscc%2Ffull-record%2FWOS:A1997WZ22500028","View Full Record in Web of Science")</f>
        <v>View Full Record in Web of Science</v>
      </c>
    </row>
    <row r="152" spans="1:72" x14ac:dyDescent="0.15">
      <c r="A152" t="s">
        <v>72</v>
      </c>
      <c r="B152" t="s">
        <v>2033</v>
      </c>
      <c r="C152" t="s">
        <v>74</v>
      </c>
      <c r="D152" t="s">
        <v>74</v>
      </c>
      <c r="E152" t="s">
        <v>74</v>
      </c>
      <c r="F152" t="s">
        <v>2033</v>
      </c>
      <c r="G152" t="s">
        <v>74</v>
      </c>
      <c r="H152" t="s">
        <v>74</v>
      </c>
      <c r="I152" t="s">
        <v>2034</v>
      </c>
      <c r="J152" t="s">
        <v>834</v>
      </c>
      <c r="K152" t="s">
        <v>74</v>
      </c>
      <c r="L152" t="s">
        <v>74</v>
      </c>
      <c r="M152" t="s">
        <v>77</v>
      </c>
      <c r="N152" t="s">
        <v>78</v>
      </c>
      <c r="O152" t="s">
        <v>74</v>
      </c>
      <c r="P152" t="s">
        <v>74</v>
      </c>
      <c r="Q152" t="s">
        <v>74</v>
      </c>
      <c r="R152" t="s">
        <v>74</v>
      </c>
      <c r="S152" t="s">
        <v>74</v>
      </c>
      <c r="T152" t="s">
        <v>2035</v>
      </c>
      <c r="U152" t="s">
        <v>2036</v>
      </c>
      <c r="V152" t="s">
        <v>2037</v>
      </c>
      <c r="W152" t="s">
        <v>2038</v>
      </c>
      <c r="X152" t="s">
        <v>380</v>
      </c>
      <c r="Y152" t="s">
        <v>2039</v>
      </c>
      <c r="Z152" t="s">
        <v>74</v>
      </c>
      <c r="AA152" t="s">
        <v>2040</v>
      </c>
      <c r="AB152" t="s">
        <v>74</v>
      </c>
      <c r="AC152" t="s">
        <v>74</v>
      </c>
      <c r="AD152" t="s">
        <v>74</v>
      </c>
      <c r="AE152" t="s">
        <v>74</v>
      </c>
      <c r="AF152" t="s">
        <v>74</v>
      </c>
      <c r="AG152">
        <v>42</v>
      </c>
      <c r="AH152">
        <v>56</v>
      </c>
      <c r="AI152">
        <v>60</v>
      </c>
      <c r="AJ152">
        <v>1</v>
      </c>
      <c r="AK152">
        <v>23</v>
      </c>
      <c r="AL152" t="s">
        <v>108</v>
      </c>
      <c r="AM152" t="s">
        <v>109</v>
      </c>
      <c r="AN152" t="s">
        <v>110</v>
      </c>
      <c r="AO152" t="s">
        <v>844</v>
      </c>
      <c r="AP152" t="s">
        <v>74</v>
      </c>
      <c r="AQ152" t="s">
        <v>74</v>
      </c>
      <c r="AR152" t="s">
        <v>845</v>
      </c>
      <c r="AS152" t="s">
        <v>846</v>
      </c>
      <c r="AT152" t="s">
        <v>2041</v>
      </c>
      <c r="AU152">
        <v>1997</v>
      </c>
      <c r="AV152">
        <v>138</v>
      </c>
      <c r="AW152" t="s">
        <v>636</v>
      </c>
      <c r="AX152" t="s">
        <v>74</v>
      </c>
      <c r="AY152" t="s">
        <v>74</v>
      </c>
      <c r="AZ152" t="s">
        <v>74</v>
      </c>
      <c r="BA152" t="s">
        <v>74</v>
      </c>
      <c r="BB152">
        <v>81</v>
      </c>
      <c r="BC152">
        <v>92</v>
      </c>
      <c r="BD152" t="s">
        <v>74</v>
      </c>
      <c r="BE152" t="s">
        <v>2042</v>
      </c>
      <c r="BF152" t="str">
        <f>HYPERLINK("http://dx.doi.org/10.1016/S0009-2541(96)00176-3","http://dx.doi.org/10.1016/S0009-2541(96)00176-3")</f>
        <v>http://dx.doi.org/10.1016/S0009-2541(96)00176-3</v>
      </c>
      <c r="BG152" t="s">
        <v>74</v>
      </c>
      <c r="BH152" t="s">
        <v>74</v>
      </c>
      <c r="BI152">
        <v>12</v>
      </c>
      <c r="BJ152" t="s">
        <v>225</v>
      </c>
      <c r="BK152" t="s">
        <v>95</v>
      </c>
      <c r="BL152" t="s">
        <v>225</v>
      </c>
      <c r="BM152" t="s">
        <v>2043</v>
      </c>
      <c r="BN152" t="s">
        <v>74</v>
      </c>
      <c r="BO152" t="s">
        <v>74</v>
      </c>
      <c r="BP152" t="s">
        <v>74</v>
      </c>
      <c r="BQ152" t="s">
        <v>74</v>
      </c>
      <c r="BR152" t="s">
        <v>97</v>
      </c>
      <c r="BS152" t="s">
        <v>2044</v>
      </c>
      <c r="BT152" t="str">
        <f>HYPERLINK("https%3A%2F%2Fwww.webofscience.com%2Fwos%2Fwoscc%2Ffull-record%2FWOS:A1997XA81000006","View Full Record in Web of Science")</f>
        <v>View Full Record in Web of Science</v>
      </c>
    </row>
    <row r="153" spans="1:72" x14ac:dyDescent="0.15">
      <c r="A153" t="s">
        <v>72</v>
      </c>
      <c r="B153" t="s">
        <v>2045</v>
      </c>
      <c r="C153" t="s">
        <v>74</v>
      </c>
      <c r="D153" t="s">
        <v>74</v>
      </c>
      <c r="E153" t="s">
        <v>74</v>
      </c>
      <c r="F153" t="s">
        <v>2045</v>
      </c>
      <c r="G153" t="s">
        <v>74</v>
      </c>
      <c r="H153" t="s">
        <v>74</v>
      </c>
      <c r="I153" t="s">
        <v>2046</v>
      </c>
      <c r="J153" t="s">
        <v>834</v>
      </c>
      <c r="K153" t="s">
        <v>74</v>
      </c>
      <c r="L153" t="s">
        <v>74</v>
      </c>
      <c r="M153" t="s">
        <v>77</v>
      </c>
      <c r="N153" t="s">
        <v>2047</v>
      </c>
      <c r="O153" t="s">
        <v>74</v>
      </c>
      <c r="P153" t="s">
        <v>74</v>
      </c>
      <c r="Q153" t="s">
        <v>74</v>
      </c>
      <c r="R153" t="s">
        <v>74</v>
      </c>
      <c r="S153" t="s">
        <v>74</v>
      </c>
      <c r="T153" t="s">
        <v>74</v>
      </c>
      <c r="U153" t="s">
        <v>74</v>
      </c>
      <c r="V153" t="s">
        <v>74</v>
      </c>
      <c r="W153" t="s">
        <v>2048</v>
      </c>
      <c r="X153" t="s">
        <v>2049</v>
      </c>
      <c r="Y153" t="s">
        <v>2050</v>
      </c>
      <c r="Z153" t="s">
        <v>74</v>
      </c>
      <c r="AA153" t="s">
        <v>74</v>
      </c>
      <c r="AB153" t="s">
        <v>74</v>
      </c>
      <c r="AC153" t="s">
        <v>74</v>
      </c>
      <c r="AD153" t="s">
        <v>74</v>
      </c>
      <c r="AE153" t="s">
        <v>74</v>
      </c>
      <c r="AF153" t="s">
        <v>74</v>
      </c>
      <c r="AG153">
        <v>1</v>
      </c>
      <c r="AH153">
        <v>0</v>
      </c>
      <c r="AI153">
        <v>0</v>
      </c>
      <c r="AJ153">
        <v>0</v>
      </c>
      <c r="AK153">
        <v>1</v>
      </c>
      <c r="AL153" t="s">
        <v>108</v>
      </c>
      <c r="AM153" t="s">
        <v>109</v>
      </c>
      <c r="AN153" t="s">
        <v>110</v>
      </c>
      <c r="AO153" t="s">
        <v>844</v>
      </c>
      <c r="AP153" t="s">
        <v>74</v>
      </c>
      <c r="AQ153" t="s">
        <v>74</v>
      </c>
      <c r="AR153" t="s">
        <v>845</v>
      </c>
      <c r="AS153" t="s">
        <v>846</v>
      </c>
      <c r="AT153" t="s">
        <v>2041</v>
      </c>
      <c r="AU153">
        <v>1997</v>
      </c>
      <c r="AV153">
        <v>137</v>
      </c>
      <c r="AW153" t="s">
        <v>114</v>
      </c>
      <c r="AX153" t="s">
        <v>74</v>
      </c>
      <c r="AY153" t="s">
        <v>74</v>
      </c>
      <c r="AZ153" t="s">
        <v>74</v>
      </c>
      <c r="BA153" t="s">
        <v>74</v>
      </c>
      <c r="BB153">
        <v>311</v>
      </c>
      <c r="BC153">
        <v>311</v>
      </c>
      <c r="BD153" t="s">
        <v>74</v>
      </c>
      <c r="BE153" t="s">
        <v>2051</v>
      </c>
      <c r="BF153" t="str">
        <f>HYPERLINK("http://dx.doi.org/10.1016/S0009-2541(96)00166-0","http://dx.doi.org/10.1016/S0009-2541(96)00166-0")</f>
        <v>http://dx.doi.org/10.1016/S0009-2541(96)00166-0</v>
      </c>
      <c r="BG153" t="s">
        <v>74</v>
      </c>
      <c r="BH153" t="s">
        <v>74</v>
      </c>
      <c r="BI153">
        <v>1</v>
      </c>
      <c r="BJ153" t="s">
        <v>225</v>
      </c>
      <c r="BK153" t="s">
        <v>95</v>
      </c>
      <c r="BL153" t="s">
        <v>225</v>
      </c>
      <c r="BM153" t="s">
        <v>2052</v>
      </c>
      <c r="BN153" t="s">
        <v>74</v>
      </c>
      <c r="BO153" t="s">
        <v>74</v>
      </c>
      <c r="BP153" t="s">
        <v>74</v>
      </c>
      <c r="BQ153" t="s">
        <v>74</v>
      </c>
      <c r="BR153" t="s">
        <v>97</v>
      </c>
      <c r="BS153" t="s">
        <v>2053</v>
      </c>
      <c r="BT153" t="str">
        <f>HYPERLINK("https%3A%2F%2Fwww.webofscience.com%2Fwos%2Fwoscc%2Ffull-record%2FWOS:A1997WX89300011","View Full Record in Web of Science")</f>
        <v>View Full Record in Web of Science</v>
      </c>
    </row>
    <row r="154" spans="1:72" x14ac:dyDescent="0.15">
      <c r="A154" t="s">
        <v>72</v>
      </c>
      <c r="B154" t="s">
        <v>2054</v>
      </c>
      <c r="C154" t="s">
        <v>74</v>
      </c>
      <c r="D154" t="s">
        <v>74</v>
      </c>
      <c r="E154" t="s">
        <v>74</v>
      </c>
      <c r="F154" t="s">
        <v>2054</v>
      </c>
      <c r="G154" t="s">
        <v>74</v>
      </c>
      <c r="H154" t="s">
        <v>74</v>
      </c>
      <c r="I154" t="s">
        <v>2055</v>
      </c>
      <c r="J154" t="s">
        <v>1530</v>
      </c>
      <c r="K154" t="s">
        <v>74</v>
      </c>
      <c r="L154" t="s">
        <v>74</v>
      </c>
      <c r="M154" t="s">
        <v>77</v>
      </c>
      <c r="N154" t="s">
        <v>78</v>
      </c>
      <c r="O154" t="s">
        <v>74</v>
      </c>
      <c r="P154" t="s">
        <v>74</v>
      </c>
      <c r="Q154" t="s">
        <v>74</v>
      </c>
      <c r="R154" t="s">
        <v>74</v>
      </c>
      <c r="S154" t="s">
        <v>74</v>
      </c>
      <c r="T154" t="s">
        <v>74</v>
      </c>
      <c r="U154" t="s">
        <v>74</v>
      </c>
      <c r="V154" t="s">
        <v>2056</v>
      </c>
      <c r="W154" t="s">
        <v>2057</v>
      </c>
      <c r="X154" t="s">
        <v>2058</v>
      </c>
      <c r="Y154" t="s">
        <v>2059</v>
      </c>
      <c r="Z154" t="s">
        <v>74</v>
      </c>
      <c r="AA154" t="s">
        <v>74</v>
      </c>
      <c r="AB154" t="s">
        <v>74</v>
      </c>
      <c r="AC154" t="s">
        <v>74</v>
      </c>
      <c r="AD154" t="s">
        <v>74</v>
      </c>
      <c r="AE154" t="s">
        <v>74</v>
      </c>
      <c r="AF154" t="s">
        <v>74</v>
      </c>
      <c r="AG154">
        <v>6</v>
      </c>
      <c r="AH154">
        <v>14</v>
      </c>
      <c r="AI154">
        <v>14</v>
      </c>
      <c r="AJ154">
        <v>0</v>
      </c>
      <c r="AK154">
        <v>0</v>
      </c>
      <c r="AL154" t="s">
        <v>707</v>
      </c>
      <c r="AM154" t="s">
        <v>572</v>
      </c>
      <c r="AN154" t="s">
        <v>1536</v>
      </c>
      <c r="AO154" t="s">
        <v>1537</v>
      </c>
      <c r="AP154" t="s">
        <v>74</v>
      </c>
      <c r="AQ154" t="s">
        <v>74</v>
      </c>
      <c r="AR154" t="s">
        <v>1538</v>
      </c>
      <c r="AS154" t="s">
        <v>1539</v>
      </c>
      <c r="AT154" t="s">
        <v>2041</v>
      </c>
      <c r="AU154">
        <v>1997</v>
      </c>
      <c r="AV154">
        <v>24</v>
      </c>
      <c r="AW154">
        <v>10</v>
      </c>
      <c r="AX154" t="s">
        <v>74</v>
      </c>
      <c r="AY154" t="s">
        <v>74</v>
      </c>
      <c r="AZ154" t="s">
        <v>74</v>
      </c>
      <c r="BA154" t="s">
        <v>74</v>
      </c>
      <c r="BB154">
        <v>1191</v>
      </c>
      <c r="BC154">
        <v>1194</v>
      </c>
      <c r="BD154" t="s">
        <v>74</v>
      </c>
      <c r="BE154" t="s">
        <v>2060</v>
      </c>
      <c r="BF154" t="str">
        <f>HYPERLINK("http://dx.doi.org/10.1029/97GL01155","http://dx.doi.org/10.1029/97GL01155")</f>
        <v>http://dx.doi.org/10.1029/97GL01155</v>
      </c>
      <c r="BG154" t="s">
        <v>74</v>
      </c>
      <c r="BH154" t="s">
        <v>74</v>
      </c>
      <c r="BI154">
        <v>4</v>
      </c>
      <c r="BJ154" t="s">
        <v>1541</v>
      </c>
      <c r="BK154" t="s">
        <v>95</v>
      </c>
      <c r="BL154" t="s">
        <v>564</v>
      </c>
      <c r="BM154" t="s">
        <v>2061</v>
      </c>
      <c r="BN154" t="s">
        <v>74</v>
      </c>
      <c r="BO154" t="s">
        <v>227</v>
      </c>
      <c r="BP154" t="s">
        <v>74</v>
      </c>
      <c r="BQ154" t="s">
        <v>74</v>
      </c>
      <c r="BR154" t="s">
        <v>97</v>
      </c>
      <c r="BS154" t="s">
        <v>2062</v>
      </c>
      <c r="BT154" t="str">
        <f>HYPERLINK("https%3A%2F%2Fwww.webofscience.com%2Fwos%2Fwoscc%2Ffull-record%2FWOS:A1997WZ42500009","View Full Record in Web of Science")</f>
        <v>View Full Record in Web of Science</v>
      </c>
    </row>
    <row r="155" spans="1:72" x14ac:dyDescent="0.15">
      <c r="A155" t="s">
        <v>72</v>
      </c>
      <c r="B155" t="s">
        <v>2063</v>
      </c>
      <c r="C155" t="s">
        <v>74</v>
      </c>
      <c r="D155" t="s">
        <v>74</v>
      </c>
      <c r="E155" t="s">
        <v>74</v>
      </c>
      <c r="F155" t="s">
        <v>2063</v>
      </c>
      <c r="G155" t="s">
        <v>74</v>
      </c>
      <c r="H155" t="s">
        <v>74</v>
      </c>
      <c r="I155" t="s">
        <v>2064</v>
      </c>
      <c r="J155" t="s">
        <v>1530</v>
      </c>
      <c r="K155" t="s">
        <v>74</v>
      </c>
      <c r="L155" t="s">
        <v>74</v>
      </c>
      <c r="M155" t="s">
        <v>77</v>
      </c>
      <c r="N155" t="s">
        <v>78</v>
      </c>
      <c r="O155" t="s">
        <v>74</v>
      </c>
      <c r="P155" t="s">
        <v>74</v>
      </c>
      <c r="Q155" t="s">
        <v>74</v>
      </c>
      <c r="R155" t="s">
        <v>74</v>
      </c>
      <c r="S155" t="s">
        <v>74</v>
      </c>
      <c r="T155" t="s">
        <v>74</v>
      </c>
      <c r="U155" t="s">
        <v>2065</v>
      </c>
      <c r="V155" t="s">
        <v>2066</v>
      </c>
      <c r="W155" t="s">
        <v>2067</v>
      </c>
      <c r="X155" t="s">
        <v>2068</v>
      </c>
      <c r="Y155" t="s">
        <v>2069</v>
      </c>
      <c r="Z155" t="s">
        <v>74</v>
      </c>
      <c r="AA155" t="s">
        <v>74</v>
      </c>
      <c r="AB155" t="s">
        <v>74</v>
      </c>
      <c r="AC155" t="s">
        <v>74</v>
      </c>
      <c r="AD155" t="s">
        <v>74</v>
      </c>
      <c r="AE155" t="s">
        <v>74</v>
      </c>
      <c r="AF155" t="s">
        <v>74</v>
      </c>
      <c r="AG155">
        <v>23</v>
      </c>
      <c r="AH155">
        <v>22</v>
      </c>
      <c r="AI155">
        <v>22</v>
      </c>
      <c r="AJ155">
        <v>0</v>
      </c>
      <c r="AK155">
        <v>3</v>
      </c>
      <c r="AL155" t="s">
        <v>707</v>
      </c>
      <c r="AM155" t="s">
        <v>572</v>
      </c>
      <c r="AN155" t="s">
        <v>1536</v>
      </c>
      <c r="AO155" t="s">
        <v>1537</v>
      </c>
      <c r="AP155" t="s">
        <v>74</v>
      </c>
      <c r="AQ155" t="s">
        <v>74</v>
      </c>
      <c r="AR155" t="s">
        <v>1538</v>
      </c>
      <c r="AS155" t="s">
        <v>1539</v>
      </c>
      <c r="AT155" t="s">
        <v>2041</v>
      </c>
      <c r="AU155">
        <v>1997</v>
      </c>
      <c r="AV155">
        <v>24</v>
      </c>
      <c r="AW155">
        <v>10</v>
      </c>
      <c r="AX155" t="s">
        <v>74</v>
      </c>
      <c r="AY155" t="s">
        <v>74</v>
      </c>
      <c r="AZ155" t="s">
        <v>74</v>
      </c>
      <c r="BA155" t="s">
        <v>74</v>
      </c>
      <c r="BB155">
        <v>1231</v>
      </c>
      <c r="BC155">
        <v>1234</v>
      </c>
      <c r="BD155" t="s">
        <v>74</v>
      </c>
      <c r="BE155" t="s">
        <v>2070</v>
      </c>
      <c r="BF155" t="str">
        <f>HYPERLINK("http://dx.doi.org/10.1029/97GL50990","http://dx.doi.org/10.1029/97GL50990")</f>
        <v>http://dx.doi.org/10.1029/97GL50990</v>
      </c>
      <c r="BG155" t="s">
        <v>74</v>
      </c>
      <c r="BH155" t="s">
        <v>74</v>
      </c>
      <c r="BI155">
        <v>4</v>
      </c>
      <c r="BJ155" t="s">
        <v>1541</v>
      </c>
      <c r="BK155" t="s">
        <v>95</v>
      </c>
      <c r="BL155" t="s">
        <v>564</v>
      </c>
      <c r="BM155" t="s">
        <v>2061</v>
      </c>
      <c r="BN155" t="s">
        <v>74</v>
      </c>
      <c r="BO155" t="s">
        <v>227</v>
      </c>
      <c r="BP155" t="s">
        <v>74</v>
      </c>
      <c r="BQ155" t="s">
        <v>74</v>
      </c>
      <c r="BR155" t="s">
        <v>97</v>
      </c>
      <c r="BS155" t="s">
        <v>2071</v>
      </c>
      <c r="BT155" t="str">
        <f>HYPERLINK("https%3A%2F%2Fwww.webofscience.com%2Fwos%2Fwoscc%2Ffull-record%2FWOS:A1997WZ42500019","View Full Record in Web of Science")</f>
        <v>View Full Record in Web of Science</v>
      </c>
    </row>
    <row r="156" spans="1:72" x14ac:dyDescent="0.15">
      <c r="A156" t="s">
        <v>72</v>
      </c>
      <c r="B156" t="s">
        <v>2072</v>
      </c>
      <c r="C156" t="s">
        <v>74</v>
      </c>
      <c r="D156" t="s">
        <v>74</v>
      </c>
      <c r="E156" t="s">
        <v>74</v>
      </c>
      <c r="F156" t="s">
        <v>2072</v>
      </c>
      <c r="G156" t="s">
        <v>74</v>
      </c>
      <c r="H156" t="s">
        <v>74</v>
      </c>
      <c r="I156" t="s">
        <v>2073</v>
      </c>
      <c r="J156" t="s">
        <v>1049</v>
      </c>
      <c r="K156" t="s">
        <v>74</v>
      </c>
      <c r="L156" t="s">
        <v>74</v>
      </c>
      <c r="M156" t="s">
        <v>77</v>
      </c>
      <c r="N156" t="s">
        <v>78</v>
      </c>
      <c r="O156" t="s">
        <v>74</v>
      </c>
      <c r="P156" t="s">
        <v>74</v>
      </c>
      <c r="Q156" t="s">
        <v>74</v>
      </c>
      <c r="R156" t="s">
        <v>74</v>
      </c>
      <c r="S156" t="s">
        <v>74</v>
      </c>
      <c r="T156" t="s">
        <v>74</v>
      </c>
      <c r="U156" t="s">
        <v>2074</v>
      </c>
      <c r="V156" t="s">
        <v>2075</v>
      </c>
      <c r="W156" t="s">
        <v>2076</v>
      </c>
      <c r="X156" t="s">
        <v>2077</v>
      </c>
      <c r="Y156" t="s">
        <v>2078</v>
      </c>
      <c r="Z156" t="s">
        <v>74</v>
      </c>
      <c r="AA156" t="s">
        <v>2079</v>
      </c>
      <c r="AB156" t="s">
        <v>2080</v>
      </c>
      <c r="AC156" t="s">
        <v>74</v>
      </c>
      <c r="AD156" t="s">
        <v>74</v>
      </c>
      <c r="AE156" t="s">
        <v>74</v>
      </c>
      <c r="AF156" t="s">
        <v>74</v>
      </c>
      <c r="AG156">
        <v>30</v>
      </c>
      <c r="AH156">
        <v>37</v>
      </c>
      <c r="AI156">
        <v>38</v>
      </c>
      <c r="AJ156">
        <v>0</v>
      </c>
      <c r="AK156">
        <v>10</v>
      </c>
      <c r="AL156" t="s">
        <v>707</v>
      </c>
      <c r="AM156" t="s">
        <v>572</v>
      </c>
      <c r="AN156" t="s">
        <v>1536</v>
      </c>
      <c r="AO156" t="s">
        <v>74</v>
      </c>
      <c r="AP156" t="s">
        <v>74</v>
      </c>
      <c r="AQ156" t="s">
        <v>74</v>
      </c>
      <c r="AR156" t="s">
        <v>1057</v>
      </c>
      <c r="AS156" t="s">
        <v>1058</v>
      </c>
      <c r="AT156" t="s">
        <v>2041</v>
      </c>
      <c r="AU156">
        <v>1997</v>
      </c>
      <c r="AV156">
        <v>102</v>
      </c>
      <c r="AW156" t="s">
        <v>2081</v>
      </c>
      <c r="AX156" t="s">
        <v>74</v>
      </c>
      <c r="AY156" t="s">
        <v>74</v>
      </c>
      <c r="AZ156" t="s">
        <v>74</v>
      </c>
      <c r="BA156" t="s">
        <v>74</v>
      </c>
      <c r="BB156">
        <v>10373</v>
      </c>
      <c r="BC156">
        <v>10389</v>
      </c>
      <c r="BD156" t="s">
        <v>74</v>
      </c>
      <c r="BE156" t="s">
        <v>2082</v>
      </c>
      <c r="BF156" t="str">
        <f>HYPERLINK("http://dx.doi.org/10.1029/97JC00229","http://dx.doi.org/10.1029/97JC00229")</f>
        <v>http://dx.doi.org/10.1029/97JC00229</v>
      </c>
      <c r="BG156" t="s">
        <v>74</v>
      </c>
      <c r="BH156" t="s">
        <v>74</v>
      </c>
      <c r="BI156">
        <v>17</v>
      </c>
      <c r="BJ156" t="s">
        <v>1061</v>
      </c>
      <c r="BK156" t="s">
        <v>95</v>
      </c>
      <c r="BL156" t="s">
        <v>1061</v>
      </c>
      <c r="BM156" t="s">
        <v>2083</v>
      </c>
      <c r="BN156" t="s">
        <v>74</v>
      </c>
      <c r="BO156" t="s">
        <v>227</v>
      </c>
      <c r="BP156" t="s">
        <v>74</v>
      </c>
      <c r="BQ156" t="s">
        <v>74</v>
      </c>
      <c r="BR156" t="s">
        <v>97</v>
      </c>
      <c r="BS156" t="s">
        <v>2084</v>
      </c>
      <c r="BT156" t="str">
        <f>HYPERLINK("https%3A%2F%2Fwww.webofscience.com%2Fwos%2Fwoscc%2Ffull-record%2FWOS:A1997XA56900003","View Full Record in Web of Science")</f>
        <v>View Full Record in Web of Science</v>
      </c>
    </row>
    <row r="157" spans="1:72" x14ac:dyDescent="0.15">
      <c r="A157" t="s">
        <v>72</v>
      </c>
      <c r="B157" t="s">
        <v>2085</v>
      </c>
      <c r="C157" t="s">
        <v>74</v>
      </c>
      <c r="D157" t="s">
        <v>74</v>
      </c>
      <c r="E157" t="s">
        <v>74</v>
      </c>
      <c r="F157" t="s">
        <v>2085</v>
      </c>
      <c r="G157" t="s">
        <v>74</v>
      </c>
      <c r="H157" t="s">
        <v>74</v>
      </c>
      <c r="I157" t="s">
        <v>2086</v>
      </c>
      <c r="J157" t="s">
        <v>1049</v>
      </c>
      <c r="K157" t="s">
        <v>74</v>
      </c>
      <c r="L157" t="s">
        <v>74</v>
      </c>
      <c r="M157" t="s">
        <v>77</v>
      </c>
      <c r="N157" t="s">
        <v>78</v>
      </c>
      <c r="O157" t="s">
        <v>74</v>
      </c>
      <c r="P157" t="s">
        <v>74</v>
      </c>
      <c r="Q157" t="s">
        <v>74</v>
      </c>
      <c r="R157" t="s">
        <v>74</v>
      </c>
      <c r="S157" t="s">
        <v>74</v>
      </c>
      <c r="T157" t="s">
        <v>74</v>
      </c>
      <c r="U157" t="s">
        <v>2087</v>
      </c>
      <c r="V157" t="s">
        <v>2088</v>
      </c>
      <c r="W157" t="s">
        <v>2089</v>
      </c>
      <c r="X157" t="s">
        <v>2090</v>
      </c>
      <c r="Y157" t="s">
        <v>2091</v>
      </c>
      <c r="Z157" t="s">
        <v>74</v>
      </c>
      <c r="AA157" t="s">
        <v>2092</v>
      </c>
      <c r="AB157" t="s">
        <v>2093</v>
      </c>
      <c r="AC157" t="s">
        <v>74</v>
      </c>
      <c r="AD157" t="s">
        <v>74</v>
      </c>
      <c r="AE157" t="s">
        <v>74</v>
      </c>
      <c r="AF157" t="s">
        <v>74</v>
      </c>
      <c r="AG157">
        <v>33</v>
      </c>
      <c r="AH157">
        <v>31</v>
      </c>
      <c r="AI157">
        <v>34</v>
      </c>
      <c r="AJ157">
        <v>0</v>
      </c>
      <c r="AK157">
        <v>10</v>
      </c>
      <c r="AL157" t="s">
        <v>707</v>
      </c>
      <c r="AM157" t="s">
        <v>572</v>
      </c>
      <c r="AN157" t="s">
        <v>1536</v>
      </c>
      <c r="AO157" t="s">
        <v>74</v>
      </c>
      <c r="AP157" t="s">
        <v>74</v>
      </c>
      <c r="AQ157" t="s">
        <v>74</v>
      </c>
      <c r="AR157" t="s">
        <v>1057</v>
      </c>
      <c r="AS157" t="s">
        <v>1058</v>
      </c>
      <c r="AT157" t="s">
        <v>2041</v>
      </c>
      <c r="AU157">
        <v>1997</v>
      </c>
      <c r="AV157">
        <v>102</v>
      </c>
      <c r="AW157" t="s">
        <v>2081</v>
      </c>
      <c r="AX157" t="s">
        <v>74</v>
      </c>
      <c r="AY157" t="s">
        <v>74</v>
      </c>
      <c r="AZ157" t="s">
        <v>74</v>
      </c>
      <c r="BA157" t="s">
        <v>74</v>
      </c>
      <c r="BB157">
        <v>10457</v>
      </c>
      <c r="BC157">
        <v>10471</v>
      </c>
      <c r="BD157" t="s">
        <v>74</v>
      </c>
      <c r="BE157" t="s">
        <v>2094</v>
      </c>
      <c r="BF157" t="str">
        <f>HYPERLINK("http://dx.doi.org/10.1029/97JC00047","http://dx.doi.org/10.1029/97JC00047")</f>
        <v>http://dx.doi.org/10.1029/97JC00047</v>
      </c>
      <c r="BG157" t="s">
        <v>74</v>
      </c>
      <c r="BH157" t="s">
        <v>74</v>
      </c>
      <c r="BI157">
        <v>15</v>
      </c>
      <c r="BJ157" t="s">
        <v>1061</v>
      </c>
      <c r="BK157" t="s">
        <v>95</v>
      </c>
      <c r="BL157" t="s">
        <v>1061</v>
      </c>
      <c r="BM157" t="s">
        <v>2083</v>
      </c>
      <c r="BN157" t="s">
        <v>74</v>
      </c>
      <c r="BO157" t="s">
        <v>972</v>
      </c>
      <c r="BP157" t="s">
        <v>74</v>
      </c>
      <c r="BQ157" t="s">
        <v>74</v>
      </c>
      <c r="BR157" t="s">
        <v>97</v>
      </c>
      <c r="BS157" t="s">
        <v>2095</v>
      </c>
      <c r="BT157" t="str">
        <f>HYPERLINK("https%3A%2F%2Fwww.webofscience.com%2Fwos%2Fwoscc%2Ffull-record%2FWOS:A1997XA56900007","View Full Record in Web of Science")</f>
        <v>View Full Record in Web of Science</v>
      </c>
    </row>
    <row r="158" spans="1:72" x14ac:dyDescent="0.15">
      <c r="A158" t="s">
        <v>72</v>
      </c>
      <c r="B158" t="s">
        <v>2096</v>
      </c>
      <c r="C158" t="s">
        <v>74</v>
      </c>
      <c r="D158" t="s">
        <v>74</v>
      </c>
      <c r="E158" t="s">
        <v>74</v>
      </c>
      <c r="F158" t="s">
        <v>2096</v>
      </c>
      <c r="G158" t="s">
        <v>74</v>
      </c>
      <c r="H158" t="s">
        <v>74</v>
      </c>
      <c r="I158" t="s">
        <v>2097</v>
      </c>
      <c r="J158" t="s">
        <v>1049</v>
      </c>
      <c r="K158" t="s">
        <v>74</v>
      </c>
      <c r="L158" t="s">
        <v>74</v>
      </c>
      <c r="M158" t="s">
        <v>77</v>
      </c>
      <c r="N158" t="s">
        <v>78</v>
      </c>
      <c r="O158" t="s">
        <v>74</v>
      </c>
      <c r="P158" t="s">
        <v>74</v>
      </c>
      <c r="Q158" t="s">
        <v>74</v>
      </c>
      <c r="R158" t="s">
        <v>74</v>
      </c>
      <c r="S158" t="s">
        <v>74</v>
      </c>
      <c r="T158" t="s">
        <v>74</v>
      </c>
      <c r="U158" t="s">
        <v>2098</v>
      </c>
      <c r="V158" t="s">
        <v>2099</v>
      </c>
      <c r="W158" t="s">
        <v>74</v>
      </c>
      <c r="X158" t="s">
        <v>74</v>
      </c>
      <c r="Y158" t="s">
        <v>2100</v>
      </c>
      <c r="Z158" t="s">
        <v>74</v>
      </c>
      <c r="AA158" t="s">
        <v>2101</v>
      </c>
      <c r="AB158" t="s">
        <v>2102</v>
      </c>
      <c r="AC158" t="s">
        <v>74</v>
      </c>
      <c r="AD158" t="s">
        <v>74</v>
      </c>
      <c r="AE158" t="s">
        <v>74</v>
      </c>
      <c r="AF158" t="s">
        <v>74</v>
      </c>
      <c r="AG158">
        <v>42</v>
      </c>
      <c r="AH158">
        <v>64</v>
      </c>
      <c r="AI158">
        <v>64</v>
      </c>
      <c r="AJ158">
        <v>0</v>
      </c>
      <c r="AK158">
        <v>6</v>
      </c>
      <c r="AL158" t="s">
        <v>707</v>
      </c>
      <c r="AM158" t="s">
        <v>572</v>
      </c>
      <c r="AN158" t="s">
        <v>1536</v>
      </c>
      <c r="AO158" t="s">
        <v>74</v>
      </c>
      <c r="AP158" t="s">
        <v>74</v>
      </c>
      <c r="AQ158" t="s">
        <v>74</v>
      </c>
      <c r="AR158" t="s">
        <v>1057</v>
      </c>
      <c r="AS158" t="s">
        <v>1058</v>
      </c>
      <c r="AT158" t="s">
        <v>2041</v>
      </c>
      <c r="AU158">
        <v>1997</v>
      </c>
      <c r="AV158">
        <v>102</v>
      </c>
      <c r="AW158" t="s">
        <v>2081</v>
      </c>
      <c r="AX158" t="s">
        <v>74</v>
      </c>
      <c r="AY158" t="s">
        <v>74</v>
      </c>
      <c r="AZ158" t="s">
        <v>74</v>
      </c>
      <c r="BA158" t="s">
        <v>74</v>
      </c>
      <c r="BB158">
        <v>10483</v>
      </c>
      <c r="BC158">
        <v>10497</v>
      </c>
      <c r="BD158" t="s">
        <v>74</v>
      </c>
      <c r="BE158" t="s">
        <v>2103</v>
      </c>
      <c r="BF158" t="str">
        <f>HYPERLINK("http://dx.doi.org/10.1029/97JC00381","http://dx.doi.org/10.1029/97JC00381")</f>
        <v>http://dx.doi.org/10.1029/97JC00381</v>
      </c>
      <c r="BG158" t="s">
        <v>74</v>
      </c>
      <c r="BH158" t="s">
        <v>74</v>
      </c>
      <c r="BI158">
        <v>15</v>
      </c>
      <c r="BJ158" t="s">
        <v>1061</v>
      </c>
      <c r="BK158" t="s">
        <v>95</v>
      </c>
      <c r="BL158" t="s">
        <v>1061</v>
      </c>
      <c r="BM158" t="s">
        <v>2083</v>
      </c>
      <c r="BN158" t="s">
        <v>74</v>
      </c>
      <c r="BO158" t="s">
        <v>227</v>
      </c>
      <c r="BP158" t="s">
        <v>74</v>
      </c>
      <c r="BQ158" t="s">
        <v>74</v>
      </c>
      <c r="BR158" t="s">
        <v>97</v>
      </c>
      <c r="BS158" t="s">
        <v>2104</v>
      </c>
      <c r="BT158" t="str">
        <f>HYPERLINK("https%3A%2F%2Fwww.webofscience.com%2Fwos%2Fwoscc%2Ffull-record%2FWOS:A1997XA56900009","View Full Record in Web of Science")</f>
        <v>View Full Record in Web of Science</v>
      </c>
    </row>
    <row r="159" spans="1:72" x14ac:dyDescent="0.15">
      <c r="A159" t="s">
        <v>72</v>
      </c>
      <c r="B159" t="s">
        <v>2105</v>
      </c>
      <c r="C159" t="s">
        <v>74</v>
      </c>
      <c r="D159" t="s">
        <v>74</v>
      </c>
      <c r="E159" t="s">
        <v>74</v>
      </c>
      <c r="F159" t="s">
        <v>2105</v>
      </c>
      <c r="G159" t="s">
        <v>74</v>
      </c>
      <c r="H159" t="s">
        <v>74</v>
      </c>
      <c r="I159" t="s">
        <v>2106</v>
      </c>
      <c r="J159" t="s">
        <v>817</v>
      </c>
      <c r="K159" t="s">
        <v>74</v>
      </c>
      <c r="L159" t="s">
        <v>74</v>
      </c>
      <c r="M159" t="s">
        <v>77</v>
      </c>
      <c r="N159" t="s">
        <v>1701</v>
      </c>
      <c r="O159" t="s">
        <v>74</v>
      </c>
      <c r="P159" t="s">
        <v>74</v>
      </c>
      <c r="Q159" t="s">
        <v>74</v>
      </c>
      <c r="R159" t="s">
        <v>74</v>
      </c>
      <c r="S159" t="s">
        <v>74</v>
      </c>
      <c r="T159" t="s">
        <v>74</v>
      </c>
      <c r="U159" t="s">
        <v>74</v>
      </c>
      <c r="V159" t="s">
        <v>74</v>
      </c>
      <c r="W159" t="s">
        <v>2107</v>
      </c>
      <c r="X159" t="s">
        <v>2108</v>
      </c>
      <c r="Y159" t="s">
        <v>2109</v>
      </c>
      <c r="Z159" t="s">
        <v>74</v>
      </c>
      <c r="AA159" t="s">
        <v>74</v>
      </c>
      <c r="AB159" t="s">
        <v>74</v>
      </c>
      <c r="AC159" t="s">
        <v>74</v>
      </c>
      <c r="AD159" t="s">
        <v>74</v>
      </c>
      <c r="AE159" t="s">
        <v>74</v>
      </c>
      <c r="AF159" t="s">
        <v>74</v>
      </c>
      <c r="AG159">
        <v>12</v>
      </c>
      <c r="AH159">
        <v>61</v>
      </c>
      <c r="AI159">
        <v>66</v>
      </c>
      <c r="AJ159">
        <v>0</v>
      </c>
      <c r="AK159">
        <v>13</v>
      </c>
      <c r="AL159" t="s">
        <v>2110</v>
      </c>
      <c r="AM159" t="s">
        <v>2111</v>
      </c>
      <c r="AN159" t="s">
        <v>2112</v>
      </c>
      <c r="AO159" t="s">
        <v>826</v>
      </c>
      <c r="AP159" t="s">
        <v>2113</v>
      </c>
      <c r="AQ159" t="s">
        <v>74</v>
      </c>
      <c r="AR159" t="s">
        <v>817</v>
      </c>
      <c r="AS159" t="s">
        <v>827</v>
      </c>
      <c r="AT159" t="s">
        <v>2041</v>
      </c>
      <c r="AU159">
        <v>1997</v>
      </c>
      <c r="AV159">
        <v>387</v>
      </c>
      <c r="AW159">
        <v>6630</v>
      </c>
      <c r="AX159" t="s">
        <v>74</v>
      </c>
      <c r="AY159" t="s">
        <v>74</v>
      </c>
      <c r="AZ159" t="s">
        <v>74</v>
      </c>
      <c r="BA159" t="s">
        <v>74</v>
      </c>
      <c r="BB159">
        <v>245</v>
      </c>
      <c r="BC159">
        <v>245</v>
      </c>
      <c r="BD159" t="s">
        <v>74</v>
      </c>
      <c r="BE159" t="s">
        <v>2114</v>
      </c>
      <c r="BF159" t="str">
        <f>HYPERLINK("http://dx.doi.org/10.1038/387245a0","http://dx.doi.org/10.1038/387245a0")</f>
        <v>http://dx.doi.org/10.1038/387245a0</v>
      </c>
      <c r="BG159" t="s">
        <v>74</v>
      </c>
      <c r="BH159" t="s">
        <v>74</v>
      </c>
      <c r="BI159">
        <v>1</v>
      </c>
      <c r="BJ159" t="s">
        <v>619</v>
      </c>
      <c r="BK159" t="s">
        <v>95</v>
      </c>
      <c r="BL159" t="s">
        <v>620</v>
      </c>
      <c r="BM159" t="s">
        <v>2115</v>
      </c>
      <c r="BN159">
        <v>9153386</v>
      </c>
      <c r="BO159" t="s">
        <v>227</v>
      </c>
      <c r="BP159" t="s">
        <v>74</v>
      </c>
      <c r="BQ159" t="s">
        <v>74</v>
      </c>
      <c r="BR159" t="s">
        <v>97</v>
      </c>
      <c r="BS159" t="s">
        <v>2116</v>
      </c>
      <c r="BT159" t="str">
        <f>HYPERLINK("https%3A%2F%2Fwww.webofscience.com%2Fwos%2Fwoscc%2Ffull-record%2FWOS:A1997WZ16700034","View Full Record in Web of Science")</f>
        <v>View Full Record in Web of Science</v>
      </c>
    </row>
    <row r="160" spans="1:72" x14ac:dyDescent="0.15">
      <c r="A160" t="s">
        <v>72</v>
      </c>
      <c r="B160" t="s">
        <v>2117</v>
      </c>
      <c r="C160" t="s">
        <v>74</v>
      </c>
      <c r="D160" t="s">
        <v>74</v>
      </c>
      <c r="E160" t="s">
        <v>74</v>
      </c>
      <c r="F160" t="s">
        <v>2117</v>
      </c>
      <c r="G160" t="s">
        <v>74</v>
      </c>
      <c r="H160" t="s">
        <v>74</v>
      </c>
      <c r="I160" t="s">
        <v>2118</v>
      </c>
      <c r="J160" t="s">
        <v>2119</v>
      </c>
      <c r="K160" t="s">
        <v>74</v>
      </c>
      <c r="L160" t="s">
        <v>74</v>
      </c>
      <c r="M160" t="s">
        <v>77</v>
      </c>
      <c r="N160" t="s">
        <v>78</v>
      </c>
      <c r="O160" t="s">
        <v>74</v>
      </c>
      <c r="P160" t="s">
        <v>74</v>
      </c>
      <c r="Q160" t="s">
        <v>74</v>
      </c>
      <c r="R160" t="s">
        <v>74</v>
      </c>
      <c r="S160" t="s">
        <v>74</v>
      </c>
      <c r="T160" t="s">
        <v>2120</v>
      </c>
      <c r="U160" t="s">
        <v>2121</v>
      </c>
      <c r="V160" t="s">
        <v>2122</v>
      </c>
      <c r="W160" t="s">
        <v>2123</v>
      </c>
      <c r="X160" t="s">
        <v>2124</v>
      </c>
      <c r="Y160" t="s">
        <v>2125</v>
      </c>
      <c r="Z160" t="s">
        <v>74</v>
      </c>
      <c r="AA160" t="s">
        <v>2126</v>
      </c>
      <c r="AB160" t="s">
        <v>2127</v>
      </c>
      <c r="AC160" t="s">
        <v>74</v>
      </c>
      <c r="AD160" t="s">
        <v>74</v>
      </c>
      <c r="AE160" t="s">
        <v>74</v>
      </c>
      <c r="AF160" t="s">
        <v>74</v>
      </c>
      <c r="AG160">
        <v>42</v>
      </c>
      <c r="AH160">
        <v>56</v>
      </c>
      <c r="AI160">
        <v>57</v>
      </c>
      <c r="AJ160">
        <v>0</v>
      </c>
      <c r="AK160">
        <v>0</v>
      </c>
      <c r="AL160" t="s">
        <v>1178</v>
      </c>
      <c r="AM160" t="s">
        <v>132</v>
      </c>
      <c r="AN160" t="s">
        <v>1179</v>
      </c>
      <c r="AO160" t="s">
        <v>2128</v>
      </c>
      <c r="AP160" t="s">
        <v>74</v>
      </c>
      <c r="AQ160" t="s">
        <v>74</v>
      </c>
      <c r="AR160" t="s">
        <v>2129</v>
      </c>
      <c r="AS160" t="s">
        <v>2130</v>
      </c>
      <c r="AT160" t="s">
        <v>2131</v>
      </c>
      <c r="AU160">
        <v>1997</v>
      </c>
      <c r="AV160">
        <v>287</v>
      </c>
      <c r="AW160">
        <v>2</v>
      </c>
      <c r="AX160" t="s">
        <v>74</v>
      </c>
      <c r="AY160" t="s">
        <v>74</v>
      </c>
      <c r="AZ160" t="s">
        <v>74</v>
      </c>
      <c r="BA160" t="s">
        <v>74</v>
      </c>
      <c r="BB160">
        <v>307</v>
      </c>
      <c r="BC160">
        <v>327</v>
      </c>
      <c r="BD160" t="s">
        <v>74</v>
      </c>
      <c r="BE160" t="s">
        <v>2132</v>
      </c>
      <c r="BF160" t="str">
        <f>HYPERLINK("http://dx.doi.org/10.1093/mnras/287.2.307","http://dx.doi.org/10.1093/mnras/287.2.307")</f>
        <v>http://dx.doi.org/10.1093/mnras/287.2.307</v>
      </c>
      <c r="BG160" t="s">
        <v>74</v>
      </c>
      <c r="BH160" t="s">
        <v>74</v>
      </c>
      <c r="BI160">
        <v>21</v>
      </c>
      <c r="BJ160" t="s">
        <v>638</v>
      </c>
      <c r="BK160" t="s">
        <v>95</v>
      </c>
      <c r="BL160" t="s">
        <v>638</v>
      </c>
      <c r="BM160" t="s">
        <v>2133</v>
      </c>
      <c r="BN160" t="s">
        <v>74</v>
      </c>
      <c r="BO160" t="s">
        <v>227</v>
      </c>
      <c r="BP160" t="s">
        <v>74</v>
      </c>
      <c r="BQ160" t="s">
        <v>74</v>
      </c>
      <c r="BR160" t="s">
        <v>97</v>
      </c>
      <c r="BS160" t="s">
        <v>2134</v>
      </c>
      <c r="BT160" t="str">
        <f>HYPERLINK("https%3A%2F%2Fwww.webofscience.com%2Fwos%2Fwoscc%2Ffull-record%2FWOS:A1997XA23600007","View Full Record in Web of Science")</f>
        <v>View Full Record in Web of Science</v>
      </c>
    </row>
    <row r="161" spans="1:72" x14ac:dyDescent="0.15">
      <c r="A161" t="s">
        <v>72</v>
      </c>
      <c r="B161" t="s">
        <v>2135</v>
      </c>
      <c r="C161" t="s">
        <v>74</v>
      </c>
      <c r="D161" t="s">
        <v>74</v>
      </c>
      <c r="E161" t="s">
        <v>74</v>
      </c>
      <c r="F161" t="s">
        <v>2135</v>
      </c>
      <c r="G161" t="s">
        <v>74</v>
      </c>
      <c r="H161" t="s">
        <v>74</v>
      </c>
      <c r="I161" t="s">
        <v>2136</v>
      </c>
      <c r="J161" t="s">
        <v>2137</v>
      </c>
      <c r="K161" t="s">
        <v>74</v>
      </c>
      <c r="L161" t="s">
        <v>74</v>
      </c>
      <c r="M161" t="s">
        <v>77</v>
      </c>
      <c r="N161" t="s">
        <v>78</v>
      </c>
      <c r="O161" t="s">
        <v>74</v>
      </c>
      <c r="P161" t="s">
        <v>74</v>
      </c>
      <c r="Q161" t="s">
        <v>74</v>
      </c>
      <c r="R161" t="s">
        <v>74</v>
      </c>
      <c r="S161" t="s">
        <v>74</v>
      </c>
      <c r="T161" t="s">
        <v>2138</v>
      </c>
      <c r="U161" t="s">
        <v>2139</v>
      </c>
      <c r="V161" t="s">
        <v>2140</v>
      </c>
      <c r="W161" t="s">
        <v>2141</v>
      </c>
      <c r="X161" t="s">
        <v>2142</v>
      </c>
      <c r="Y161" t="s">
        <v>2143</v>
      </c>
      <c r="Z161" t="s">
        <v>74</v>
      </c>
      <c r="AA161" t="s">
        <v>2144</v>
      </c>
      <c r="AB161" t="s">
        <v>2145</v>
      </c>
      <c r="AC161" t="s">
        <v>74</v>
      </c>
      <c r="AD161" t="s">
        <v>74</v>
      </c>
      <c r="AE161" t="s">
        <v>74</v>
      </c>
      <c r="AF161" t="s">
        <v>74</v>
      </c>
      <c r="AG161">
        <v>29</v>
      </c>
      <c r="AH161">
        <v>46</v>
      </c>
      <c r="AI161">
        <v>49</v>
      </c>
      <c r="AJ161">
        <v>0</v>
      </c>
      <c r="AK161">
        <v>13</v>
      </c>
      <c r="AL161" t="s">
        <v>108</v>
      </c>
      <c r="AM161" t="s">
        <v>109</v>
      </c>
      <c r="AN161" t="s">
        <v>110</v>
      </c>
      <c r="AO161" t="s">
        <v>2146</v>
      </c>
      <c r="AP161" t="s">
        <v>74</v>
      </c>
      <c r="AQ161" t="s">
        <v>74</v>
      </c>
      <c r="AR161" t="s">
        <v>2147</v>
      </c>
      <c r="AS161" t="s">
        <v>2148</v>
      </c>
      <c r="AT161" t="s">
        <v>2149</v>
      </c>
      <c r="AU161">
        <v>1997</v>
      </c>
      <c r="AV161">
        <v>198</v>
      </c>
      <c r="AW161">
        <v>1</v>
      </c>
      <c r="AX161" t="s">
        <v>74</v>
      </c>
      <c r="AY161" t="s">
        <v>74</v>
      </c>
      <c r="AZ161" t="s">
        <v>74</v>
      </c>
      <c r="BA161" t="s">
        <v>74</v>
      </c>
      <c r="BB161">
        <v>43</v>
      </c>
      <c r="BC161">
        <v>50</v>
      </c>
      <c r="BD161" t="s">
        <v>74</v>
      </c>
      <c r="BE161" t="s">
        <v>2150</v>
      </c>
      <c r="BF161" t="str">
        <f>HYPERLINK("http://dx.doi.org/10.1016/S0048-9697(97)05440-5","http://dx.doi.org/10.1016/S0048-9697(97)05440-5")</f>
        <v>http://dx.doi.org/10.1016/S0048-9697(97)05440-5</v>
      </c>
      <c r="BG161" t="s">
        <v>74</v>
      </c>
      <c r="BH161" t="s">
        <v>74</v>
      </c>
      <c r="BI161">
        <v>8</v>
      </c>
      <c r="BJ161" t="s">
        <v>2151</v>
      </c>
      <c r="BK161" t="s">
        <v>95</v>
      </c>
      <c r="BL161" t="s">
        <v>326</v>
      </c>
      <c r="BM161" t="s">
        <v>2152</v>
      </c>
      <c r="BN161" t="s">
        <v>74</v>
      </c>
      <c r="BO161" t="s">
        <v>74</v>
      </c>
      <c r="BP161" t="s">
        <v>74</v>
      </c>
      <c r="BQ161" t="s">
        <v>74</v>
      </c>
      <c r="BR161" t="s">
        <v>97</v>
      </c>
      <c r="BS161" t="s">
        <v>2153</v>
      </c>
      <c r="BT161" t="str">
        <f>HYPERLINK("https%3A%2F%2Fwww.webofscience.com%2Fwos%2Fwoscc%2Ffull-record%2FWOS:A1997WW64300004","View Full Record in Web of Science")</f>
        <v>View Full Record in Web of Science</v>
      </c>
    </row>
    <row r="162" spans="1:72" x14ac:dyDescent="0.15">
      <c r="A162" t="s">
        <v>72</v>
      </c>
      <c r="B162" t="s">
        <v>2154</v>
      </c>
      <c r="C162" t="s">
        <v>74</v>
      </c>
      <c r="D162" t="s">
        <v>74</v>
      </c>
      <c r="E162" t="s">
        <v>74</v>
      </c>
      <c r="F162" t="s">
        <v>2154</v>
      </c>
      <c r="G162" t="s">
        <v>74</v>
      </c>
      <c r="H162" t="s">
        <v>74</v>
      </c>
      <c r="I162" t="s">
        <v>2155</v>
      </c>
      <c r="J162" t="s">
        <v>2156</v>
      </c>
      <c r="K162" t="s">
        <v>74</v>
      </c>
      <c r="L162" t="s">
        <v>74</v>
      </c>
      <c r="M162" t="s">
        <v>77</v>
      </c>
      <c r="N162" t="s">
        <v>78</v>
      </c>
      <c r="O162" t="s">
        <v>74</v>
      </c>
      <c r="P162" t="s">
        <v>74</v>
      </c>
      <c r="Q162" t="s">
        <v>74</v>
      </c>
      <c r="R162" t="s">
        <v>74</v>
      </c>
      <c r="S162" t="s">
        <v>74</v>
      </c>
      <c r="T162" t="s">
        <v>2157</v>
      </c>
      <c r="U162" t="s">
        <v>2158</v>
      </c>
      <c r="V162" t="s">
        <v>2159</v>
      </c>
      <c r="W162" t="s">
        <v>2160</v>
      </c>
      <c r="X162" t="s">
        <v>2161</v>
      </c>
      <c r="Y162" t="s">
        <v>74</v>
      </c>
      <c r="Z162" t="s">
        <v>74</v>
      </c>
      <c r="AA162" t="s">
        <v>2162</v>
      </c>
      <c r="AB162" t="s">
        <v>2163</v>
      </c>
      <c r="AC162" t="s">
        <v>74</v>
      </c>
      <c r="AD162" t="s">
        <v>74</v>
      </c>
      <c r="AE162" t="s">
        <v>74</v>
      </c>
      <c r="AF162" t="s">
        <v>74</v>
      </c>
      <c r="AG162">
        <v>27</v>
      </c>
      <c r="AH162">
        <v>24</v>
      </c>
      <c r="AI162">
        <v>26</v>
      </c>
      <c r="AJ162">
        <v>0</v>
      </c>
      <c r="AK162">
        <v>6</v>
      </c>
      <c r="AL162" t="s">
        <v>108</v>
      </c>
      <c r="AM162" t="s">
        <v>109</v>
      </c>
      <c r="AN162" t="s">
        <v>110</v>
      </c>
      <c r="AO162" t="s">
        <v>2164</v>
      </c>
      <c r="AP162" t="s">
        <v>74</v>
      </c>
      <c r="AQ162" t="s">
        <v>74</v>
      </c>
      <c r="AR162" t="s">
        <v>2165</v>
      </c>
      <c r="AS162" t="s">
        <v>2166</v>
      </c>
      <c r="AT162" t="s">
        <v>2167</v>
      </c>
      <c r="AU162">
        <v>1997</v>
      </c>
      <c r="AV162">
        <v>1352</v>
      </c>
      <c r="AW162">
        <v>1</v>
      </c>
      <c r="AX162" t="s">
        <v>74</v>
      </c>
      <c r="AY162" t="s">
        <v>74</v>
      </c>
      <c r="AZ162" t="s">
        <v>74</v>
      </c>
      <c r="BA162" t="s">
        <v>74</v>
      </c>
      <c r="BB162">
        <v>56</v>
      </c>
      <c r="BC162">
        <v>62</v>
      </c>
      <c r="BD162" t="s">
        <v>74</v>
      </c>
      <c r="BE162" t="s">
        <v>2168</v>
      </c>
      <c r="BF162" t="str">
        <f>HYPERLINK("http://dx.doi.org/10.1016/S0167-4781(97)00023-7","http://dx.doi.org/10.1016/S0167-4781(97)00023-7")</f>
        <v>http://dx.doi.org/10.1016/S0167-4781(97)00023-7</v>
      </c>
      <c r="BG162" t="s">
        <v>74</v>
      </c>
      <c r="BH162" t="s">
        <v>74</v>
      </c>
      <c r="BI162">
        <v>7</v>
      </c>
      <c r="BJ162" t="s">
        <v>2169</v>
      </c>
      <c r="BK162" t="s">
        <v>95</v>
      </c>
      <c r="BL162" t="s">
        <v>2169</v>
      </c>
      <c r="BM162" t="s">
        <v>2170</v>
      </c>
      <c r="BN162">
        <v>9177483</v>
      </c>
      <c r="BO162" t="s">
        <v>74</v>
      </c>
      <c r="BP162" t="s">
        <v>74</v>
      </c>
      <c r="BQ162" t="s">
        <v>74</v>
      </c>
      <c r="BR162" t="s">
        <v>97</v>
      </c>
      <c r="BS162" t="s">
        <v>2171</v>
      </c>
      <c r="BT162" t="str">
        <f>HYPERLINK("https%3A%2F%2Fwww.webofscience.com%2Fwos%2Fwoscc%2Ffull-record%2FWOS:A1997WY05500009","View Full Record in Web of Science")</f>
        <v>View Full Record in Web of Science</v>
      </c>
    </row>
    <row r="163" spans="1:72" x14ac:dyDescent="0.15">
      <c r="A163" t="s">
        <v>72</v>
      </c>
      <c r="B163" t="s">
        <v>2172</v>
      </c>
      <c r="C163" t="s">
        <v>74</v>
      </c>
      <c r="D163" t="s">
        <v>74</v>
      </c>
      <c r="E163" t="s">
        <v>74</v>
      </c>
      <c r="F163" t="s">
        <v>2172</v>
      </c>
      <c r="G163" t="s">
        <v>74</v>
      </c>
      <c r="H163" t="s">
        <v>74</v>
      </c>
      <c r="I163" t="s">
        <v>2173</v>
      </c>
      <c r="J163" t="s">
        <v>2019</v>
      </c>
      <c r="K163" t="s">
        <v>74</v>
      </c>
      <c r="L163" t="s">
        <v>74</v>
      </c>
      <c r="M163" t="s">
        <v>77</v>
      </c>
      <c r="N163" t="s">
        <v>1701</v>
      </c>
      <c r="O163" t="s">
        <v>74</v>
      </c>
      <c r="P163" t="s">
        <v>74</v>
      </c>
      <c r="Q163" t="s">
        <v>74</v>
      </c>
      <c r="R163" t="s">
        <v>74</v>
      </c>
      <c r="S163" t="s">
        <v>74</v>
      </c>
      <c r="T163" t="s">
        <v>74</v>
      </c>
      <c r="U163" t="s">
        <v>2174</v>
      </c>
      <c r="V163" t="s">
        <v>74</v>
      </c>
      <c r="W163" t="s">
        <v>74</v>
      </c>
      <c r="X163" t="s">
        <v>74</v>
      </c>
      <c r="Y163" t="s">
        <v>2175</v>
      </c>
      <c r="Z163" t="s">
        <v>74</v>
      </c>
      <c r="AA163" t="s">
        <v>74</v>
      </c>
      <c r="AB163" t="s">
        <v>74</v>
      </c>
      <c r="AC163" t="s">
        <v>74</v>
      </c>
      <c r="AD163" t="s">
        <v>74</v>
      </c>
      <c r="AE163" t="s">
        <v>74</v>
      </c>
      <c r="AF163" t="s">
        <v>74</v>
      </c>
      <c r="AG163">
        <v>14</v>
      </c>
      <c r="AH163">
        <v>14</v>
      </c>
      <c r="AI163">
        <v>14</v>
      </c>
      <c r="AJ163">
        <v>0</v>
      </c>
      <c r="AK163">
        <v>3</v>
      </c>
      <c r="AL163" t="s">
        <v>2025</v>
      </c>
      <c r="AM163" t="s">
        <v>572</v>
      </c>
      <c r="AN163" t="s">
        <v>2026</v>
      </c>
      <c r="AO163" t="s">
        <v>2027</v>
      </c>
      <c r="AP163" t="s">
        <v>74</v>
      </c>
      <c r="AQ163" t="s">
        <v>74</v>
      </c>
      <c r="AR163" t="s">
        <v>2019</v>
      </c>
      <c r="AS163" t="s">
        <v>2028</v>
      </c>
      <c r="AT163" t="s">
        <v>2167</v>
      </c>
      <c r="AU163">
        <v>1997</v>
      </c>
      <c r="AV163">
        <v>276</v>
      </c>
      <c r="AW163">
        <v>5313</v>
      </c>
      <c r="AX163" t="s">
        <v>74</v>
      </c>
      <c r="AY163" t="s">
        <v>74</v>
      </c>
      <c r="AZ163" t="s">
        <v>74</v>
      </c>
      <c r="BA163" t="s">
        <v>74</v>
      </c>
      <c r="BB163">
        <v>662</v>
      </c>
      <c r="BC163">
        <v>663</v>
      </c>
      <c r="BD163" t="s">
        <v>74</v>
      </c>
      <c r="BE163" t="s">
        <v>74</v>
      </c>
      <c r="BF163" t="s">
        <v>74</v>
      </c>
      <c r="BG163" t="s">
        <v>74</v>
      </c>
      <c r="BH163" t="s">
        <v>74</v>
      </c>
      <c r="BI163">
        <v>2</v>
      </c>
      <c r="BJ163" t="s">
        <v>619</v>
      </c>
      <c r="BK163" t="s">
        <v>95</v>
      </c>
      <c r="BL163" t="s">
        <v>620</v>
      </c>
      <c r="BM163" t="s">
        <v>2176</v>
      </c>
      <c r="BN163" t="s">
        <v>74</v>
      </c>
      <c r="BO163" t="s">
        <v>74</v>
      </c>
      <c r="BP163" t="s">
        <v>74</v>
      </c>
      <c r="BQ163" t="s">
        <v>74</v>
      </c>
      <c r="BR163" t="s">
        <v>97</v>
      </c>
      <c r="BS163" t="s">
        <v>2177</v>
      </c>
      <c r="BT163" t="str">
        <f>HYPERLINK("https%3A%2F%2Fwww.webofscience.com%2Fwos%2Fwoscc%2Ffull-record%2FWOS:A1997WW90000007","View Full Record in Web of Science")</f>
        <v>View Full Record in Web of Science</v>
      </c>
    </row>
    <row r="164" spans="1:72" x14ac:dyDescent="0.15">
      <c r="A164" t="s">
        <v>72</v>
      </c>
      <c r="B164" t="s">
        <v>2178</v>
      </c>
      <c r="C164" t="s">
        <v>74</v>
      </c>
      <c r="D164" t="s">
        <v>74</v>
      </c>
      <c r="E164" t="s">
        <v>74</v>
      </c>
      <c r="F164" t="s">
        <v>2178</v>
      </c>
      <c r="G164" t="s">
        <v>74</v>
      </c>
      <c r="H164" t="s">
        <v>74</v>
      </c>
      <c r="I164" t="s">
        <v>2179</v>
      </c>
      <c r="J164" t="s">
        <v>2019</v>
      </c>
      <c r="K164" t="s">
        <v>74</v>
      </c>
      <c r="L164" t="s">
        <v>74</v>
      </c>
      <c r="M164" t="s">
        <v>77</v>
      </c>
      <c r="N164" t="s">
        <v>1701</v>
      </c>
      <c r="O164" t="s">
        <v>74</v>
      </c>
      <c r="P164" t="s">
        <v>74</v>
      </c>
      <c r="Q164" t="s">
        <v>74</v>
      </c>
      <c r="R164" t="s">
        <v>74</v>
      </c>
      <c r="S164" t="s">
        <v>74</v>
      </c>
      <c r="T164" t="s">
        <v>74</v>
      </c>
      <c r="U164" t="s">
        <v>2174</v>
      </c>
      <c r="V164" t="s">
        <v>74</v>
      </c>
      <c r="W164" t="s">
        <v>74</v>
      </c>
      <c r="X164" t="s">
        <v>74</v>
      </c>
      <c r="Y164" t="s">
        <v>2180</v>
      </c>
      <c r="Z164" t="s">
        <v>74</v>
      </c>
      <c r="AA164" t="s">
        <v>74</v>
      </c>
      <c r="AB164" t="s">
        <v>74</v>
      </c>
      <c r="AC164" t="s">
        <v>74</v>
      </c>
      <c r="AD164" t="s">
        <v>74</v>
      </c>
      <c r="AE164" t="s">
        <v>74</v>
      </c>
      <c r="AF164" t="s">
        <v>74</v>
      </c>
      <c r="AG164">
        <v>13</v>
      </c>
      <c r="AH164">
        <v>2</v>
      </c>
      <c r="AI164">
        <v>2</v>
      </c>
      <c r="AJ164">
        <v>0</v>
      </c>
      <c r="AK164">
        <v>1</v>
      </c>
      <c r="AL164" t="s">
        <v>2025</v>
      </c>
      <c r="AM164" t="s">
        <v>572</v>
      </c>
      <c r="AN164" t="s">
        <v>2026</v>
      </c>
      <c r="AO164" t="s">
        <v>2027</v>
      </c>
      <c r="AP164" t="s">
        <v>74</v>
      </c>
      <c r="AQ164" t="s">
        <v>74</v>
      </c>
      <c r="AR164" t="s">
        <v>2019</v>
      </c>
      <c r="AS164" t="s">
        <v>2028</v>
      </c>
      <c r="AT164" t="s">
        <v>2167</v>
      </c>
      <c r="AU164">
        <v>1997</v>
      </c>
      <c r="AV164">
        <v>276</v>
      </c>
      <c r="AW164">
        <v>5313</v>
      </c>
      <c r="AX164" t="s">
        <v>74</v>
      </c>
      <c r="AY164" t="s">
        <v>74</v>
      </c>
      <c r="AZ164" t="s">
        <v>74</v>
      </c>
      <c r="BA164" t="s">
        <v>74</v>
      </c>
      <c r="BB164">
        <v>663</v>
      </c>
      <c r="BC164">
        <v>664</v>
      </c>
      <c r="BD164" t="s">
        <v>74</v>
      </c>
      <c r="BE164" t="s">
        <v>74</v>
      </c>
      <c r="BF164" t="s">
        <v>74</v>
      </c>
      <c r="BG164" t="s">
        <v>74</v>
      </c>
      <c r="BH164" t="s">
        <v>74</v>
      </c>
      <c r="BI164">
        <v>2</v>
      </c>
      <c r="BJ164" t="s">
        <v>619</v>
      </c>
      <c r="BK164" t="s">
        <v>95</v>
      </c>
      <c r="BL164" t="s">
        <v>620</v>
      </c>
      <c r="BM164" t="s">
        <v>2176</v>
      </c>
      <c r="BN164" t="s">
        <v>74</v>
      </c>
      <c r="BO164" t="s">
        <v>74</v>
      </c>
      <c r="BP164" t="s">
        <v>74</v>
      </c>
      <c r="BQ164" t="s">
        <v>74</v>
      </c>
      <c r="BR164" t="s">
        <v>97</v>
      </c>
      <c r="BS164" t="s">
        <v>2181</v>
      </c>
      <c r="BT164" t="str">
        <f>HYPERLINK("https%3A%2F%2Fwww.webofscience.com%2Fwos%2Fwoscc%2Ffull-record%2FWOS:A1997WW90000008","View Full Record in Web of Science")</f>
        <v>View Full Record in Web of Science</v>
      </c>
    </row>
    <row r="165" spans="1:72" x14ac:dyDescent="0.15">
      <c r="A165" t="s">
        <v>72</v>
      </c>
      <c r="B165" t="s">
        <v>2182</v>
      </c>
      <c r="C165" t="s">
        <v>74</v>
      </c>
      <c r="D165" t="s">
        <v>74</v>
      </c>
      <c r="E165" t="s">
        <v>74</v>
      </c>
      <c r="F165" t="s">
        <v>2182</v>
      </c>
      <c r="G165" t="s">
        <v>74</v>
      </c>
      <c r="H165" t="s">
        <v>74</v>
      </c>
      <c r="I165" t="s">
        <v>2183</v>
      </c>
      <c r="J165" t="s">
        <v>2184</v>
      </c>
      <c r="K165" t="s">
        <v>74</v>
      </c>
      <c r="L165" t="s">
        <v>74</v>
      </c>
      <c r="M165" t="s">
        <v>77</v>
      </c>
      <c r="N165" t="s">
        <v>78</v>
      </c>
      <c r="O165" t="s">
        <v>74</v>
      </c>
      <c r="P165" t="s">
        <v>74</v>
      </c>
      <c r="Q165" t="s">
        <v>74</v>
      </c>
      <c r="R165" t="s">
        <v>74</v>
      </c>
      <c r="S165" t="s">
        <v>74</v>
      </c>
      <c r="T165" t="s">
        <v>74</v>
      </c>
      <c r="U165" t="s">
        <v>2185</v>
      </c>
      <c r="V165" t="s">
        <v>2186</v>
      </c>
      <c r="W165" t="s">
        <v>2187</v>
      </c>
      <c r="X165" t="s">
        <v>2188</v>
      </c>
      <c r="Y165" t="s">
        <v>2189</v>
      </c>
      <c r="Z165" t="s">
        <v>74</v>
      </c>
      <c r="AA165" t="s">
        <v>2190</v>
      </c>
      <c r="AB165" t="s">
        <v>2191</v>
      </c>
      <c r="AC165" t="s">
        <v>74</v>
      </c>
      <c r="AD165" t="s">
        <v>74</v>
      </c>
      <c r="AE165" t="s">
        <v>74</v>
      </c>
      <c r="AF165" t="s">
        <v>74</v>
      </c>
      <c r="AG165">
        <v>32</v>
      </c>
      <c r="AH165">
        <v>38</v>
      </c>
      <c r="AI165">
        <v>40</v>
      </c>
      <c r="AJ165">
        <v>0</v>
      </c>
      <c r="AK165">
        <v>9</v>
      </c>
      <c r="AL165" t="s">
        <v>2192</v>
      </c>
      <c r="AM165" t="s">
        <v>2193</v>
      </c>
      <c r="AN165" t="s">
        <v>2194</v>
      </c>
      <c r="AO165" t="s">
        <v>2195</v>
      </c>
      <c r="AP165" t="s">
        <v>74</v>
      </c>
      <c r="AQ165" t="s">
        <v>74</v>
      </c>
      <c r="AR165" t="s">
        <v>2196</v>
      </c>
      <c r="AS165" t="s">
        <v>2197</v>
      </c>
      <c r="AT165" t="s">
        <v>2198</v>
      </c>
      <c r="AU165">
        <v>1997</v>
      </c>
      <c r="AV165">
        <v>29</v>
      </c>
      <c r="AW165">
        <v>2</v>
      </c>
      <c r="AX165" t="s">
        <v>74</v>
      </c>
      <c r="AY165" t="s">
        <v>74</v>
      </c>
      <c r="AZ165" t="s">
        <v>74</v>
      </c>
      <c r="BA165" t="s">
        <v>74</v>
      </c>
      <c r="BB165">
        <v>213</v>
      </c>
      <c r="BC165">
        <v>216</v>
      </c>
      <c r="BD165" t="s">
        <v>74</v>
      </c>
      <c r="BE165" t="s">
        <v>2199</v>
      </c>
      <c r="BF165" t="str">
        <f>HYPERLINK("http://dx.doi.org/10.2307/1552048","http://dx.doi.org/10.2307/1552048")</f>
        <v>http://dx.doi.org/10.2307/1552048</v>
      </c>
      <c r="BG165" t="s">
        <v>74</v>
      </c>
      <c r="BH165" t="s">
        <v>74</v>
      </c>
      <c r="BI165">
        <v>4</v>
      </c>
      <c r="BJ165" t="s">
        <v>2200</v>
      </c>
      <c r="BK165" t="s">
        <v>95</v>
      </c>
      <c r="BL165" t="s">
        <v>2201</v>
      </c>
      <c r="BM165" t="s">
        <v>2202</v>
      </c>
      <c r="BN165" t="s">
        <v>74</v>
      </c>
      <c r="BO165" t="s">
        <v>74</v>
      </c>
      <c r="BP165" t="s">
        <v>74</v>
      </c>
      <c r="BQ165" t="s">
        <v>74</v>
      </c>
      <c r="BR165" t="s">
        <v>97</v>
      </c>
      <c r="BS165" t="s">
        <v>2203</v>
      </c>
      <c r="BT165" t="str">
        <f>HYPERLINK("https%3A%2F%2Fwww.webofscience.com%2Fwos%2Fwoscc%2Ffull-record%2FWOS:A1997XD13000008","View Full Record in Web of Science")</f>
        <v>View Full Record in Web of Science</v>
      </c>
    </row>
    <row r="166" spans="1:72" x14ac:dyDescent="0.15">
      <c r="A166" t="s">
        <v>72</v>
      </c>
      <c r="B166" t="s">
        <v>2204</v>
      </c>
      <c r="C166" t="s">
        <v>74</v>
      </c>
      <c r="D166" t="s">
        <v>74</v>
      </c>
      <c r="E166" t="s">
        <v>74</v>
      </c>
      <c r="F166" t="s">
        <v>2204</v>
      </c>
      <c r="G166" t="s">
        <v>74</v>
      </c>
      <c r="H166" t="s">
        <v>74</v>
      </c>
      <c r="I166" t="s">
        <v>2205</v>
      </c>
      <c r="J166" t="s">
        <v>2184</v>
      </c>
      <c r="K166" t="s">
        <v>74</v>
      </c>
      <c r="L166" t="s">
        <v>74</v>
      </c>
      <c r="M166" t="s">
        <v>77</v>
      </c>
      <c r="N166" t="s">
        <v>78</v>
      </c>
      <c r="O166" t="s">
        <v>74</v>
      </c>
      <c r="P166" t="s">
        <v>74</v>
      </c>
      <c r="Q166" t="s">
        <v>74</v>
      </c>
      <c r="R166" t="s">
        <v>74</v>
      </c>
      <c r="S166" t="s">
        <v>74</v>
      </c>
      <c r="T166" t="s">
        <v>74</v>
      </c>
      <c r="U166" t="s">
        <v>2206</v>
      </c>
      <c r="V166" t="s">
        <v>2207</v>
      </c>
      <c r="W166" t="s">
        <v>2187</v>
      </c>
      <c r="X166" t="s">
        <v>2188</v>
      </c>
      <c r="Y166" t="s">
        <v>74</v>
      </c>
      <c r="Z166" t="s">
        <v>74</v>
      </c>
      <c r="AA166" t="s">
        <v>2190</v>
      </c>
      <c r="AB166" t="s">
        <v>2191</v>
      </c>
      <c r="AC166" t="s">
        <v>74</v>
      </c>
      <c r="AD166" t="s">
        <v>74</v>
      </c>
      <c r="AE166" t="s">
        <v>74</v>
      </c>
      <c r="AF166" t="s">
        <v>74</v>
      </c>
      <c r="AG166">
        <v>22</v>
      </c>
      <c r="AH166">
        <v>49</v>
      </c>
      <c r="AI166">
        <v>54</v>
      </c>
      <c r="AJ166">
        <v>0</v>
      </c>
      <c r="AK166">
        <v>5</v>
      </c>
      <c r="AL166" t="s">
        <v>2192</v>
      </c>
      <c r="AM166" t="s">
        <v>2193</v>
      </c>
      <c r="AN166" t="s">
        <v>2194</v>
      </c>
      <c r="AO166" t="s">
        <v>2195</v>
      </c>
      <c r="AP166" t="s">
        <v>74</v>
      </c>
      <c r="AQ166" t="s">
        <v>74</v>
      </c>
      <c r="AR166" t="s">
        <v>2196</v>
      </c>
      <c r="AS166" t="s">
        <v>2197</v>
      </c>
      <c r="AT166" t="s">
        <v>2198</v>
      </c>
      <c r="AU166">
        <v>1997</v>
      </c>
      <c r="AV166">
        <v>29</v>
      </c>
      <c r="AW166">
        <v>2</v>
      </c>
      <c r="AX166" t="s">
        <v>74</v>
      </c>
      <c r="AY166" t="s">
        <v>74</v>
      </c>
      <c r="AZ166" t="s">
        <v>74</v>
      </c>
      <c r="BA166" t="s">
        <v>74</v>
      </c>
      <c r="BB166">
        <v>217</v>
      </c>
      <c r="BC166">
        <v>221</v>
      </c>
      <c r="BD166" t="s">
        <v>74</v>
      </c>
      <c r="BE166" t="s">
        <v>2208</v>
      </c>
      <c r="BF166" t="str">
        <f>HYPERLINK("http://dx.doi.org/10.2307/1552049","http://dx.doi.org/10.2307/1552049")</f>
        <v>http://dx.doi.org/10.2307/1552049</v>
      </c>
      <c r="BG166" t="s">
        <v>74</v>
      </c>
      <c r="BH166" t="s">
        <v>74</v>
      </c>
      <c r="BI166">
        <v>5</v>
      </c>
      <c r="BJ166" t="s">
        <v>2200</v>
      </c>
      <c r="BK166" t="s">
        <v>95</v>
      </c>
      <c r="BL166" t="s">
        <v>2201</v>
      </c>
      <c r="BM166" t="s">
        <v>2202</v>
      </c>
      <c r="BN166" t="s">
        <v>74</v>
      </c>
      <c r="BO166" t="s">
        <v>74</v>
      </c>
      <c r="BP166" t="s">
        <v>74</v>
      </c>
      <c r="BQ166" t="s">
        <v>74</v>
      </c>
      <c r="BR166" t="s">
        <v>97</v>
      </c>
      <c r="BS166" t="s">
        <v>2209</v>
      </c>
      <c r="BT166" t="str">
        <f>HYPERLINK("https%3A%2F%2Fwww.webofscience.com%2Fwos%2Fwoscc%2Ffull-record%2FWOS:A1997XD13000009","View Full Record in Web of Science")</f>
        <v>View Full Record in Web of Science</v>
      </c>
    </row>
    <row r="167" spans="1:72" x14ac:dyDescent="0.15">
      <c r="A167" t="s">
        <v>72</v>
      </c>
      <c r="B167" t="s">
        <v>2210</v>
      </c>
      <c r="C167" t="s">
        <v>74</v>
      </c>
      <c r="D167" t="s">
        <v>74</v>
      </c>
      <c r="E167" t="s">
        <v>74</v>
      </c>
      <c r="F167" t="s">
        <v>2210</v>
      </c>
      <c r="G167" t="s">
        <v>74</v>
      </c>
      <c r="H167" t="s">
        <v>74</v>
      </c>
      <c r="I167" t="s">
        <v>2211</v>
      </c>
      <c r="J167" t="s">
        <v>2212</v>
      </c>
      <c r="K167" t="s">
        <v>74</v>
      </c>
      <c r="L167" t="s">
        <v>74</v>
      </c>
      <c r="M167" t="s">
        <v>77</v>
      </c>
      <c r="N167" t="s">
        <v>78</v>
      </c>
      <c r="O167" t="s">
        <v>74</v>
      </c>
      <c r="P167" t="s">
        <v>74</v>
      </c>
      <c r="Q167" t="s">
        <v>74</v>
      </c>
      <c r="R167" t="s">
        <v>74</v>
      </c>
      <c r="S167" t="s">
        <v>74</v>
      </c>
      <c r="T167" t="s">
        <v>2213</v>
      </c>
      <c r="U167" t="s">
        <v>2214</v>
      </c>
      <c r="V167" t="s">
        <v>2215</v>
      </c>
      <c r="W167" t="s">
        <v>2216</v>
      </c>
      <c r="X167" t="s">
        <v>2217</v>
      </c>
      <c r="Y167" t="s">
        <v>2218</v>
      </c>
      <c r="Z167" t="s">
        <v>74</v>
      </c>
      <c r="AA167" t="s">
        <v>2219</v>
      </c>
      <c r="AB167" t="s">
        <v>2220</v>
      </c>
      <c r="AC167" t="s">
        <v>74</v>
      </c>
      <c r="AD167" t="s">
        <v>74</v>
      </c>
      <c r="AE167" t="s">
        <v>74</v>
      </c>
      <c r="AF167" t="s">
        <v>74</v>
      </c>
      <c r="AG167">
        <v>39</v>
      </c>
      <c r="AH167">
        <v>21</v>
      </c>
      <c r="AI167">
        <v>21</v>
      </c>
      <c r="AJ167">
        <v>0</v>
      </c>
      <c r="AK167">
        <v>0</v>
      </c>
      <c r="AL167" t="s">
        <v>2221</v>
      </c>
      <c r="AM167" t="s">
        <v>2222</v>
      </c>
      <c r="AN167" t="s">
        <v>2223</v>
      </c>
      <c r="AO167" t="s">
        <v>2224</v>
      </c>
      <c r="AP167" t="s">
        <v>2225</v>
      </c>
      <c r="AQ167" t="s">
        <v>74</v>
      </c>
      <c r="AR167" t="s">
        <v>2226</v>
      </c>
      <c r="AS167" t="s">
        <v>2227</v>
      </c>
      <c r="AT167" t="s">
        <v>2228</v>
      </c>
      <c r="AU167">
        <v>1997</v>
      </c>
      <c r="AV167">
        <v>480</v>
      </c>
      <c r="AW167">
        <v>1</v>
      </c>
      <c r="AX167">
        <v>2</v>
      </c>
      <c r="AY167" t="s">
        <v>74</v>
      </c>
      <c r="AZ167" t="s">
        <v>74</v>
      </c>
      <c r="BA167" t="s">
        <v>74</v>
      </c>
      <c r="BB167" t="s">
        <v>2229</v>
      </c>
      <c r="BC167" t="s">
        <v>2230</v>
      </c>
      <c r="BD167" t="s">
        <v>74</v>
      </c>
      <c r="BE167" t="s">
        <v>2231</v>
      </c>
      <c r="BF167" t="str">
        <f>HYPERLINK("http://dx.doi.org/10.1086/310618","http://dx.doi.org/10.1086/310618")</f>
        <v>http://dx.doi.org/10.1086/310618</v>
      </c>
      <c r="BG167" t="s">
        <v>74</v>
      </c>
      <c r="BH167" t="s">
        <v>74</v>
      </c>
      <c r="BI167">
        <v>4</v>
      </c>
      <c r="BJ167" t="s">
        <v>638</v>
      </c>
      <c r="BK167" t="s">
        <v>95</v>
      </c>
      <c r="BL167" t="s">
        <v>638</v>
      </c>
      <c r="BM167" t="s">
        <v>2232</v>
      </c>
      <c r="BN167" t="s">
        <v>74</v>
      </c>
      <c r="BO167" t="s">
        <v>227</v>
      </c>
      <c r="BP167" t="s">
        <v>74</v>
      </c>
      <c r="BQ167" t="s">
        <v>74</v>
      </c>
      <c r="BR167" t="s">
        <v>97</v>
      </c>
      <c r="BS167" t="s">
        <v>2233</v>
      </c>
      <c r="BT167" t="str">
        <f>HYPERLINK("https%3A%2F%2Fwww.webofscience.com%2Fwos%2Fwoscc%2Ffull-record%2FWOS:A1997WW28400015","View Full Record in Web of Science")</f>
        <v>View Full Record in Web of Science</v>
      </c>
    </row>
    <row r="168" spans="1:72" x14ac:dyDescent="0.15">
      <c r="A168" t="s">
        <v>72</v>
      </c>
      <c r="B168" t="s">
        <v>2234</v>
      </c>
      <c r="C168" t="s">
        <v>74</v>
      </c>
      <c r="D168" t="s">
        <v>74</v>
      </c>
      <c r="E168" t="s">
        <v>74</v>
      </c>
      <c r="F168" t="s">
        <v>2234</v>
      </c>
      <c r="G168" t="s">
        <v>74</v>
      </c>
      <c r="H168" t="s">
        <v>74</v>
      </c>
      <c r="I168" t="s">
        <v>2235</v>
      </c>
      <c r="J168" t="s">
        <v>2236</v>
      </c>
      <c r="K168" t="s">
        <v>74</v>
      </c>
      <c r="L168" t="s">
        <v>74</v>
      </c>
      <c r="M168" t="s">
        <v>77</v>
      </c>
      <c r="N168" t="s">
        <v>78</v>
      </c>
      <c r="O168" t="s">
        <v>74</v>
      </c>
      <c r="P168" t="s">
        <v>74</v>
      </c>
      <c r="Q168" t="s">
        <v>74</v>
      </c>
      <c r="R168" t="s">
        <v>74</v>
      </c>
      <c r="S168" t="s">
        <v>74</v>
      </c>
      <c r="T168" t="s">
        <v>2237</v>
      </c>
      <c r="U168" t="s">
        <v>2238</v>
      </c>
      <c r="V168" t="s">
        <v>2239</v>
      </c>
      <c r="W168" t="s">
        <v>74</v>
      </c>
      <c r="X168" t="s">
        <v>74</v>
      </c>
      <c r="Y168" t="s">
        <v>2240</v>
      </c>
      <c r="Z168" t="s">
        <v>74</v>
      </c>
      <c r="AA168" t="s">
        <v>2241</v>
      </c>
      <c r="AB168" t="s">
        <v>2242</v>
      </c>
      <c r="AC168" t="s">
        <v>74</v>
      </c>
      <c r="AD168" t="s">
        <v>74</v>
      </c>
      <c r="AE168" t="s">
        <v>74</v>
      </c>
      <c r="AF168" t="s">
        <v>74</v>
      </c>
      <c r="AG168">
        <v>45</v>
      </c>
      <c r="AH168">
        <v>45</v>
      </c>
      <c r="AI168">
        <v>45</v>
      </c>
      <c r="AJ168">
        <v>1</v>
      </c>
      <c r="AK168">
        <v>3</v>
      </c>
      <c r="AL168" t="s">
        <v>175</v>
      </c>
      <c r="AM168" t="s">
        <v>132</v>
      </c>
      <c r="AN168" t="s">
        <v>860</v>
      </c>
      <c r="AO168" t="s">
        <v>2243</v>
      </c>
      <c r="AP168" t="s">
        <v>74</v>
      </c>
      <c r="AQ168" t="s">
        <v>74</v>
      </c>
      <c r="AR168" t="s">
        <v>2244</v>
      </c>
      <c r="AS168" t="s">
        <v>2245</v>
      </c>
      <c r="AT168" t="s">
        <v>2198</v>
      </c>
      <c r="AU168">
        <v>1997</v>
      </c>
      <c r="AV168">
        <v>31</v>
      </c>
      <c r="AW168">
        <v>9</v>
      </c>
      <c r="AX168" t="s">
        <v>74</v>
      </c>
      <c r="AY168" t="s">
        <v>74</v>
      </c>
      <c r="AZ168" t="s">
        <v>74</v>
      </c>
      <c r="BA168" t="s">
        <v>74</v>
      </c>
      <c r="BB168">
        <v>1257</v>
      </c>
      <c r="BC168">
        <v>1273</v>
      </c>
      <c r="BD168" t="s">
        <v>74</v>
      </c>
      <c r="BE168" t="s">
        <v>2246</v>
      </c>
      <c r="BF168" t="str">
        <f>HYPERLINK("http://dx.doi.org/10.1016/S1352-2310(96)00323-8","http://dx.doi.org/10.1016/S1352-2310(96)00323-8")</f>
        <v>http://dx.doi.org/10.1016/S1352-2310(96)00323-8</v>
      </c>
      <c r="BG168" t="s">
        <v>74</v>
      </c>
      <c r="BH168" t="s">
        <v>74</v>
      </c>
      <c r="BI168">
        <v>17</v>
      </c>
      <c r="BJ168" t="s">
        <v>2247</v>
      </c>
      <c r="BK168" t="s">
        <v>95</v>
      </c>
      <c r="BL168" t="s">
        <v>2248</v>
      </c>
      <c r="BM168" t="s">
        <v>2249</v>
      </c>
      <c r="BN168" t="s">
        <v>74</v>
      </c>
      <c r="BO168" t="s">
        <v>74</v>
      </c>
      <c r="BP168" t="s">
        <v>74</v>
      </c>
      <c r="BQ168" t="s">
        <v>74</v>
      </c>
      <c r="BR168" t="s">
        <v>97</v>
      </c>
      <c r="BS168" t="s">
        <v>2250</v>
      </c>
      <c r="BT168" t="str">
        <f>HYPERLINK("https%3A%2F%2Fwww.webofscience.com%2Fwos%2Fwoscc%2Ffull-record%2FWOS:A1997WK70400001","View Full Record in Web of Science")</f>
        <v>View Full Record in Web of Science</v>
      </c>
    </row>
    <row r="169" spans="1:72" x14ac:dyDescent="0.15">
      <c r="A169" t="s">
        <v>72</v>
      </c>
      <c r="B169" t="s">
        <v>2251</v>
      </c>
      <c r="C169" t="s">
        <v>74</v>
      </c>
      <c r="D169" t="s">
        <v>74</v>
      </c>
      <c r="E169" t="s">
        <v>74</v>
      </c>
      <c r="F169" t="s">
        <v>2251</v>
      </c>
      <c r="G169" t="s">
        <v>74</v>
      </c>
      <c r="H169" t="s">
        <v>74</v>
      </c>
      <c r="I169" t="s">
        <v>2252</v>
      </c>
      <c r="J169" t="s">
        <v>2253</v>
      </c>
      <c r="K169" t="s">
        <v>74</v>
      </c>
      <c r="L169" t="s">
        <v>74</v>
      </c>
      <c r="M169" t="s">
        <v>77</v>
      </c>
      <c r="N169" t="s">
        <v>78</v>
      </c>
      <c r="O169" t="s">
        <v>74</v>
      </c>
      <c r="P169" t="s">
        <v>74</v>
      </c>
      <c r="Q169" t="s">
        <v>74</v>
      </c>
      <c r="R169" t="s">
        <v>74</v>
      </c>
      <c r="S169" t="s">
        <v>74</v>
      </c>
      <c r="T169" t="s">
        <v>74</v>
      </c>
      <c r="U169" t="s">
        <v>2254</v>
      </c>
      <c r="V169" t="s">
        <v>2255</v>
      </c>
      <c r="W169" t="s">
        <v>74</v>
      </c>
      <c r="X169" t="s">
        <v>74</v>
      </c>
      <c r="Y169" t="s">
        <v>2256</v>
      </c>
      <c r="Z169" t="s">
        <v>74</v>
      </c>
      <c r="AA169" t="s">
        <v>74</v>
      </c>
      <c r="AB169" t="s">
        <v>74</v>
      </c>
      <c r="AC169" t="s">
        <v>74</v>
      </c>
      <c r="AD169" t="s">
        <v>74</v>
      </c>
      <c r="AE169" t="s">
        <v>74</v>
      </c>
      <c r="AF169" t="s">
        <v>74</v>
      </c>
      <c r="AG169">
        <v>21</v>
      </c>
      <c r="AH169">
        <v>3</v>
      </c>
      <c r="AI169">
        <v>4</v>
      </c>
      <c r="AJ169">
        <v>0</v>
      </c>
      <c r="AK169">
        <v>1</v>
      </c>
      <c r="AL169" t="s">
        <v>1901</v>
      </c>
      <c r="AM169" t="s">
        <v>87</v>
      </c>
      <c r="AN169" t="s">
        <v>1902</v>
      </c>
      <c r="AO169" t="s">
        <v>2257</v>
      </c>
      <c r="AP169" t="s">
        <v>74</v>
      </c>
      <c r="AQ169" t="s">
        <v>74</v>
      </c>
      <c r="AR169" t="s">
        <v>2258</v>
      </c>
      <c r="AS169" t="s">
        <v>2259</v>
      </c>
      <c r="AT169" t="s">
        <v>2198</v>
      </c>
      <c r="AU169">
        <v>1997</v>
      </c>
      <c r="AV169">
        <v>44</v>
      </c>
      <c r="AW169" t="s">
        <v>636</v>
      </c>
      <c r="AX169" t="s">
        <v>74</v>
      </c>
      <c r="AY169" t="s">
        <v>74</v>
      </c>
      <c r="AZ169" t="s">
        <v>74</v>
      </c>
      <c r="BA169" t="s">
        <v>74</v>
      </c>
      <c r="BB169">
        <v>223</v>
      </c>
      <c r="BC169">
        <v>230</v>
      </c>
      <c r="BD169" t="s">
        <v>74</v>
      </c>
      <c r="BE169" t="s">
        <v>2260</v>
      </c>
      <c r="BF169" t="str">
        <f>HYPERLINK("http://dx.doi.org/10.1016/S0169-8095(97)00003-3","http://dx.doi.org/10.1016/S0169-8095(97)00003-3")</f>
        <v>http://dx.doi.org/10.1016/S0169-8095(97)00003-3</v>
      </c>
      <c r="BG169" t="s">
        <v>74</v>
      </c>
      <c r="BH169" t="s">
        <v>74</v>
      </c>
      <c r="BI169">
        <v>8</v>
      </c>
      <c r="BJ169" t="s">
        <v>306</v>
      </c>
      <c r="BK169" t="s">
        <v>95</v>
      </c>
      <c r="BL169" t="s">
        <v>306</v>
      </c>
      <c r="BM169" t="s">
        <v>2261</v>
      </c>
      <c r="BN169" t="s">
        <v>74</v>
      </c>
      <c r="BO169" t="s">
        <v>74</v>
      </c>
      <c r="BP169" t="s">
        <v>74</v>
      </c>
      <c r="BQ169" t="s">
        <v>74</v>
      </c>
      <c r="BR169" t="s">
        <v>97</v>
      </c>
      <c r="BS169" t="s">
        <v>2262</v>
      </c>
      <c r="BT169" t="str">
        <f>HYPERLINK("https%3A%2F%2Fwww.webofscience.com%2Fwos%2Fwoscc%2Ffull-record%2FWOS:A1997XH72100018","View Full Record in Web of Science")</f>
        <v>View Full Record in Web of Science</v>
      </c>
    </row>
    <row r="170" spans="1:72" x14ac:dyDescent="0.15">
      <c r="A170" t="s">
        <v>72</v>
      </c>
      <c r="B170" t="s">
        <v>2263</v>
      </c>
      <c r="C170" t="s">
        <v>74</v>
      </c>
      <c r="D170" t="s">
        <v>74</v>
      </c>
      <c r="E170" t="s">
        <v>74</v>
      </c>
      <c r="F170" t="s">
        <v>2263</v>
      </c>
      <c r="G170" t="s">
        <v>74</v>
      </c>
      <c r="H170" t="s">
        <v>74</v>
      </c>
      <c r="I170" t="s">
        <v>2264</v>
      </c>
      <c r="J170" t="s">
        <v>2265</v>
      </c>
      <c r="K170" t="s">
        <v>74</v>
      </c>
      <c r="L170" t="s">
        <v>74</v>
      </c>
      <c r="M170" t="s">
        <v>77</v>
      </c>
      <c r="N170" t="s">
        <v>78</v>
      </c>
      <c r="O170" t="s">
        <v>74</v>
      </c>
      <c r="P170" t="s">
        <v>74</v>
      </c>
      <c r="Q170" t="s">
        <v>74</v>
      </c>
      <c r="R170" t="s">
        <v>74</v>
      </c>
      <c r="S170" t="s">
        <v>74</v>
      </c>
      <c r="T170" t="s">
        <v>74</v>
      </c>
      <c r="U170" t="s">
        <v>2266</v>
      </c>
      <c r="V170" t="s">
        <v>2267</v>
      </c>
      <c r="W170" t="s">
        <v>74</v>
      </c>
      <c r="X170" t="s">
        <v>74</v>
      </c>
      <c r="Y170" t="s">
        <v>2268</v>
      </c>
      <c r="Z170" t="s">
        <v>74</v>
      </c>
      <c r="AA170" t="s">
        <v>74</v>
      </c>
      <c r="AB170" t="s">
        <v>74</v>
      </c>
      <c r="AC170" t="s">
        <v>74</v>
      </c>
      <c r="AD170" t="s">
        <v>74</v>
      </c>
      <c r="AE170" t="s">
        <v>74</v>
      </c>
      <c r="AF170" t="s">
        <v>74</v>
      </c>
      <c r="AG170">
        <v>60</v>
      </c>
      <c r="AH170">
        <v>177</v>
      </c>
      <c r="AI170">
        <v>199</v>
      </c>
      <c r="AJ170">
        <v>0</v>
      </c>
      <c r="AK170">
        <v>32</v>
      </c>
      <c r="AL170" t="s">
        <v>2269</v>
      </c>
      <c r="AM170" t="s">
        <v>2270</v>
      </c>
      <c r="AN170" t="s">
        <v>2271</v>
      </c>
      <c r="AO170" t="s">
        <v>2272</v>
      </c>
      <c r="AP170" t="s">
        <v>2273</v>
      </c>
      <c r="AQ170" t="s">
        <v>74</v>
      </c>
      <c r="AR170" t="s">
        <v>2274</v>
      </c>
      <c r="AS170" t="s">
        <v>2275</v>
      </c>
      <c r="AT170" t="s">
        <v>2198</v>
      </c>
      <c r="AU170">
        <v>1997</v>
      </c>
      <c r="AV170">
        <v>75</v>
      </c>
      <c r="AW170">
        <v>5</v>
      </c>
      <c r="AX170" t="s">
        <v>74</v>
      </c>
      <c r="AY170" t="s">
        <v>74</v>
      </c>
      <c r="AZ170" t="s">
        <v>74</v>
      </c>
      <c r="BA170" t="s">
        <v>74</v>
      </c>
      <c r="BB170">
        <v>776</v>
      </c>
      <c r="BC170">
        <v>786</v>
      </c>
      <c r="BD170" t="s">
        <v>74</v>
      </c>
      <c r="BE170" t="s">
        <v>2276</v>
      </c>
      <c r="BF170" t="str">
        <f>HYPERLINK("http://dx.doi.org/10.1139/z97-099","http://dx.doi.org/10.1139/z97-099")</f>
        <v>http://dx.doi.org/10.1139/z97-099</v>
      </c>
      <c r="BG170" t="s">
        <v>74</v>
      </c>
      <c r="BH170" t="s">
        <v>74</v>
      </c>
      <c r="BI170">
        <v>11</v>
      </c>
      <c r="BJ170" t="s">
        <v>1443</v>
      </c>
      <c r="BK170" t="s">
        <v>95</v>
      </c>
      <c r="BL170" t="s">
        <v>1443</v>
      </c>
      <c r="BM170" t="s">
        <v>2277</v>
      </c>
      <c r="BN170" t="s">
        <v>74</v>
      </c>
      <c r="BO170" t="s">
        <v>74</v>
      </c>
      <c r="BP170" t="s">
        <v>74</v>
      </c>
      <c r="BQ170" t="s">
        <v>74</v>
      </c>
      <c r="BR170" t="s">
        <v>97</v>
      </c>
      <c r="BS170" t="s">
        <v>2278</v>
      </c>
      <c r="BT170" t="str">
        <f>HYPERLINK("https%3A%2F%2Fwww.webofscience.com%2Fwos%2Fwoscc%2Ffull-record%2FWOS:A1997XB77800014","View Full Record in Web of Science")</f>
        <v>View Full Record in Web of Science</v>
      </c>
    </row>
    <row r="171" spans="1:72" x14ac:dyDescent="0.15">
      <c r="A171" t="s">
        <v>72</v>
      </c>
      <c r="B171" t="s">
        <v>2279</v>
      </c>
      <c r="C171" t="s">
        <v>74</v>
      </c>
      <c r="D171" t="s">
        <v>74</v>
      </c>
      <c r="E171" t="s">
        <v>74</v>
      </c>
      <c r="F171" t="s">
        <v>2279</v>
      </c>
      <c r="G171" t="s">
        <v>74</v>
      </c>
      <c r="H171" t="s">
        <v>74</v>
      </c>
      <c r="I171" t="s">
        <v>2280</v>
      </c>
      <c r="J171" t="s">
        <v>2281</v>
      </c>
      <c r="K171" t="s">
        <v>74</v>
      </c>
      <c r="L171" t="s">
        <v>74</v>
      </c>
      <c r="M171" t="s">
        <v>77</v>
      </c>
      <c r="N171" t="s">
        <v>78</v>
      </c>
      <c r="O171" t="s">
        <v>74</v>
      </c>
      <c r="P171" t="s">
        <v>74</v>
      </c>
      <c r="Q171" t="s">
        <v>74</v>
      </c>
      <c r="R171" t="s">
        <v>74</v>
      </c>
      <c r="S171" t="s">
        <v>74</v>
      </c>
      <c r="T171" t="s">
        <v>2282</v>
      </c>
      <c r="U171" t="s">
        <v>2283</v>
      </c>
      <c r="V171" t="s">
        <v>2284</v>
      </c>
      <c r="W171" t="s">
        <v>2285</v>
      </c>
      <c r="X171" t="s">
        <v>2286</v>
      </c>
      <c r="Y171" t="s">
        <v>2287</v>
      </c>
      <c r="Z171" t="s">
        <v>74</v>
      </c>
      <c r="AA171" t="s">
        <v>2288</v>
      </c>
      <c r="AB171" t="s">
        <v>2289</v>
      </c>
      <c r="AC171" t="s">
        <v>74</v>
      </c>
      <c r="AD171" t="s">
        <v>74</v>
      </c>
      <c r="AE171" t="s">
        <v>74</v>
      </c>
      <c r="AF171" t="s">
        <v>74</v>
      </c>
      <c r="AG171">
        <v>28</v>
      </c>
      <c r="AH171">
        <v>16</v>
      </c>
      <c r="AI171">
        <v>20</v>
      </c>
      <c r="AJ171">
        <v>0</v>
      </c>
      <c r="AK171">
        <v>4</v>
      </c>
      <c r="AL171" t="s">
        <v>2290</v>
      </c>
      <c r="AM171" t="s">
        <v>2291</v>
      </c>
      <c r="AN171" t="s">
        <v>2292</v>
      </c>
      <c r="AO171" t="s">
        <v>2293</v>
      </c>
      <c r="AP171" t="s">
        <v>2294</v>
      </c>
      <c r="AQ171" t="s">
        <v>74</v>
      </c>
      <c r="AR171" t="s">
        <v>2295</v>
      </c>
      <c r="AS171" t="s">
        <v>2296</v>
      </c>
      <c r="AT171" t="s">
        <v>2198</v>
      </c>
      <c r="AU171">
        <v>1997</v>
      </c>
      <c r="AV171">
        <v>53</v>
      </c>
      <c r="AW171">
        <v>5</v>
      </c>
      <c r="AX171" t="s">
        <v>74</v>
      </c>
      <c r="AY171" t="s">
        <v>74</v>
      </c>
      <c r="AZ171" t="s">
        <v>74</v>
      </c>
      <c r="BA171" t="s">
        <v>74</v>
      </c>
      <c r="BB171">
        <v>472</v>
      </c>
      <c r="BC171">
        <v>477</v>
      </c>
      <c r="BD171" t="s">
        <v>74</v>
      </c>
      <c r="BE171" t="s">
        <v>2297</v>
      </c>
      <c r="BF171" t="str">
        <f>HYPERLINK("http://dx.doi.org/10.1007/s000180050058","http://dx.doi.org/10.1007/s000180050058")</f>
        <v>http://dx.doi.org/10.1007/s000180050058</v>
      </c>
      <c r="BG171" t="s">
        <v>74</v>
      </c>
      <c r="BH171" t="s">
        <v>74</v>
      </c>
      <c r="BI171">
        <v>6</v>
      </c>
      <c r="BJ171" t="s">
        <v>2298</v>
      </c>
      <c r="BK171" t="s">
        <v>95</v>
      </c>
      <c r="BL171" t="s">
        <v>2298</v>
      </c>
      <c r="BM171" t="s">
        <v>2299</v>
      </c>
      <c r="BN171">
        <v>9176568</v>
      </c>
      <c r="BO171" t="s">
        <v>74</v>
      </c>
      <c r="BP171" t="s">
        <v>74</v>
      </c>
      <c r="BQ171" t="s">
        <v>74</v>
      </c>
      <c r="BR171" t="s">
        <v>97</v>
      </c>
      <c r="BS171" t="s">
        <v>2300</v>
      </c>
      <c r="BT171" t="str">
        <f>HYPERLINK("https%3A%2F%2Fwww.webofscience.com%2Fwos%2Fwoscc%2Ffull-record%2FWOS:A1997XA00500009","View Full Record in Web of Science")</f>
        <v>View Full Record in Web of Science</v>
      </c>
    </row>
    <row r="172" spans="1:72" x14ac:dyDescent="0.15">
      <c r="A172" t="s">
        <v>72</v>
      </c>
      <c r="B172" t="s">
        <v>2301</v>
      </c>
      <c r="C172" t="s">
        <v>74</v>
      </c>
      <c r="D172" t="s">
        <v>74</v>
      </c>
      <c r="E172" t="s">
        <v>74</v>
      </c>
      <c r="F172" t="s">
        <v>2301</v>
      </c>
      <c r="G172" t="s">
        <v>74</v>
      </c>
      <c r="H172" t="s">
        <v>74</v>
      </c>
      <c r="I172" t="s">
        <v>2302</v>
      </c>
      <c r="J172" t="s">
        <v>2303</v>
      </c>
      <c r="K172" t="s">
        <v>74</v>
      </c>
      <c r="L172" t="s">
        <v>74</v>
      </c>
      <c r="M172" t="s">
        <v>77</v>
      </c>
      <c r="N172" t="s">
        <v>332</v>
      </c>
      <c r="O172" t="s">
        <v>2304</v>
      </c>
      <c r="P172" t="s">
        <v>2305</v>
      </c>
      <c r="Q172" t="s">
        <v>2306</v>
      </c>
      <c r="R172" t="s">
        <v>74</v>
      </c>
      <c r="S172" t="s">
        <v>74</v>
      </c>
      <c r="T172" t="s">
        <v>2307</v>
      </c>
      <c r="U172" t="s">
        <v>2308</v>
      </c>
      <c r="V172" t="s">
        <v>2309</v>
      </c>
      <c r="W172" t="s">
        <v>2310</v>
      </c>
      <c r="X172" t="s">
        <v>2311</v>
      </c>
      <c r="Y172" t="s">
        <v>74</v>
      </c>
      <c r="Z172" t="s">
        <v>74</v>
      </c>
      <c r="AA172" t="s">
        <v>74</v>
      </c>
      <c r="AB172" t="s">
        <v>74</v>
      </c>
      <c r="AC172" t="s">
        <v>74</v>
      </c>
      <c r="AD172" t="s">
        <v>74</v>
      </c>
      <c r="AE172" t="s">
        <v>74</v>
      </c>
      <c r="AF172" t="s">
        <v>74</v>
      </c>
      <c r="AG172">
        <v>25</v>
      </c>
      <c r="AH172">
        <v>12</v>
      </c>
      <c r="AI172">
        <v>13</v>
      </c>
      <c r="AJ172">
        <v>1</v>
      </c>
      <c r="AK172">
        <v>2</v>
      </c>
      <c r="AL172" t="s">
        <v>108</v>
      </c>
      <c r="AM172" t="s">
        <v>109</v>
      </c>
      <c r="AN172" t="s">
        <v>110</v>
      </c>
      <c r="AO172" t="s">
        <v>2312</v>
      </c>
      <c r="AP172" t="s">
        <v>74</v>
      </c>
      <c r="AQ172" t="s">
        <v>74</v>
      </c>
      <c r="AR172" t="s">
        <v>2313</v>
      </c>
      <c r="AS172" t="s">
        <v>2314</v>
      </c>
      <c r="AT172" t="s">
        <v>2198</v>
      </c>
      <c r="AU172">
        <v>1997</v>
      </c>
      <c r="AV172">
        <v>37</v>
      </c>
      <c r="AW172">
        <v>1</v>
      </c>
      <c r="AX172" t="s">
        <v>74</v>
      </c>
      <c r="AY172" t="s">
        <v>74</v>
      </c>
      <c r="AZ172" t="s">
        <v>74</v>
      </c>
      <c r="BA172" t="s">
        <v>74</v>
      </c>
      <c r="BB172">
        <v>139</v>
      </c>
      <c r="BC172">
        <v>148</v>
      </c>
      <c r="BD172" t="s">
        <v>74</v>
      </c>
      <c r="BE172" t="s">
        <v>2315</v>
      </c>
      <c r="BF172" t="str">
        <f>HYPERLINK("http://dx.doi.org/10.1016/S0169-7439(96)00042-1","http://dx.doi.org/10.1016/S0169-7439(96)00042-1")</f>
        <v>http://dx.doi.org/10.1016/S0169-7439(96)00042-1</v>
      </c>
      <c r="BG172" t="s">
        <v>74</v>
      </c>
      <c r="BH172" t="s">
        <v>74</v>
      </c>
      <c r="BI172">
        <v>10</v>
      </c>
      <c r="BJ172" t="s">
        <v>2316</v>
      </c>
      <c r="BK172" t="s">
        <v>363</v>
      </c>
      <c r="BL172" t="s">
        <v>2317</v>
      </c>
      <c r="BM172" t="s">
        <v>2318</v>
      </c>
      <c r="BN172" t="s">
        <v>74</v>
      </c>
      <c r="BO172" t="s">
        <v>74</v>
      </c>
      <c r="BP172" t="s">
        <v>74</v>
      </c>
      <c r="BQ172" t="s">
        <v>74</v>
      </c>
      <c r="BR172" t="s">
        <v>97</v>
      </c>
      <c r="BS172" t="s">
        <v>2319</v>
      </c>
      <c r="BT172" t="str">
        <f>HYPERLINK("https%3A%2F%2Fwww.webofscience.com%2Fwos%2Fwoscc%2Ffull-record%2FWOS:A1997XB91300015","View Full Record in Web of Science")</f>
        <v>View Full Record in Web of Science</v>
      </c>
    </row>
    <row r="173" spans="1:72" x14ac:dyDescent="0.15">
      <c r="A173" t="s">
        <v>72</v>
      </c>
      <c r="B173" t="s">
        <v>2320</v>
      </c>
      <c r="C173" t="s">
        <v>74</v>
      </c>
      <c r="D173" t="s">
        <v>74</v>
      </c>
      <c r="E173" t="s">
        <v>74</v>
      </c>
      <c r="F173" t="s">
        <v>2320</v>
      </c>
      <c r="G173" t="s">
        <v>74</v>
      </c>
      <c r="H173" t="s">
        <v>74</v>
      </c>
      <c r="I173" t="s">
        <v>2321</v>
      </c>
      <c r="J173" t="s">
        <v>2322</v>
      </c>
      <c r="K173" t="s">
        <v>74</v>
      </c>
      <c r="L173" t="s">
        <v>74</v>
      </c>
      <c r="M173" t="s">
        <v>77</v>
      </c>
      <c r="N173" t="s">
        <v>78</v>
      </c>
      <c r="O173" t="s">
        <v>74</v>
      </c>
      <c r="P173" t="s">
        <v>74</v>
      </c>
      <c r="Q173" t="s">
        <v>74</v>
      </c>
      <c r="R173" t="s">
        <v>74</v>
      </c>
      <c r="S173" t="s">
        <v>74</v>
      </c>
      <c r="T173" t="s">
        <v>2323</v>
      </c>
      <c r="U173" t="s">
        <v>74</v>
      </c>
      <c r="V173" t="s">
        <v>74</v>
      </c>
      <c r="W173" t="s">
        <v>74</v>
      </c>
      <c r="X173" t="s">
        <v>74</v>
      </c>
      <c r="Y173" t="s">
        <v>2324</v>
      </c>
      <c r="Z173" t="s">
        <v>74</v>
      </c>
      <c r="AA173" t="s">
        <v>2325</v>
      </c>
      <c r="AB173" t="s">
        <v>74</v>
      </c>
      <c r="AC173" t="s">
        <v>74</v>
      </c>
      <c r="AD173" t="s">
        <v>74</v>
      </c>
      <c r="AE173" t="s">
        <v>74</v>
      </c>
      <c r="AF173" t="s">
        <v>74</v>
      </c>
      <c r="AG173">
        <v>5</v>
      </c>
      <c r="AH173">
        <v>0</v>
      </c>
      <c r="AI173">
        <v>2</v>
      </c>
      <c r="AJ173">
        <v>0</v>
      </c>
      <c r="AK173">
        <v>0</v>
      </c>
      <c r="AL173" t="s">
        <v>2326</v>
      </c>
      <c r="AM173" t="s">
        <v>2327</v>
      </c>
      <c r="AN173" t="s">
        <v>2328</v>
      </c>
      <c r="AO173" t="s">
        <v>2329</v>
      </c>
      <c r="AP173" t="s">
        <v>74</v>
      </c>
      <c r="AQ173" t="s">
        <v>74</v>
      </c>
      <c r="AR173" t="s">
        <v>2330</v>
      </c>
      <c r="AS173" t="s">
        <v>2331</v>
      </c>
      <c r="AT173" t="s">
        <v>2198</v>
      </c>
      <c r="AU173">
        <v>1997</v>
      </c>
      <c r="AV173">
        <v>42</v>
      </c>
      <c r="AW173">
        <v>10</v>
      </c>
      <c r="AX173" t="s">
        <v>74</v>
      </c>
      <c r="AY173" t="s">
        <v>74</v>
      </c>
      <c r="AZ173" t="s">
        <v>74</v>
      </c>
      <c r="BA173" t="s">
        <v>74</v>
      </c>
      <c r="BB173">
        <v>842</v>
      </c>
      <c r="BC173">
        <v>845</v>
      </c>
      <c r="BD173" t="s">
        <v>74</v>
      </c>
      <c r="BE173" t="s">
        <v>2332</v>
      </c>
      <c r="BF173" t="str">
        <f>HYPERLINK("http://dx.doi.org/10.1007/BF02882497","http://dx.doi.org/10.1007/BF02882497")</f>
        <v>http://dx.doi.org/10.1007/BF02882497</v>
      </c>
      <c r="BG173" t="s">
        <v>74</v>
      </c>
      <c r="BH173" t="s">
        <v>74</v>
      </c>
      <c r="BI173">
        <v>4</v>
      </c>
      <c r="BJ173" t="s">
        <v>619</v>
      </c>
      <c r="BK173" t="s">
        <v>95</v>
      </c>
      <c r="BL173" t="s">
        <v>620</v>
      </c>
      <c r="BM173" t="s">
        <v>2333</v>
      </c>
      <c r="BN173" t="s">
        <v>74</v>
      </c>
      <c r="BO173" t="s">
        <v>74</v>
      </c>
      <c r="BP173" t="s">
        <v>74</v>
      </c>
      <c r="BQ173" t="s">
        <v>74</v>
      </c>
      <c r="BR173" t="s">
        <v>97</v>
      </c>
      <c r="BS173" t="s">
        <v>2334</v>
      </c>
      <c r="BT173" t="str">
        <f>HYPERLINK("https%3A%2F%2Fwww.webofscience.com%2Fwos%2Fwoscc%2Ffull-record%2FWOS:A1997XK84100014","View Full Record in Web of Science")</f>
        <v>View Full Record in Web of Science</v>
      </c>
    </row>
    <row r="174" spans="1:72" x14ac:dyDescent="0.15">
      <c r="A174" t="s">
        <v>72</v>
      </c>
      <c r="B174" t="s">
        <v>2335</v>
      </c>
      <c r="C174" t="s">
        <v>74</v>
      </c>
      <c r="D174" t="s">
        <v>74</v>
      </c>
      <c r="E174" t="s">
        <v>74</v>
      </c>
      <c r="F174" t="s">
        <v>2335</v>
      </c>
      <c r="G174" t="s">
        <v>74</v>
      </c>
      <c r="H174" t="s">
        <v>74</v>
      </c>
      <c r="I174" t="s">
        <v>2336</v>
      </c>
      <c r="J174" t="s">
        <v>2322</v>
      </c>
      <c r="K174" t="s">
        <v>74</v>
      </c>
      <c r="L174" t="s">
        <v>74</v>
      </c>
      <c r="M174" t="s">
        <v>77</v>
      </c>
      <c r="N174" t="s">
        <v>78</v>
      </c>
      <c r="O174" t="s">
        <v>74</v>
      </c>
      <c r="P174" t="s">
        <v>74</v>
      </c>
      <c r="Q174" t="s">
        <v>74</v>
      </c>
      <c r="R174" t="s">
        <v>74</v>
      </c>
      <c r="S174" t="s">
        <v>74</v>
      </c>
      <c r="T174" t="s">
        <v>2337</v>
      </c>
      <c r="U174" t="s">
        <v>74</v>
      </c>
      <c r="V174" t="s">
        <v>74</v>
      </c>
      <c r="W174" t="s">
        <v>74</v>
      </c>
      <c r="X174" t="s">
        <v>74</v>
      </c>
      <c r="Y174" t="s">
        <v>2338</v>
      </c>
      <c r="Z174" t="s">
        <v>74</v>
      </c>
      <c r="AA174" t="s">
        <v>74</v>
      </c>
      <c r="AB174" t="s">
        <v>74</v>
      </c>
      <c r="AC174" t="s">
        <v>74</v>
      </c>
      <c r="AD174" t="s">
        <v>74</v>
      </c>
      <c r="AE174" t="s">
        <v>74</v>
      </c>
      <c r="AF174" t="s">
        <v>74</v>
      </c>
      <c r="AG174">
        <v>8</v>
      </c>
      <c r="AH174">
        <v>2</v>
      </c>
      <c r="AI174">
        <v>2</v>
      </c>
      <c r="AJ174">
        <v>0</v>
      </c>
      <c r="AK174">
        <v>3</v>
      </c>
      <c r="AL174" t="s">
        <v>2326</v>
      </c>
      <c r="AM174" t="s">
        <v>2327</v>
      </c>
      <c r="AN174" t="s">
        <v>2328</v>
      </c>
      <c r="AO174" t="s">
        <v>2329</v>
      </c>
      <c r="AP174" t="s">
        <v>74</v>
      </c>
      <c r="AQ174" t="s">
        <v>74</v>
      </c>
      <c r="AR174" t="s">
        <v>2330</v>
      </c>
      <c r="AS174" t="s">
        <v>2331</v>
      </c>
      <c r="AT174" t="s">
        <v>2198</v>
      </c>
      <c r="AU174">
        <v>1997</v>
      </c>
      <c r="AV174">
        <v>42</v>
      </c>
      <c r="AW174">
        <v>10</v>
      </c>
      <c r="AX174" t="s">
        <v>74</v>
      </c>
      <c r="AY174" t="s">
        <v>74</v>
      </c>
      <c r="AZ174" t="s">
        <v>74</v>
      </c>
      <c r="BA174" t="s">
        <v>74</v>
      </c>
      <c r="BB174">
        <v>845</v>
      </c>
      <c r="BC174">
        <v>850</v>
      </c>
      <c r="BD174" t="s">
        <v>74</v>
      </c>
      <c r="BE174" t="s">
        <v>2339</v>
      </c>
      <c r="BF174" t="str">
        <f>HYPERLINK("http://dx.doi.org/10.1007/BF02882498","http://dx.doi.org/10.1007/BF02882498")</f>
        <v>http://dx.doi.org/10.1007/BF02882498</v>
      </c>
      <c r="BG174" t="s">
        <v>74</v>
      </c>
      <c r="BH174" t="s">
        <v>74</v>
      </c>
      <c r="BI174">
        <v>6</v>
      </c>
      <c r="BJ174" t="s">
        <v>619</v>
      </c>
      <c r="BK174" t="s">
        <v>95</v>
      </c>
      <c r="BL174" t="s">
        <v>620</v>
      </c>
      <c r="BM174" t="s">
        <v>2333</v>
      </c>
      <c r="BN174" t="s">
        <v>74</v>
      </c>
      <c r="BO174" t="s">
        <v>74</v>
      </c>
      <c r="BP174" t="s">
        <v>74</v>
      </c>
      <c r="BQ174" t="s">
        <v>74</v>
      </c>
      <c r="BR174" t="s">
        <v>97</v>
      </c>
      <c r="BS174" t="s">
        <v>2340</v>
      </c>
      <c r="BT174" t="str">
        <f>HYPERLINK("https%3A%2F%2Fwww.webofscience.com%2Fwos%2Fwoscc%2Ffull-record%2FWOS:A1997XK84100015","View Full Record in Web of Science")</f>
        <v>View Full Record in Web of Science</v>
      </c>
    </row>
    <row r="175" spans="1:72" x14ac:dyDescent="0.15">
      <c r="A175" t="s">
        <v>72</v>
      </c>
      <c r="B175" t="s">
        <v>2341</v>
      </c>
      <c r="C175" t="s">
        <v>74</v>
      </c>
      <c r="D175" t="s">
        <v>74</v>
      </c>
      <c r="E175" t="s">
        <v>74</v>
      </c>
      <c r="F175" t="s">
        <v>2341</v>
      </c>
      <c r="G175" t="s">
        <v>74</v>
      </c>
      <c r="H175" t="s">
        <v>74</v>
      </c>
      <c r="I175" t="s">
        <v>2342</v>
      </c>
      <c r="J175" t="s">
        <v>2343</v>
      </c>
      <c r="K175" t="s">
        <v>74</v>
      </c>
      <c r="L175" t="s">
        <v>74</v>
      </c>
      <c r="M175" t="s">
        <v>77</v>
      </c>
      <c r="N175" t="s">
        <v>78</v>
      </c>
      <c r="O175" t="s">
        <v>74</v>
      </c>
      <c r="P175" t="s">
        <v>74</v>
      </c>
      <c r="Q175" t="s">
        <v>74</v>
      </c>
      <c r="R175" t="s">
        <v>74</v>
      </c>
      <c r="S175" t="s">
        <v>74</v>
      </c>
      <c r="T175" t="s">
        <v>2344</v>
      </c>
      <c r="U175" t="s">
        <v>2345</v>
      </c>
      <c r="V175" t="s">
        <v>2346</v>
      </c>
      <c r="W175" t="s">
        <v>74</v>
      </c>
      <c r="X175" t="s">
        <v>74</v>
      </c>
      <c r="Y175" t="s">
        <v>2347</v>
      </c>
      <c r="Z175" t="s">
        <v>74</v>
      </c>
      <c r="AA175" t="s">
        <v>2348</v>
      </c>
      <c r="AB175" t="s">
        <v>74</v>
      </c>
      <c r="AC175" t="s">
        <v>74</v>
      </c>
      <c r="AD175" t="s">
        <v>74</v>
      </c>
      <c r="AE175" t="s">
        <v>74</v>
      </c>
      <c r="AF175" t="s">
        <v>74</v>
      </c>
      <c r="AG175">
        <v>61</v>
      </c>
      <c r="AH175">
        <v>24</v>
      </c>
      <c r="AI175">
        <v>25</v>
      </c>
      <c r="AJ175">
        <v>0</v>
      </c>
      <c r="AK175">
        <v>5</v>
      </c>
      <c r="AL175" t="s">
        <v>1756</v>
      </c>
      <c r="AM175" t="s">
        <v>1757</v>
      </c>
      <c r="AN175" t="s">
        <v>1758</v>
      </c>
      <c r="AO175" t="s">
        <v>2349</v>
      </c>
      <c r="AP175" t="s">
        <v>2350</v>
      </c>
      <c r="AQ175" t="s">
        <v>74</v>
      </c>
      <c r="AR175" t="s">
        <v>2351</v>
      </c>
      <c r="AS175" t="s">
        <v>2352</v>
      </c>
      <c r="AT175" t="s">
        <v>2198</v>
      </c>
      <c r="AU175">
        <v>1997</v>
      </c>
      <c r="AV175">
        <v>22</v>
      </c>
      <c r="AW175">
        <v>5</v>
      </c>
      <c r="AX175" t="s">
        <v>74</v>
      </c>
      <c r="AY175" t="s">
        <v>74</v>
      </c>
      <c r="AZ175" t="s">
        <v>74</v>
      </c>
      <c r="BA175" t="s">
        <v>74</v>
      </c>
      <c r="BB175">
        <v>441</v>
      </c>
      <c r="BC175">
        <v>455</v>
      </c>
      <c r="BD175" t="s">
        <v>74</v>
      </c>
      <c r="BE175" t="s">
        <v>2353</v>
      </c>
      <c r="BF175" t="str">
        <f>HYPERLINK("http://dx.doi.org/10.1002/(SICI)1096-9837(199705)22:5&lt;441::AID-ESP696&gt;3.0.CO;2-4","http://dx.doi.org/10.1002/(SICI)1096-9837(199705)22:5&lt;441::AID-ESP696&gt;3.0.CO;2-4")</f>
        <v>http://dx.doi.org/10.1002/(SICI)1096-9837(199705)22:5&lt;441::AID-ESP696&gt;3.0.CO;2-4</v>
      </c>
      <c r="BG175" t="s">
        <v>74</v>
      </c>
      <c r="BH175" t="s">
        <v>74</v>
      </c>
      <c r="BI175">
        <v>15</v>
      </c>
      <c r="BJ175" t="s">
        <v>2354</v>
      </c>
      <c r="BK175" t="s">
        <v>95</v>
      </c>
      <c r="BL175" t="s">
        <v>2355</v>
      </c>
      <c r="BM175" t="s">
        <v>2356</v>
      </c>
      <c r="BN175" t="s">
        <v>74</v>
      </c>
      <c r="BO175" t="s">
        <v>74</v>
      </c>
      <c r="BP175" t="s">
        <v>74</v>
      </c>
      <c r="BQ175" t="s">
        <v>74</v>
      </c>
      <c r="BR175" t="s">
        <v>97</v>
      </c>
      <c r="BS175" t="s">
        <v>2357</v>
      </c>
      <c r="BT175" t="str">
        <f>HYPERLINK("https%3A%2F%2Fwww.webofscience.com%2Fwos%2Fwoscc%2Ffull-record%2FWOS:A1997XA33900002","View Full Record in Web of Science")</f>
        <v>View Full Record in Web of Science</v>
      </c>
    </row>
    <row r="176" spans="1:72" x14ac:dyDescent="0.15">
      <c r="A176" t="s">
        <v>72</v>
      </c>
      <c r="B176" t="s">
        <v>2358</v>
      </c>
      <c r="C176" t="s">
        <v>74</v>
      </c>
      <c r="D176" t="s">
        <v>74</v>
      </c>
      <c r="E176" t="s">
        <v>74</v>
      </c>
      <c r="F176" t="s">
        <v>2358</v>
      </c>
      <c r="G176" t="s">
        <v>74</v>
      </c>
      <c r="H176" t="s">
        <v>74</v>
      </c>
      <c r="I176" t="s">
        <v>2359</v>
      </c>
      <c r="J176" t="s">
        <v>2360</v>
      </c>
      <c r="K176" t="s">
        <v>74</v>
      </c>
      <c r="L176" t="s">
        <v>74</v>
      </c>
      <c r="M176" t="s">
        <v>77</v>
      </c>
      <c r="N176" t="s">
        <v>78</v>
      </c>
      <c r="O176" t="s">
        <v>74</v>
      </c>
      <c r="P176" t="s">
        <v>74</v>
      </c>
      <c r="Q176" t="s">
        <v>74</v>
      </c>
      <c r="R176" t="s">
        <v>74</v>
      </c>
      <c r="S176" t="s">
        <v>74</v>
      </c>
      <c r="T176" t="s">
        <v>2361</v>
      </c>
      <c r="U176" t="s">
        <v>2362</v>
      </c>
      <c r="V176" t="s">
        <v>2363</v>
      </c>
      <c r="W176" t="s">
        <v>74</v>
      </c>
      <c r="X176" t="s">
        <v>74</v>
      </c>
      <c r="Y176" t="s">
        <v>2364</v>
      </c>
      <c r="Z176" t="s">
        <v>74</v>
      </c>
      <c r="AA176" t="s">
        <v>74</v>
      </c>
      <c r="AB176" t="s">
        <v>2365</v>
      </c>
      <c r="AC176" t="s">
        <v>74</v>
      </c>
      <c r="AD176" t="s">
        <v>74</v>
      </c>
      <c r="AE176" t="s">
        <v>74</v>
      </c>
      <c r="AF176" t="s">
        <v>74</v>
      </c>
      <c r="AG176">
        <v>63</v>
      </c>
      <c r="AH176">
        <v>85</v>
      </c>
      <c r="AI176">
        <v>91</v>
      </c>
      <c r="AJ176">
        <v>3</v>
      </c>
      <c r="AK176">
        <v>73</v>
      </c>
      <c r="AL176" t="s">
        <v>1756</v>
      </c>
      <c r="AM176" t="s">
        <v>1757</v>
      </c>
      <c r="AN176" t="s">
        <v>1758</v>
      </c>
      <c r="AO176" t="s">
        <v>2366</v>
      </c>
      <c r="AP176" t="s">
        <v>2367</v>
      </c>
      <c r="AQ176" t="s">
        <v>74</v>
      </c>
      <c r="AR176" t="s">
        <v>2368</v>
      </c>
      <c r="AS176" t="s">
        <v>2369</v>
      </c>
      <c r="AT176" t="s">
        <v>2198</v>
      </c>
      <c r="AU176">
        <v>1997</v>
      </c>
      <c r="AV176">
        <v>67</v>
      </c>
      <c r="AW176">
        <v>2</v>
      </c>
      <c r="AX176" t="s">
        <v>74</v>
      </c>
      <c r="AY176" t="s">
        <v>74</v>
      </c>
      <c r="AZ176" t="s">
        <v>74</v>
      </c>
      <c r="BA176" t="s">
        <v>74</v>
      </c>
      <c r="BB176">
        <v>155</v>
      </c>
      <c r="BC176">
        <v>176</v>
      </c>
      <c r="BD176" t="s">
        <v>74</v>
      </c>
      <c r="BE176" t="s">
        <v>2370</v>
      </c>
      <c r="BF176" t="str">
        <f>HYPERLINK("http://dx.doi.org/10.1890/0012-9615(1997)067[0155:TFEOFE]2.0.CO;2","http://dx.doi.org/10.1890/0012-9615(1997)067[0155:TFEOFE]2.0.CO;2")</f>
        <v>http://dx.doi.org/10.1890/0012-9615(1997)067[0155:TFEOFE]2.0.CO;2</v>
      </c>
      <c r="BG176" t="s">
        <v>74</v>
      </c>
      <c r="BH176" t="s">
        <v>74</v>
      </c>
      <c r="BI176">
        <v>22</v>
      </c>
      <c r="BJ176" t="s">
        <v>325</v>
      </c>
      <c r="BK176" t="s">
        <v>95</v>
      </c>
      <c r="BL176" t="s">
        <v>326</v>
      </c>
      <c r="BM176" t="s">
        <v>2371</v>
      </c>
      <c r="BN176" t="s">
        <v>74</v>
      </c>
      <c r="BO176" t="s">
        <v>74</v>
      </c>
      <c r="BP176" t="s">
        <v>74</v>
      </c>
      <c r="BQ176" t="s">
        <v>74</v>
      </c>
      <c r="BR176" t="s">
        <v>97</v>
      </c>
      <c r="BS176" t="s">
        <v>2372</v>
      </c>
      <c r="BT176" t="str">
        <f>HYPERLINK("https%3A%2F%2Fwww.webofscience.com%2Fwos%2Fwoscc%2Ffull-record%2FWOS:A1997WX48100002","View Full Record in Web of Science")</f>
        <v>View Full Record in Web of Science</v>
      </c>
    </row>
    <row r="177" spans="1:72" x14ac:dyDescent="0.15">
      <c r="A177" t="s">
        <v>72</v>
      </c>
      <c r="B177" t="s">
        <v>2373</v>
      </c>
      <c r="C177" t="s">
        <v>74</v>
      </c>
      <c r="D177" t="s">
        <v>74</v>
      </c>
      <c r="E177" t="s">
        <v>74</v>
      </c>
      <c r="F177" t="s">
        <v>2373</v>
      </c>
      <c r="G177" t="s">
        <v>74</v>
      </c>
      <c r="H177" t="s">
        <v>74</v>
      </c>
      <c r="I177" t="s">
        <v>2374</v>
      </c>
      <c r="J177" t="s">
        <v>2375</v>
      </c>
      <c r="K177" t="s">
        <v>74</v>
      </c>
      <c r="L177" t="s">
        <v>74</v>
      </c>
      <c r="M177" t="s">
        <v>77</v>
      </c>
      <c r="N177" t="s">
        <v>78</v>
      </c>
      <c r="O177" t="s">
        <v>74</v>
      </c>
      <c r="P177" t="s">
        <v>74</v>
      </c>
      <c r="Q177" t="s">
        <v>74</v>
      </c>
      <c r="R177" t="s">
        <v>74</v>
      </c>
      <c r="S177" t="s">
        <v>74</v>
      </c>
      <c r="T177" t="s">
        <v>74</v>
      </c>
      <c r="U177" t="s">
        <v>2376</v>
      </c>
      <c r="V177" t="s">
        <v>2377</v>
      </c>
      <c r="W177" t="s">
        <v>2378</v>
      </c>
      <c r="X177" t="s">
        <v>2379</v>
      </c>
      <c r="Y177" t="s">
        <v>2380</v>
      </c>
      <c r="Z177" t="s">
        <v>74</v>
      </c>
      <c r="AA177" t="s">
        <v>2381</v>
      </c>
      <c r="AB177" t="s">
        <v>2382</v>
      </c>
      <c r="AC177" t="s">
        <v>2383</v>
      </c>
      <c r="AD177" t="s">
        <v>2384</v>
      </c>
      <c r="AE177" t="s">
        <v>74</v>
      </c>
      <c r="AF177" t="s">
        <v>74</v>
      </c>
      <c r="AG177">
        <v>38</v>
      </c>
      <c r="AH177">
        <v>34</v>
      </c>
      <c r="AI177">
        <v>37</v>
      </c>
      <c r="AJ177">
        <v>0</v>
      </c>
      <c r="AK177">
        <v>16</v>
      </c>
      <c r="AL177" t="s">
        <v>2385</v>
      </c>
      <c r="AM177" t="s">
        <v>2386</v>
      </c>
      <c r="AN177" t="s">
        <v>2387</v>
      </c>
      <c r="AO177" t="s">
        <v>2388</v>
      </c>
      <c r="AP177" t="s">
        <v>74</v>
      </c>
      <c r="AQ177" t="s">
        <v>74</v>
      </c>
      <c r="AR177" t="s">
        <v>2389</v>
      </c>
      <c r="AS177" t="s">
        <v>2390</v>
      </c>
      <c r="AT177" t="s">
        <v>2198</v>
      </c>
      <c r="AU177">
        <v>1997</v>
      </c>
      <c r="AV177">
        <v>29</v>
      </c>
      <c r="AW177">
        <v>3</v>
      </c>
      <c r="AX177" t="s">
        <v>74</v>
      </c>
      <c r="AY177" t="s">
        <v>74</v>
      </c>
      <c r="AZ177" t="s">
        <v>74</v>
      </c>
      <c r="BA177" t="s">
        <v>74</v>
      </c>
      <c r="BB177">
        <v>324</v>
      </c>
      <c r="BC177">
        <v>347</v>
      </c>
      <c r="BD177" t="s">
        <v>74</v>
      </c>
      <c r="BE177" t="s">
        <v>2391</v>
      </c>
      <c r="BF177" t="str">
        <f>HYPERLINK("http://dx.doi.org/10.1177/001391659702900302","http://dx.doi.org/10.1177/001391659702900302")</f>
        <v>http://dx.doi.org/10.1177/001391659702900302</v>
      </c>
      <c r="BG177" t="s">
        <v>74</v>
      </c>
      <c r="BH177" t="s">
        <v>74</v>
      </c>
      <c r="BI177">
        <v>24</v>
      </c>
      <c r="BJ177" t="s">
        <v>2392</v>
      </c>
      <c r="BK177" t="s">
        <v>2393</v>
      </c>
      <c r="BL177" t="s">
        <v>2394</v>
      </c>
      <c r="BM177" t="s">
        <v>2395</v>
      </c>
      <c r="BN177">
        <v>11540430</v>
      </c>
      <c r="BO177" t="s">
        <v>74</v>
      </c>
      <c r="BP177" t="s">
        <v>74</v>
      </c>
      <c r="BQ177" t="s">
        <v>74</v>
      </c>
      <c r="BR177" t="s">
        <v>97</v>
      </c>
      <c r="BS177" t="s">
        <v>2396</v>
      </c>
      <c r="BT177" t="str">
        <f>HYPERLINK("https%3A%2F%2Fwww.webofscience.com%2Fwos%2Fwoscc%2Ffull-record%2FWOS:A1997WY82700002","View Full Record in Web of Science")</f>
        <v>View Full Record in Web of Science</v>
      </c>
    </row>
    <row r="178" spans="1:72" x14ac:dyDescent="0.15">
      <c r="A178" t="s">
        <v>72</v>
      </c>
      <c r="B178" t="s">
        <v>2397</v>
      </c>
      <c r="C178" t="s">
        <v>74</v>
      </c>
      <c r="D178" t="s">
        <v>74</v>
      </c>
      <c r="E178" t="s">
        <v>74</v>
      </c>
      <c r="F178" t="s">
        <v>2397</v>
      </c>
      <c r="G178" t="s">
        <v>74</v>
      </c>
      <c r="H178" t="s">
        <v>74</v>
      </c>
      <c r="I178" t="s">
        <v>2398</v>
      </c>
      <c r="J178" t="s">
        <v>2399</v>
      </c>
      <c r="K178" t="s">
        <v>74</v>
      </c>
      <c r="L178" t="s">
        <v>74</v>
      </c>
      <c r="M178" t="s">
        <v>77</v>
      </c>
      <c r="N178" t="s">
        <v>78</v>
      </c>
      <c r="O178" t="s">
        <v>74</v>
      </c>
      <c r="P178" t="s">
        <v>74</v>
      </c>
      <c r="Q178" t="s">
        <v>74</v>
      </c>
      <c r="R178" t="s">
        <v>74</v>
      </c>
      <c r="S178" t="s">
        <v>74</v>
      </c>
      <c r="T178" t="s">
        <v>2400</v>
      </c>
      <c r="U178" t="s">
        <v>2401</v>
      </c>
      <c r="V178" t="s">
        <v>2402</v>
      </c>
      <c r="W178" t="s">
        <v>2403</v>
      </c>
      <c r="X178" t="s">
        <v>2404</v>
      </c>
      <c r="Y178" t="s">
        <v>74</v>
      </c>
      <c r="Z178" t="s">
        <v>74</v>
      </c>
      <c r="AA178" t="s">
        <v>74</v>
      </c>
      <c r="AB178" t="s">
        <v>74</v>
      </c>
      <c r="AC178" t="s">
        <v>74</v>
      </c>
      <c r="AD178" t="s">
        <v>74</v>
      </c>
      <c r="AE178" t="s">
        <v>74</v>
      </c>
      <c r="AF178" t="s">
        <v>74</v>
      </c>
      <c r="AG178">
        <v>49</v>
      </c>
      <c r="AH178">
        <v>59</v>
      </c>
      <c r="AI178">
        <v>75</v>
      </c>
      <c r="AJ178">
        <v>1</v>
      </c>
      <c r="AK178">
        <v>35</v>
      </c>
      <c r="AL178" t="s">
        <v>108</v>
      </c>
      <c r="AM178" t="s">
        <v>109</v>
      </c>
      <c r="AN178" t="s">
        <v>110</v>
      </c>
      <c r="AO178" t="s">
        <v>2405</v>
      </c>
      <c r="AP178" t="s">
        <v>74</v>
      </c>
      <c r="AQ178" t="s">
        <v>74</v>
      </c>
      <c r="AR178" t="s">
        <v>2406</v>
      </c>
      <c r="AS178" t="s">
        <v>2407</v>
      </c>
      <c r="AT178" t="s">
        <v>2198</v>
      </c>
      <c r="AU178">
        <v>1997</v>
      </c>
      <c r="AV178">
        <v>23</v>
      </c>
      <c r="AW178">
        <v>1</v>
      </c>
      <c r="AX178" t="s">
        <v>74</v>
      </c>
      <c r="AY178" t="s">
        <v>74</v>
      </c>
      <c r="AZ178" t="s">
        <v>74</v>
      </c>
      <c r="BA178" t="s">
        <v>74</v>
      </c>
      <c r="BB178">
        <v>11</v>
      </c>
      <c r="BC178">
        <v>22</v>
      </c>
      <c r="BD178" t="s">
        <v>74</v>
      </c>
      <c r="BE178" t="s">
        <v>2408</v>
      </c>
      <c r="BF178" t="str">
        <f>HYPERLINK("http://dx.doi.org/10.1016/S0168-6496(97)00004-4","http://dx.doi.org/10.1016/S0168-6496(97)00004-4")</f>
        <v>http://dx.doi.org/10.1016/S0168-6496(97)00004-4</v>
      </c>
      <c r="BG178" t="s">
        <v>74</v>
      </c>
      <c r="BH178" t="s">
        <v>74</v>
      </c>
      <c r="BI178">
        <v>12</v>
      </c>
      <c r="BJ178" t="s">
        <v>1044</v>
      </c>
      <c r="BK178" t="s">
        <v>95</v>
      </c>
      <c r="BL178" t="s">
        <v>1044</v>
      </c>
      <c r="BM178" t="s">
        <v>2409</v>
      </c>
      <c r="BN178" t="s">
        <v>74</v>
      </c>
      <c r="BO178" t="s">
        <v>227</v>
      </c>
      <c r="BP178" t="s">
        <v>74</v>
      </c>
      <c r="BQ178" t="s">
        <v>74</v>
      </c>
      <c r="BR178" t="s">
        <v>97</v>
      </c>
      <c r="BS178" t="s">
        <v>2410</v>
      </c>
      <c r="BT178" t="str">
        <f>HYPERLINK("https%3A%2F%2Fwww.webofscience.com%2Fwos%2Fwoscc%2Ffull-record%2FWOS:A1997XF35400002","View Full Record in Web of Science")</f>
        <v>View Full Record in Web of Science</v>
      </c>
    </row>
    <row r="179" spans="1:72" x14ac:dyDescent="0.15">
      <c r="A179" t="s">
        <v>72</v>
      </c>
      <c r="B179" t="s">
        <v>2411</v>
      </c>
      <c r="C179" t="s">
        <v>74</v>
      </c>
      <c r="D179" t="s">
        <v>74</v>
      </c>
      <c r="E179" t="s">
        <v>74</v>
      </c>
      <c r="F179" t="s">
        <v>2411</v>
      </c>
      <c r="G179" t="s">
        <v>74</v>
      </c>
      <c r="H179" t="s">
        <v>74</v>
      </c>
      <c r="I179" t="s">
        <v>2412</v>
      </c>
      <c r="J179" t="s">
        <v>1514</v>
      </c>
      <c r="K179" t="s">
        <v>74</v>
      </c>
      <c r="L179" t="s">
        <v>74</v>
      </c>
      <c r="M179" t="s">
        <v>77</v>
      </c>
      <c r="N179" t="s">
        <v>78</v>
      </c>
      <c r="O179" t="s">
        <v>74</v>
      </c>
      <c r="P179" t="s">
        <v>74</v>
      </c>
      <c r="Q179" t="s">
        <v>74</v>
      </c>
      <c r="R179" t="s">
        <v>74</v>
      </c>
      <c r="S179" t="s">
        <v>74</v>
      </c>
      <c r="T179" t="s">
        <v>74</v>
      </c>
      <c r="U179" t="s">
        <v>2413</v>
      </c>
      <c r="V179" t="s">
        <v>2414</v>
      </c>
      <c r="W179" t="s">
        <v>2415</v>
      </c>
      <c r="X179" t="s">
        <v>2416</v>
      </c>
      <c r="Y179" t="s">
        <v>74</v>
      </c>
      <c r="Z179" t="s">
        <v>74</v>
      </c>
      <c r="AA179" t="s">
        <v>74</v>
      </c>
      <c r="AB179" t="s">
        <v>74</v>
      </c>
      <c r="AC179" t="s">
        <v>74</v>
      </c>
      <c r="AD179" t="s">
        <v>74</v>
      </c>
      <c r="AE179" t="s">
        <v>74</v>
      </c>
      <c r="AF179" t="s">
        <v>74</v>
      </c>
      <c r="AG179">
        <v>49</v>
      </c>
      <c r="AH179">
        <v>31</v>
      </c>
      <c r="AI179">
        <v>34</v>
      </c>
      <c r="AJ179">
        <v>0</v>
      </c>
      <c r="AK179">
        <v>8</v>
      </c>
      <c r="AL179" t="s">
        <v>175</v>
      </c>
      <c r="AM179" t="s">
        <v>132</v>
      </c>
      <c r="AN179" t="s">
        <v>860</v>
      </c>
      <c r="AO179" t="s">
        <v>1522</v>
      </c>
      <c r="AP179" t="s">
        <v>74</v>
      </c>
      <c r="AQ179" t="s">
        <v>74</v>
      </c>
      <c r="AR179" t="s">
        <v>1523</v>
      </c>
      <c r="AS179" t="s">
        <v>1524</v>
      </c>
      <c r="AT179" t="s">
        <v>2198</v>
      </c>
      <c r="AU179">
        <v>1997</v>
      </c>
      <c r="AV179">
        <v>61</v>
      </c>
      <c r="AW179">
        <v>10</v>
      </c>
      <c r="AX179" t="s">
        <v>74</v>
      </c>
      <c r="AY179" t="s">
        <v>74</v>
      </c>
      <c r="AZ179" t="s">
        <v>74</v>
      </c>
      <c r="BA179" t="s">
        <v>74</v>
      </c>
      <c r="BB179">
        <v>2119</v>
      </c>
      <c r="BC179">
        <v>2138</v>
      </c>
      <c r="BD179" t="s">
        <v>74</v>
      </c>
      <c r="BE179" t="s">
        <v>2417</v>
      </c>
      <c r="BF179" t="str">
        <f>HYPERLINK("http://dx.doi.org/10.1016/S0016-7037(97)00059-8","http://dx.doi.org/10.1016/S0016-7037(97)00059-8")</f>
        <v>http://dx.doi.org/10.1016/S0016-7037(97)00059-8</v>
      </c>
      <c r="BG179" t="s">
        <v>74</v>
      </c>
      <c r="BH179" t="s">
        <v>74</v>
      </c>
      <c r="BI179">
        <v>20</v>
      </c>
      <c r="BJ179" t="s">
        <v>225</v>
      </c>
      <c r="BK179" t="s">
        <v>95</v>
      </c>
      <c r="BL179" t="s">
        <v>225</v>
      </c>
      <c r="BM179" t="s">
        <v>2418</v>
      </c>
      <c r="BN179" t="s">
        <v>74</v>
      </c>
      <c r="BO179" t="s">
        <v>74</v>
      </c>
      <c r="BP179" t="s">
        <v>74</v>
      </c>
      <c r="BQ179" t="s">
        <v>74</v>
      </c>
      <c r="BR179" t="s">
        <v>97</v>
      </c>
      <c r="BS179" t="s">
        <v>2419</v>
      </c>
      <c r="BT179" t="str">
        <f>HYPERLINK("https%3A%2F%2Fwww.webofscience.com%2Fwos%2Fwoscc%2Ffull-record%2FWOS:A1997XB69000013","View Full Record in Web of Science")</f>
        <v>View Full Record in Web of Science</v>
      </c>
    </row>
    <row r="180" spans="1:72" x14ac:dyDescent="0.15">
      <c r="A180" t="s">
        <v>72</v>
      </c>
      <c r="B180" t="s">
        <v>2420</v>
      </c>
      <c r="C180" t="s">
        <v>74</v>
      </c>
      <c r="D180" t="s">
        <v>74</v>
      </c>
      <c r="E180" t="s">
        <v>74</v>
      </c>
      <c r="F180" t="s">
        <v>2420</v>
      </c>
      <c r="G180" t="s">
        <v>74</v>
      </c>
      <c r="H180" t="s">
        <v>74</v>
      </c>
      <c r="I180" t="s">
        <v>2421</v>
      </c>
      <c r="J180" t="s">
        <v>2422</v>
      </c>
      <c r="K180" t="s">
        <v>74</v>
      </c>
      <c r="L180" t="s">
        <v>74</v>
      </c>
      <c r="M180" t="s">
        <v>77</v>
      </c>
      <c r="N180" t="s">
        <v>78</v>
      </c>
      <c r="O180" t="s">
        <v>74</v>
      </c>
      <c r="P180" t="s">
        <v>74</v>
      </c>
      <c r="Q180" t="s">
        <v>74</v>
      </c>
      <c r="R180" t="s">
        <v>74</v>
      </c>
      <c r="S180" t="s">
        <v>74</v>
      </c>
      <c r="T180" t="s">
        <v>74</v>
      </c>
      <c r="U180" t="s">
        <v>2423</v>
      </c>
      <c r="V180" t="s">
        <v>2424</v>
      </c>
      <c r="W180" t="s">
        <v>2425</v>
      </c>
      <c r="X180" t="s">
        <v>82</v>
      </c>
      <c r="Y180" t="s">
        <v>2426</v>
      </c>
      <c r="Z180" t="s">
        <v>74</v>
      </c>
      <c r="AA180" t="s">
        <v>74</v>
      </c>
      <c r="AB180" t="s">
        <v>74</v>
      </c>
      <c r="AC180" t="s">
        <v>74</v>
      </c>
      <c r="AD180" t="s">
        <v>74</v>
      </c>
      <c r="AE180" t="s">
        <v>74</v>
      </c>
      <c r="AF180" t="s">
        <v>74</v>
      </c>
      <c r="AG180">
        <v>63</v>
      </c>
      <c r="AH180">
        <v>219</v>
      </c>
      <c r="AI180">
        <v>236</v>
      </c>
      <c r="AJ180">
        <v>1</v>
      </c>
      <c r="AK180">
        <v>26</v>
      </c>
      <c r="AL180" t="s">
        <v>1227</v>
      </c>
      <c r="AM180" t="s">
        <v>87</v>
      </c>
      <c r="AN180" t="s">
        <v>2427</v>
      </c>
      <c r="AO180" t="s">
        <v>2428</v>
      </c>
      <c r="AP180" t="s">
        <v>74</v>
      </c>
      <c r="AQ180" t="s">
        <v>74</v>
      </c>
      <c r="AR180" t="s">
        <v>2429</v>
      </c>
      <c r="AS180" t="s">
        <v>2430</v>
      </c>
      <c r="AT180" t="s">
        <v>2198</v>
      </c>
      <c r="AU180">
        <v>1997</v>
      </c>
      <c r="AV180">
        <v>134</v>
      </c>
      <c r="AW180">
        <v>3</v>
      </c>
      <c r="AX180" t="s">
        <v>74</v>
      </c>
      <c r="AY180" t="s">
        <v>74</v>
      </c>
      <c r="AZ180" t="s">
        <v>74</v>
      </c>
      <c r="BA180" t="s">
        <v>74</v>
      </c>
      <c r="BB180">
        <v>297</v>
      </c>
      <c r="BC180">
        <v>316</v>
      </c>
      <c r="BD180" t="s">
        <v>74</v>
      </c>
      <c r="BE180" t="s">
        <v>2431</v>
      </c>
      <c r="BF180" t="str">
        <f>HYPERLINK("http://dx.doi.org/10.1017/S0016756897006857","http://dx.doi.org/10.1017/S0016756897006857")</f>
        <v>http://dx.doi.org/10.1017/S0016756897006857</v>
      </c>
      <c r="BG180" t="s">
        <v>74</v>
      </c>
      <c r="BH180" t="s">
        <v>74</v>
      </c>
      <c r="BI180">
        <v>20</v>
      </c>
      <c r="BJ180" t="s">
        <v>1541</v>
      </c>
      <c r="BK180" t="s">
        <v>95</v>
      </c>
      <c r="BL180" t="s">
        <v>564</v>
      </c>
      <c r="BM180" t="s">
        <v>2432</v>
      </c>
      <c r="BN180" t="s">
        <v>74</v>
      </c>
      <c r="BO180" t="s">
        <v>74</v>
      </c>
      <c r="BP180" t="s">
        <v>74</v>
      </c>
      <c r="BQ180" t="s">
        <v>74</v>
      </c>
      <c r="BR180" t="s">
        <v>97</v>
      </c>
      <c r="BS180" t="s">
        <v>2433</v>
      </c>
      <c r="BT180" t="str">
        <f>HYPERLINK("https%3A%2F%2Fwww.webofscience.com%2Fwos%2Fwoscc%2Ffull-record%2FWOS:A1997XF52600003","View Full Record in Web of Science")</f>
        <v>View Full Record in Web of Science</v>
      </c>
    </row>
    <row r="181" spans="1:72" x14ac:dyDescent="0.15">
      <c r="A181" t="s">
        <v>72</v>
      </c>
      <c r="B181" t="s">
        <v>2434</v>
      </c>
      <c r="C181" t="s">
        <v>74</v>
      </c>
      <c r="D181" t="s">
        <v>74</v>
      </c>
      <c r="E181" t="s">
        <v>74</v>
      </c>
      <c r="F181" t="s">
        <v>2434</v>
      </c>
      <c r="G181" t="s">
        <v>74</v>
      </c>
      <c r="H181" t="s">
        <v>74</v>
      </c>
      <c r="I181" t="s">
        <v>2435</v>
      </c>
      <c r="J181" t="s">
        <v>2422</v>
      </c>
      <c r="K181" t="s">
        <v>74</v>
      </c>
      <c r="L181" t="s">
        <v>74</v>
      </c>
      <c r="M181" t="s">
        <v>77</v>
      </c>
      <c r="N181" t="s">
        <v>78</v>
      </c>
      <c r="O181" t="s">
        <v>74</v>
      </c>
      <c r="P181" t="s">
        <v>74</v>
      </c>
      <c r="Q181" t="s">
        <v>74</v>
      </c>
      <c r="R181" t="s">
        <v>74</v>
      </c>
      <c r="S181" t="s">
        <v>74</v>
      </c>
      <c r="T181" t="s">
        <v>74</v>
      </c>
      <c r="U181" t="s">
        <v>2436</v>
      </c>
      <c r="V181" t="s">
        <v>2437</v>
      </c>
      <c r="W181" t="s">
        <v>74</v>
      </c>
      <c r="X181" t="s">
        <v>74</v>
      </c>
      <c r="Y181" t="s">
        <v>2438</v>
      </c>
      <c r="Z181" t="s">
        <v>74</v>
      </c>
      <c r="AA181" t="s">
        <v>1398</v>
      </c>
      <c r="AB181" t="s">
        <v>74</v>
      </c>
      <c r="AC181" t="s">
        <v>74</v>
      </c>
      <c r="AD181" t="s">
        <v>74</v>
      </c>
      <c r="AE181" t="s">
        <v>74</v>
      </c>
      <c r="AF181" t="s">
        <v>74</v>
      </c>
      <c r="AG181">
        <v>53</v>
      </c>
      <c r="AH181">
        <v>26</v>
      </c>
      <c r="AI181">
        <v>26</v>
      </c>
      <c r="AJ181">
        <v>0</v>
      </c>
      <c r="AK181">
        <v>1</v>
      </c>
      <c r="AL181" t="s">
        <v>1227</v>
      </c>
      <c r="AM181" t="s">
        <v>87</v>
      </c>
      <c r="AN181" t="s">
        <v>2427</v>
      </c>
      <c r="AO181" t="s">
        <v>2428</v>
      </c>
      <c r="AP181" t="s">
        <v>74</v>
      </c>
      <c r="AQ181" t="s">
        <v>74</v>
      </c>
      <c r="AR181" t="s">
        <v>2429</v>
      </c>
      <c r="AS181" t="s">
        <v>2430</v>
      </c>
      <c r="AT181" t="s">
        <v>2198</v>
      </c>
      <c r="AU181">
        <v>1997</v>
      </c>
      <c r="AV181">
        <v>134</v>
      </c>
      <c r="AW181">
        <v>3</v>
      </c>
      <c r="AX181" t="s">
        <v>74</v>
      </c>
      <c r="AY181" t="s">
        <v>74</v>
      </c>
      <c r="AZ181" t="s">
        <v>74</v>
      </c>
      <c r="BA181" t="s">
        <v>74</v>
      </c>
      <c r="BB181">
        <v>355</v>
      </c>
      <c r="BC181">
        <v>367</v>
      </c>
      <c r="BD181" t="s">
        <v>74</v>
      </c>
      <c r="BE181" t="s">
        <v>2439</v>
      </c>
      <c r="BF181" t="str">
        <f>HYPERLINK("http://dx.doi.org/10.1017/S0016756897007085","http://dx.doi.org/10.1017/S0016756897007085")</f>
        <v>http://dx.doi.org/10.1017/S0016756897007085</v>
      </c>
      <c r="BG181" t="s">
        <v>74</v>
      </c>
      <c r="BH181" t="s">
        <v>74</v>
      </c>
      <c r="BI181">
        <v>13</v>
      </c>
      <c r="BJ181" t="s">
        <v>1541</v>
      </c>
      <c r="BK181" t="s">
        <v>95</v>
      </c>
      <c r="BL181" t="s">
        <v>564</v>
      </c>
      <c r="BM181" t="s">
        <v>2432</v>
      </c>
      <c r="BN181" t="s">
        <v>74</v>
      </c>
      <c r="BO181" t="s">
        <v>74</v>
      </c>
      <c r="BP181" t="s">
        <v>74</v>
      </c>
      <c r="BQ181" t="s">
        <v>74</v>
      </c>
      <c r="BR181" t="s">
        <v>97</v>
      </c>
      <c r="BS181" t="s">
        <v>2440</v>
      </c>
      <c r="BT181" t="str">
        <f>HYPERLINK("https%3A%2F%2Fwww.webofscience.com%2Fwos%2Fwoscc%2Ffull-record%2FWOS:A1997XF52600007","View Full Record in Web of Science")</f>
        <v>View Full Record in Web of Science</v>
      </c>
    </row>
    <row r="182" spans="1:72" x14ac:dyDescent="0.15">
      <c r="A182" t="s">
        <v>72</v>
      </c>
      <c r="B182" t="s">
        <v>2441</v>
      </c>
      <c r="C182" t="s">
        <v>74</v>
      </c>
      <c r="D182" t="s">
        <v>74</v>
      </c>
      <c r="E182" t="s">
        <v>74</v>
      </c>
      <c r="F182" t="s">
        <v>2441</v>
      </c>
      <c r="G182" t="s">
        <v>74</v>
      </c>
      <c r="H182" t="s">
        <v>74</v>
      </c>
      <c r="I182" t="s">
        <v>2442</v>
      </c>
      <c r="J182" t="s">
        <v>2443</v>
      </c>
      <c r="K182" t="s">
        <v>74</v>
      </c>
      <c r="L182" t="s">
        <v>74</v>
      </c>
      <c r="M182" t="s">
        <v>1577</v>
      </c>
      <c r="N182" t="s">
        <v>78</v>
      </c>
      <c r="O182" t="s">
        <v>74</v>
      </c>
      <c r="P182" t="s">
        <v>74</v>
      </c>
      <c r="Q182" t="s">
        <v>74</v>
      </c>
      <c r="R182" t="s">
        <v>74</v>
      </c>
      <c r="S182" t="s">
        <v>74</v>
      </c>
      <c r="T182" t="s">
        <v>74</v>
      </c>
      <c r="U182" t="s">
        <v>74</v>
      </c>
      <c r="V182" t="s">
        <v>74</v>
      </c>
      <c r="W182" t="s">
        <v>74</v>
      </c>
      <c r="X182" t="s">
        <v>74</v>
      </c>
      <c r="Y182" t="s">
        <v>2444</v>
      </c>
      <c r="Z182" t="s">
        <v>74</v>
      </c>
      <c r="AA182" t="s">
        <v>2445</v>
      </c>
      <c r="AB182" t="s">
        <v>2446</v>
      </c>
      <c r="AC182" t="s">
        <v>74</v>
      </c>
      <c r="AD182" t="s">
        <v>74</v>
      </c>
      <c r="AE182" t="s">
        <v>74</v>
      </c>
      <c r="AF182" t="s">
        <v>74</v>
      </c>
      <c r="AG182">
        <v>8</v>
      </c>
      <c r="AH182">
        <v>13</v>
      </c>
      <c r="AI182">
        <v>13</v>
      </c>
      <c r="AJ182">
        <v>0</v>
      </c>
      <c r="AK182">
        <v>1</v>
      </c>
      <c r="AL182" t="s">
        <v>1583</v>
      </c>
      <c r="AM182" t="s">
        <v>1584</v>
      </c>
      <c r="AN182" t="s">
        <v>2447</v>
      </c>
      <c r="AO182" t="s">
        <v>2448</v>
      </c>
      <c r="AP182" t="s">
        <v>74</v>
      </c>
      <c r="AQ182" t="s">
        <v>74</v>
      </c>
      <c r="AR182" t="s">
        <v>2449</v>
      </c>
      <c r="AS182" t="s">
        <v>2450</v>
      </c>
      <c r="AT182" t="s">
        <v>2451</v>
      </c>
      <c r="AU182">
        <v>1997</v>
      </c>
      <c r="AV182">
        <v>37</v>
      </c>
      <c r="AW182">
        <v>3</v>
      </c>
      <c r="AX182" t="s">
        <v>74</v>
      </c>
      <c r="AY182" t="s">
        <v>74</v>
      </c>
      <c r="AZ182" t="s">
        <v>74</v>
      </c>
      <c r="BA182" t="s">
        <v>74</v>
      </c>
      <c r="BB182">
        <v>158</v>
      </c>
      <c r="BC182">
        <v>162</v>
      </c>
      <c r="BD182" t="s">
        <v>74</v>
      </c>
      <c r="BE182" t="s">
        <v>74</v>
      </c>
      <c r="BF182" t="s">
        <v>74</v>
      </c>
      <c r="BG182" t="s">
        <v>74</v>
      </c>
      <c r="BH182" t="s">
        <v>74</v>
      </c>
      <c r="BI182">
        <v>5</v>
      </c>
      <c r="BJ182" t="s">
        <v>225</v>
      </c>
      <c r="BK182" t="s">
        <v>95</v>
      </c>
      <c r="BL182" t="s">
        <v>225</v>
      </c>
      <c r="BM182" t="s">
        <v>2452</v>
      </c>
      <c r="BN182" t="s">
        <v>74</v>
      </c>
      <c r="BO182" t="s">
        <v>74</v>
      </c>
      <c r="BP182" t="s">
        <v>74</v>
      </c>
      <c r="BQ182" t="s">
        <v>74</v>
      </c>
      <c r="BR182" t="s">
        <v>97</v>
      </c>
      <c r="BS182" t="s">
        <v>2453</v>
      </c>
      <c r="BT182" t="str">
        <f>HYPERLINK("https%3A%2F%2Fwww.webofscience.com%2Fwos%2Fwoscc%2Ffull-record%2FWOS:A1997XN96400020","View Full Record in Web of Science")</f>
        <v>View Full Record in Web of Science</v>
      </c>
    </row>
    <row r="183" spans="1:72" x14ac:dyDescent="0.15">
      <c r="A183" t="s">
        <v>72</v>
      </c>
      <c r="B183" t="s">
        <v>2454</v>
      </c>
      <c r="C183" t="s">
        <v>74</v>
      </c>
      <c r="D183" t="s">
        <v>74</v>
      </c>
      <c r="E183" t="s">
        <v>74</v>
      </c>
      <c r="F183" t="s">
        <v>2454</v>
      </c>
      <c r="G183" t="s">
        <v>74</v>
      </c>
      <c r="H183" t="s">
        <v>74</v>
      </c>
      <c r="I183" t="s">
        <v>2455</v>
      </c>
      <c r="J183" t="s">
        <v>2443</v>
      </c>
      <c r="K183" t="s">
        <v>74</v>
      </c>
      <c r="L183" t="s">
        <v>74</v>
      </c>
      <c r="M183" t="s">
        <v>1577</v>
      </c>
      <c r="N183" t="s">
        <v>78</v>
      </c>
      <c r="O183" t="s">
        <v>74</v>
      </c>
      <c r="P183" t="s">
        <v>74</v>
      </c>
      <c r="Q183" t="s">
        <v>74</v>
      </c>
      <c r="R183" t="s">
        <v>74</v>
      </c>
      <c r="S183" t="s">
        <v>74</v>
      </c>
      <c r="T183" t="s">
        <v>74</v>
      </c>
      <c r="U183" t="s">
        <v>2456</v>
      </c>
      <c r="V183" t="s">
        <v>74</v>
      </c>
      <c r="W183" t="s">
        <v>74</v>
      </c>
      <c r="X183" t="s">
        <v>74</v>
      </c>
      <c r="Y183" t="s">
        <v>2457</v>
      </c>
      <c r="Z183" t="s">
        <v>74</v>
      </c>
      <c r="AA183" t="s">
        <v>74</v>
      </c>
      <c r="AB183" t="s">
        <v>74</v>
      </c>
      <c r="AC183" t="s">
        <v>74</v>
      </c>
      <c r="AD183" t="s">
        <v>74</v>
      </c>
      <c r="AE183" t="s">
        <v>74</v>
      </c>
      <c r="AF183" t="s">
        <v>74</v>
      </c>
      <c r="AG183">
        <v>15</v>
      </c>
      <c r="AH183">
        <v>4</v>
      </c>
      <c r="AI183">
        <v>4</v>
      </c>
      <c r="AJ183">
        <v>0</v>
      </c>
      <c r="AK183">
        <v>0</v>
      </c>
      <c r="AL183" t="s">
        <v>1583</v>
      </c>
      <c r="AM183" t="s">
        <v>1584</v>
      </c>
      <c r="AN183" t="s">
        <v>2447</v>
      </c>
      <c r="AO183" t="s">
        <v>2448</v>
      </c>
      <c r="AP183" t="s">
        <v>74</v>
      </c>
      <c r="AQ183" t="s">
        <v>74</v>
      </c>
      <c r="AR183" t="s">
        <v>2449</v>
      </c>
      <c r="AS183" t="s">
        <v>2450</v>
      </c>
      <c r="AT183" t="s">
        <v>2451</v>
      </c>
      <c r="AU183">
        <v>1997</v>
      </c>
      <c r="AV183">
        <v>37</v>
      </c>
      <c r="AW183">
        <v>3</v>
      </c>
      <c r="AX183" t="s">
        <v>74</v>
      </c>
      <c r="AY183" t="s">
        <v>74</v>
      </c>
      <c r="AZ183" t="s">
        <v>74</v>
      </c>
      <c r="BA183" t="s">
        <v>74</v>
      </c>
      <c r="BB183">
        <v>163</v>
      </c>
      <c r="BC183">
        <v>167</v>
      </c>
      <c r="BD183" t="s">
        <v>74</v>
      </c>
      <c r="BE183" t="s">
        <v>74</v>
      </c>
      <c r="BF183" t="s">
        <v>74</v>
      </c>
      <c r="BG183" t="s">
        <v>74</v>
      </c>
      <c r="BH183" t="s">
        <v>74</v>
      </c>
      <c r="BI183">
        <v>5</v>
      </c>
      <c r="BJ183" t="s">
        <v>225</v>
      </c>
      <c r="BK183" t="s">
        <v>95</v>
      </c>
      <c r="BL183" t="s">
        <v>225</v>
      </c>
      <c r="BM183" t="s">
        <v>2452</v>
      </c>
      <c r="BN183" t="s">
        <v>74</v>
      </c>
      <c r="BO183" t="s">
        <v>74</v>
      </c>
      <c r="BP183" t="s">
        <v>74</v>
      </c>
      <c r="BQ183" t="s">
        <v>74</v>
      </c>
      <c r="BR183" t="s">
        <v>97</v>
      </c>
      <c r="BS183" t="s">
        <v>2458</v>
      </c>
      <c r="BT183" t="str">
        <f>HYPERLINK("https%3A%2F%2Fwww.webofscience.com%2Fwos%2Fwoscc%2Ffull-record%2FWOS:A1997XN96400021","View Full Record in Web of Science")</f>
        <v>View Full Record in Web of Science</v>
      </c>
    </row>
    <row r="184" spans="1:72" x14ac:dyDescent="0.15">
      <c r="A184" t="s">
        <v>72</v>
      </c>
      <c r="B184" t="s">
        <v>2459</v>
      </c>
      <c r="C184" t="s">
        <v>74</v>
      </c>
      <c r="D184" t="s">
        <v>74</v>
      </c>
      <c r="E184" t="s">
        <v>74</v>
      </c>
      <c r="F184" t="s">
        <v>2459</v>
      </c>
      <c r="G184" t="s">
        <v>74</v>
      </c>
      <c r="H184" t="s">
        <v>74</v>
      </c>
      <c r="I184" t="s">
        <v>2460</v>
      </c>
      <c r="J184" t="s">
        <v>2461</v>
      </c>
      <c r="K184" t="s">
        <v>74</v>
      </c>
      <c r="L184" t="s">
        <v>74</v>
      </c>
      <c r="M184" t="s">
        <v>1577</v>
      </c>
      <c r="N184" t="s">
        <v>78</v>
      </c>
      <c r="O184" t="s">
        <v>74</v>
      </c>
      <c r="P184" t="s">
        <v>74</v>
      </c>
      <c r="Q184" t="s">
        <v>74</v>
      </c>
      <c r="R184" t="s">
        <v>74</v>
      </c>
      <c r="S184" t="s">
        <v>74</v>
      </c>
      <c r="T184" t="s">
        <v>74</v>
      </c>
      <c r="U184" t="s">
        <v>2462</v>
      </c>
      <c r="V184" t="s">
        <v>2463</v>
      </c>
      <c r="W184" t="s">
        <v>74</v>
      </c>
      <c r="X184" t="s">
        <v>74</v>
      </c>
      <c r="Y184" t="s">
        <v>2464</v>
      </c>
      <c r="Z184" t="s">
        <v>74</v>
      </c>
      <c r="AA184" t="s">
        <v>74</v>
      </c>
      <c r="AB184" t="s">
        <v>74</v>
      </c>
      <c r="AC184" t="s">
        <v>74</v>
      </c>
      <c r="AD184" t="s">
        <v>74</v>
      </c>
      <c r="AE184" t="s">
        <v>74</v>
      </c>
      <c r="AF184" t="s">
        <v>74</v>
      </c>
      <c r="AG184">
        <v>53</v>
      </c>
      <c r="AH184">
        <v>3</v>
      </c>
      <c r="AI184">
        <v>3</v>
      </c>
      <c r="AJ184">
        <v>1</v>
      </c>
      <c r="AK184">
        <v>8</v>
      </c>
      <c r="AL184" t="s">
        <v>1583</v>
      </c>
      <c r="AM184" t="s">
        <v>1584</v>
      </c>
      <c r="AN184" t="s">
        <v>2447</v>
      </c>
      <c r="AO184" t="s">
        <v>2465</v>
      </c>
      <c r="AP184" t="s">
        <v>74</v>
      </c>
      <c r="AQ184" t="s">
        <v>74</v>
      </c>
      <c r="AR184" t="s">
        <v>2466</v>
      </c>
      <c r="AS184" t="s">
        <v>2467</v>
      </c>
      <c r="AT184" t="s">
        <v>2451</v>
      </c>
      <c r="AU184">
        <v>1997</v>
      </c>
      <c r="AV184" t="s">
        <v>74</v>
      </c>
      <c r="AW184">
        <v>3</v>
      </c>
      <c r="AX184" t="s">
        <v>74</v>
      </c>
      <c r="AY184" t="s">
        <v>74</v>
      </c>
      <c r="AZ184" t="s">
        <v>74</v>
      </c>
      <c r="BA184" t="s">
        <v>74</v>
      </c>
      <c r="BB184">
        <v>306</v>
      </c>
      <c r="BC184">
        <v>314</v>
      </c>
      <c r="BD184" t="s">
        <v>74</v>
      </c>
      <c r="BE184" t="s">
        <v>74</v>
      </c>
      <c r="BF184" t="s">
        <v>74</v>
      </c>
      <c r="BG184" t="s">
        <v>74</v>
      </c>
      <c r="BH184" t="s">
        <v>74</v>
      </c>
      <c r="BI184">
        <v>9</v>
      </c>
      <c r="BJ184" t="s">
        <v>1778</v>
      </c>
      <c r="BK184" t="s">
        <v>95</v>
      </c>
      <c r="BL184" t="s">
        <v>1779</v>
      </c>
      <c r="BM184" t="s">
        <v>2468</v>
      </c>
      <c r="BN184" t="s">
        <v>74</v>
      </c>
      <c r="BO184" t="s">
        <v>74</v>
      </c>
      <c r="BP184" t="s">
        <v>74</v>
      </c>
      <c r="BQ184" t="s">
        <v>74</v>
      </c>
      <c r="BR184" t="s">
        <v>97</v>
      </c>
      <c r="BS184" t="s">
        <v>2469</v>
      </c>
      <c r="BT184" t="str">
        <f>HYPERLINK("https%3A%2F%2Fwww.webofscience.com%2Fwos%2Fwoscc%2Ffull-record%2FWOS:A1997XL20100007","View Full Record in Web of Science")</f>
        <v>View Full Record in Web of Science</v>
      </c>
    </row>
    <row r="185" spans="1:72" x14ac:dyDescent="0.15">
      <c r="A185" t="s">
        <v>72</v>
      </c>
      <c r="B185" t="s">
        <v>2470</v>
      </c>
      <c r="C185" t="s">
        <v>74</v>
      </c>
      <c r="D185" t="s">
        <v>74</v>
      </c>
      <c r="E185" t="s">
        <v>74</v>
      </c>
      <c r="F185" t="s">
        <v>2470</v>
      </c>
      <c r="G185" t="s">
        <v>74</v>
      </c>
      <c r="H185" t="s">
        <v>74</v>
      </c>
      <c r="I185" t="s">
        <v>2471</v>
      </c>
      <c r="J185" t="s">
        <v>1630</v>
      </c>
      <c r="K185" t="s">
        <v>74</v>
      </c>
      <c r="L185" t="s">
        <v>74</v>
      </c>
      <c r="M185" t="s">
        <v>77</v>
      </c>
      <c r="N185" t="s">
        <v>78</v>
      </c>
      <c r="O185" t="s">
        <v>74</v>
      </c>
      <c r="P185" t="s">
        <v>74</v>
      </c>
      <c r="Q185" t="s">
        <v>74</v>
      </c>
      <c r="R185" t="s">
        <v>74</v>
      </c>
      <c r="S185" t="s">
        <v>74</v>
      </c>
      <c r="T185" t="s">
        <v>74</v>
      </c>
      <c r="U185" t="s">
        <v>2472</v>
      </c>
      <c r="V185" t="s">
        <v>2473</v>
      </c>
      <c r="W185" t="s">
        <v>74</v>
      </c>
      <c r="X185" t="s">
        <v>74</v>
      </c>
      <c r="Y185" t="s">
        <v>2474</v>
      </c>
      <c r="Z185" t="s">
        <v>74</v>
      </c>
      <c r="AA185" t="s">
        <v>74</v>
      </c>
      <c r="AB185" t="s">
        <v>74</v>
      </c>
      <c r="AC185" t="s">
        <v>74</v>
      </c>
      <c r="AD185" t="s">
        <v>74</v>
      </c>
      <c r="AE185" t="s">
        <v>74</v>
      </c>
      <c r="AF185" t="s">
        <v>74</v>
      </c>
      <c r="AG185">
        <v>27</v>
      </c>
      <c r="AH185">
        <v>1</v>
      </c>
      <c r="AI185">
        <v>1</v>
      </c>
      <c r="AJ185">
        <v>0</v>
      </c>
      <c r="AK185">
        <v>0</v>
      </c>
      <c r="AL185" t="s">
        <v>175</v>
      </c>
      <c r="AM185" t="s">
        <v>132</v>
      </c>
      <c r="AN185" t="s">
        <v>860</v>
      </c>
      <c r="AO185" t="s">
        <v>1638</v>
      </c>
      <c r="AP185" t="s">
        <v>74</v>
      </c>
      <c r="AQ185" t="s">
        <v>74</v>
      </c>
      <c r="AR185" t="s">
        <v>1639</v>
      </c>
      <c r="AS185" t="s">
        <v>1640</v>
      </c>
      <c r="AT185" t="s">
        <v>2198</v>
      </c>
      <c r="AU185">
        <v>1997</v>
      </c>
      <c r="AV185">
        <v>59</v>
      </c>
      <c r="AW185">
        <v>7</v>
      </c>
      <c r="AX185" t="s">
        <v>74</v>
      </c>
      <c r="AY185" t="s">
        <v>74</v>
      </c>
      <c r="AZ185" t="s">
        <v>74</v>
      </c>
      <c r="BA185" t="s">
        <v>74</v>
      </c>
      <c r="BB185">
        <v>817</v>
      </c>
      <c r="BC185">
        <v>827</v>
      </c>
      <c r="BD185" t="s">
        <v>74</v>
      </c>
      <c r="BE185" t="s">
        <v>2475</v>
      </c>
      <c r="BF185" t="str">
        <f>HYPERLINK("http://dx.doi.org/10.1016/S1364-6826(96)00082-X","http://dx.doi.org/10.1016/S1364-6826(96)00082-X")</f>
        <v>http://dx.doi.org/10.1016/S1364-6826(96)00082-X</v>
      </c>
      <c r="BG185" t="s">
        <v>74</v>
      </c>
      <c r="BH185" t="s">
        <v>74</v>
      </c>
      <c r="BI185">
        <v>11</v>
      </c>
      <c r="BJ185" t="s">
        <v>1642</v>
      </c>
      <c r="BK185" t="s">
        <v>95</v>
      </c>
      <c r="BL185" t="s">
        <v>1642</v>
      </c>
      <c r="BM185" t="s">
        <v>2476</v>
      </c>
      <c r="BN185" t="s">
        <v>74</v>
      </c>
      <c r="BO185" t="s">
        <v>74</v>
      </c>
      <c r="BP185" t="s">
        <v>74</v>
      </c>
      <c r="BQ185" t="s">
        <v>74</v>
      </c>
      <c r="BR185" t="s">
        <v>97</v>
      </c>
      <c r="BS185" t="s">
        <v>2477</v>
      </c>
      <c r="BT185" t="str">
        <f>HYPERLINK("https%3A%2F%2Fwww.webofscience.com%2Fwos%2Fwoscc%2Ffull-record%2FWOS:A1997WP04400007","View Full Record in Web of Science")</f>
        <v>View Full Record in Web of Science</v>
      </c>
    </row>
    <row r="186" spans="1:72" x14ac:dyDescent="0.15">
      <c r="A186" t="s">
        <v>72</v>
      </c>
      <c r="B186" t="s">
        <v>2478</v>
      </c>
      <c r="C186" t="s">
        <v>74</v>
      </c>
      <c r="D186" t="s">
        <v>74</v>
      </c>
      <c r="E186" t="s">
        <v>74</v>
      </c>
      <c r="F186" t="s">
        <v>2478</v>
      </c>
      <c r="G186" t="s">
        <v>74</v>
      </c>
      <c r="H186" t="s">
        <v>74</v>
      </c>
      <c r="I186" t="s">
        <v>2479</v>
      </c>
      <c r="J186" t="s">
        <v>1656</v>
      </c>
      <c r="K186" t="s">
        <v>74</v>
      </c>
      <c r="L186" t="s">
        <v>74</v>
      </c>
      <c r="M186" t="s">
        <v>77</v>
      </c>
      <c r="N186" t="s">
        <v>428</v>
      </c>
      <c r="O186" t="s">
        <v>74</v>
      </c>
      <c r="P186" t="s">
        <v>74</v>
      </c>
      <c r="Q186" t="s">
        <v>74</v>
      </c>
      <c r="R186" t="s">
        <v>74</v>
      </c>
      <c r="S186" t="s">
        <v>74</v>
      </c>
      <c r="T186" t="s">
        <v>74</v>
      </c>
      <c r="U186" t="s">
        <v>2480</v>
      </c>
      <c r="V186" t="s">
        <v>2481</v>
      </c>
      <c r="W186" t="s">
        <v>74</v>
      </c>
      <c r="X186" t="s">
        <v>74</v>
      </c>
      <c r="Y186" t="s">
        <v>2482</v>
      </c>
      <c r="Z186" t="s">
        <v>74</v>
      </c>
      <c r="AA186" t="s">
        <v>74</v>
      </c>
      <c r="AB186" t="s">
        <v>74</v>
      </c>
      <c r="AC186" t="s">
        <v>74</v>
      </c>
      <c r="AD186" t="s">
        <v>74</v>
      </c>
      <c r="AE186" t="s">
        <v>74</v>
      </c>
      <c r="AF186" t="s">
        <v>74</v>
      </c>
      <c r="AG186">
        <v>131</v>
      </c>
      <c r="AH186">
        <v>235</v>
      </c>
      <c r="AI186">
        <v>255</v>
      </c>
      <c r="AJ186">
        <v>0</v>
      </c>
      <c r="AK186">
        <v>28</v>
      </c>
      <c r="AL186" t="s">
        <v>298</v>
      </c>
      <c r="AM186" t="s">
        <v>299</v>
      </c>
      <c r="AN186" t="s">
        <v>300</v>
      </c>
      <c r="AO186" t="s">
        <v>1660</v>
      </c>
      <c r="AP186" t="s">
        <v>74</v>
      </c>
      <c r="AQ186" t="s">
        <v>74</v>
      </c>
      <c r="AR186" t="s">
        <v>1661</v>
      </c>
      <c r="AS186" t="s">
        <v>1662</v>
      </c>
      <c r="AT186" t="s">
        <v>2198</v>
      </c>
      <c r="AU186">
        <v>1997</v>
      </c>
      <c r="AV186">
        <v>10</v>
      </c>
      <c r="AW186">
        <v>5</v>
      </c>
      <c r="AX186" t="s">
        <v>74</v>
      </c>
      <c r="AY186" t="s">
        <v>74</v>
      </c>
      <c r="AZ186" t="s">
        <v>74</v>
      </c>
      <c r="BA186" t="s">
        <v>74</v>
      </c>
      <c r="BB186">
        <v>871</v>
      </c>
      <c r="BC186">
        <v>900</v>
      </c>
      <c r="BD186" t="s">
        <v>74</v>
      </c>
      <c r="BE186" t="s">
        <v>2483</v>
      </c>
      <c r="BF186" t="str">
        <f>HYPERLINK("http://dx.doi.org/10.1175/1520-0442(1997)010&lt;0871:GAAMBF&gt;2.0.CO;2","http://dx.doi.org/10.1175/1520-0442(1997)010&lt;0871:GAAMBF&gt;2.0.CO;2")</f>
        <v>http://dx.doi.org/10.1175/1520-0442(1997)010&lt;0871:GAAMBF&gt;2.0.CO;2</v>
      </c>
      <c r="BG186" t="s">
        <v>74</v>
      </c>
      <c r="BH186" t="s">
        <v>74</v>
      </c>
      <c r="BI186">
        <v>30</v>
      </c>
      <c r="BJ186" t="s">
        <v>306</v>
      </c>
      <c r="BK186" t="s">
        <v>95</v>
      </c>
      <c r="BL186" t="s">
        <v>306</v>
      </c>
      <c r="BM186" t="s">
        <v>2484</v>
      </c>
      <c r="BN186" t="s">
        <v>74</v>
      </c>
      <c r="BO186" t="s">
        <v>308</v>
      </c>
      <c r="BP186" t="s">
        <v>74</v>
      </c>
      <c r="BQ186" t="s">
        <v>74</v>
      </c>
      <c r="BR186" t="s">
        <v>97</v>
      </c>
      <c r="BS186" t="s">
        <v>2485</v>
      </c>
      <c r="BT186" t="str">
        <f>HYPERLINK("https%3A%2F%2Fwww.webofscience.com%2Fwos%2Fwoscc%2Ffull-record%2FWOS:A1997XB77300003","View Full Record in Web of Science")</f>
        <v>View Full Record in Web of Science</v>
      </c>
    </row>
    <row r="187" spans="1:72" x14ac:dyDescent="0.15">
      <c r="A187" t="s">
        <v>72</v>
      </c>
      <c r="B187" t="s">
        <v>2486</v>
      </c>
      <c r="C187" t="s">
        <v>74</v>
      </c>
      <c r="D187" t="s">
        <v>74</v>
      </c>
      <c r="E187" t="s">
        <v>74</v>
      </c>
      <c r="F187" t="s">
        <v>2486</v>
      </c>
      <c r="G187" t="s">
        <v>74</v>
      </c>
      <c r="H187" t="s">
        <v>74</v>
      </c>
      <c r="I187" t="s">
        <v>2487</v>
      </c>
      <c r="J187" t="s">
        <v>1656</v>
      </c>
      <c r="K187" t="s">
        <v>74</v>
      </c>
      <c r="L187" t="s">
        <v>74</v>
      </c>
      <c r="M187" t="s">
        <v>77</v>
      </c>
      <c r="N187" t="s">
        <v>78</v>
      </c>
      <c r="O187" t="s">
        <v>74</v>
      </c>
      <c r="P187" t="s">
        <v>74</v>
      </c>
      <c r="Q187" t="s">
        <v>74</v>
      </c>
      <c r="R187" t="s">
        <v>74</v>
      </c>
      <c r="S187" t="s">
        <v>74</v>
      </c>
      <c r="T187" t="s">
        <v>74</v>
      </c>
      <c r="U187" t="s">
        <v>2488</v>
      </c>
      <c r="V187" t="s">
        <v>2489</v>
      </c>
      <c r="W187" t="s">
        <v>2490</v>
      </c>
      <c r="X187" t="s">
        <v>2491</v>
      </c>
      <c r="Y187" t="s">
        <v>74</v>
      </c>
      <c r="Z187" t="s">
        <v>74</v>
      </c>
      <c r="AA187" t="s">
        <v>2492</v>
      </c>
      <c r="AB187" t="s">
        <v>2493</v>
      </c>
      <c r="AC187" t="s">
        <v>74</v>
      </c>
      <c r="AD187" t="s">
        <v>74</v>
      </c>
      <c r="AE187" t="s">
        <v>74</v>
      </c>
      <c r="AF187" t="s">
        <v>74</v>
      </c>
      <c r="AG187">
        <v>37</v>
      </c>
      <c r="AH187">
        <v>78</v>
      </c>
      <c r="AI187">
        <v>81</v>
      </c>
      <c r="AJ187">
        <v>0</v>
      </c>
      <c r="AK187">
        <v>12</v>
      </c>
      <c r="AL187" t="s">
        <v>298</v>
      </c>
      <c r="AM187" t="s">
        <v>299</v>
      </c>
      <c r="AN187" t="s">
        <v>1619</v>
      </c>
      <c r="AO187" t="s">
        <v>1660</v>
      </c>
      <c r="AP187" t="s">
        <v>74</v>
      </c>
      <c r="AQ187" t="s">
        <v>74</v>
      </c>
      <c r="AR187" t="s">
        <v>1661</v>
      </c>
      <c r="AS187" t="s">
        <v>1662</v>
      </c>
      <c r="AT187" t="s">
        <v>2198</v>
      </c>
      <c r="AU187">
        <v>1997</v>
      </c>
      <c r="AV187">
        <v>10</v>
      </c>
      <c r="AW187">
        <v>5</v>
      </c>
      <c r="AX187" t="s">
        <v>74</v>
      </c>
      <c r="AY187" t="s">
        <v>74</v>
      </c>
      <c r="AZ187" t="s">
        <v>74</v>
      </c>
      <c r="BA187" t="s">
        <v>74</v>
      </c>
      <c r="BB187">
        <v>1035</v>
      </c>
      <c r="BC187">
        <v>1049</v>
      </c>
      <c r="BD187" t="s">
        <v>74</v>
      </c>
      <c r="BE187" t="s">
        <v>2494</v>
      </c>
      <c r="BF187" t="str">
        <f>HYPERLINK("http://dx.doi.org/10.1175/1520-0442(1997)010&lt;1035:IADTVI&gt;2.0.CO;2","http://dx.doi.org/10.1175/1520-0442(1997)010&lt;1035:IADTVI&gt;2.0.CO;2")</f>
        <v>http://dx.doi.org/10.1175/1520-0442(1997)010&lt;1035:IADTVI&gt;2.0.CO;2</v>
      </c>
      <c r="BG187" t="s">
        <v>74</v>
      </c>
      <c r="BH187" t="s">
        <v>74</v>
      </c>
      <c r="BI187">
        <v>15</v>
      </c>
      <c r="BJ187" t="s">
        <v>306</v>
      </c>
      <c r="BK187" t="s">
        <v>95</v>
      </c>
      <c r="BL187" t="s">
        <v>306</v>
      </c>
      <c r="BM187" t="s">
        <v>2484</v>
      </c>
      <c r="BN187" t="s">
        <v>74</v>
      </c>
      <c r="BO187" t="s">
        <v>308</v>
      </c>
      <c r="BP187" t="s">
        <v>74</v>
      </c>
      <c r="BQ187" t="s">
        <v>74</v>
      </c>
      <c r="BR187" t="s">
        <v>97</v>
      </c>
      <c r="BS187" t="s">
        <v>2495</v>
      </c>
      <c r="BT187" t="str">
        <f>HYPERLINK("https%3A%2F%2Fwww.webofscience.com%2Fwos%2Fwoscc%2Ffull-record%2FWOS:A1997XB77300012","View Full Record in Web of Science")</f>
        <v>View Full Record in Web of Science</v>
      </c>
    </row>
    <row r="188" spans="1:72" x14ac:dyDescent="0.15">
      <c r="A188" t="s">
        <v>72</v>
      </c>
      <c r="B188" t="s">
        <v>2496</v>
      </c>
      <c r="C188" t="s">
        <v>74</v>
      </c>
      <c r="D188" t="s">
        <v>74</v>
      </c>
      <c r="E188" t="s">
        <v>74</v>
      </c>
      <c r="F188" t="s">
        <v>2496</v>
      </c>
      <c r="G188" t="s">
        <v>74</v>
      </c>
      <c r="H188" t="s">
        <v>74</v>
      </c>
      <c r="I188" t="s">
        <v>2497</v>
      </c>
      <c r="J188" t="s">
        <v>1084</v>
      </c>
      <c r="K188" t="s">
        <v>74</v>
      </c>
      <c r="L188" t="s">
        <v>74</v>
      </c>
      <c r="M188" t="s">
        <v>77</v>
      </c>
      <c r="N188" t="s">
        <v>78</v>
      </c>
      <c r="O188" t="s">
        <v>74</v>
      </c>
      <c r="P188" t="s">
        <v>74</v>
      </c>
      <c r="Q188" t="s">
        <v>74</v>
      </c>
      <c r="R188" t="s">
        <v>74</v>
      </c>
      <c r="S188" t="s">
        <v>74</v>
      </c>
      <c r="T188" t="s">
        <v>2498</v>
      </c>
      <c r="U188" t="s">
        <v>2499</v>
      </c>
      <c r="V188" t="s">
        <v>2500</v>
      </c>
      <c r="W188" t="s">
        <v>2501</v>
      </c>
      <c r="X188" t="s">
        <v>2502</v>
      </c>
      <c r="Y188" t="s">
        <v>2503</v>
      </c>
      <c r="Z188" t="s">
        <v>74</v>
      </c>
      <c r="AA188" t="s">
        <v>74</v>
      </c>
      <c r="AB188" t="s">
        <v>74</v>
      </c>
      <c r="AC188" t="s">
        <v>74</v>
      </c>
      <c r="AD188" t="s">
        <v>74</v>
      </c>
      <c r="AE188" t="s">
        <v>74</v>
      </c>
      <c r="AF188" t="s">
        <v>74</v>
      </c>
      <c r="AG188">
        <v>47</v>
      </c>
      <c r="AH188">
        <v>76</v>
      </c>
      <c r="AI188">
        <v>80</v>
      </c>
      <c r="AJ188">
        <v>0</v>
      </c>
      <c r="AK188">
        <v>10</v>
      </c>
      <c r="AL188" t="s">
        <v>108</v>
      </c>
      <c r="AM188" t="s">
        <v>109</v>
      </c>
      <c r="AN188" t="s">
        <v>110</v>
      </c>
      <c r="AO188" t="s">
        <v>1088</v>
      </c>
      <c r="AP188" t="s">
        <v>74</v>
      </c>
      <c r="AQ188" t="s">
        <v>74</v>
      </c>
      <c r="AR188" t="s">
        <v>1089</v>
      </c>
      <c r="AS188" t="s">
        <v>1090</v>
      </c>
      <c r="AT188" t="s">
        <v>2228</v>
      </c>
      <c r="AU188">
        <v>1997</v>
      </c>
      <c r="AV188">
        <v>212</v>
      </c>
      <c r="AW188">
        <v>1</v>
      </c>
      <c r="AX188" t="s">
        <v>74</v>
      </c>
      <c r="AY188" t="s">
        <v>74</v>
      </c>
      <c r="AZ188" t="s">
        <v>74</v>
      </c>
      <c r="BA188" t="s">
        <v>74</v>
      </c>
      <c r="BB188">
        <v>61</v>
      </c>
      <c r="BC188">
        <v>79</v>
      </c>
      <c r="BD188" t="s">
        <v>74</v>
      </c>
      <c r="BE188" t="s">
        <v>2504</v>
      </c>
      <c r="BF188" t="str">
        <f>HYPERLINK("http://dx.doi.org/10.1016/S0022-0981(96)02754-2","http://dx.doi.org/10.1016/S0022-0981(96)02754-2")</f>
        <v>http://dx.doi.org/10.1016/S0022-0981(96)02754-2</v>
      </c>
      <c r="BG188" t="s">
        <v>74</v>
      </c>
      <c r="BH188" t="s">
        <v>74</v>
      </c>
      <c r="BI188">
        <v>19</v>
      </c>
      <c r="BJ188" t="s">
        <v>1093</v>
      </c>
      <c r="BK188" t="s">
        <v>95</v>
      </c>
      <c r="BL188" t="s">
        <v>185</v>
      </c>
      <c r="BM188" t="s">
        <v>2505</v>
      </c>
      <c r="BN188" t="s">
        <v>74</v>
      </c>
      <c r="BO188" t="s">
        <v>74</v>
      </c>
      <c r="BP188" t="s">
        <v>74</v>
      </c>
      <c r="BQ188" t="s">
        <v>74</v>
      </c>
      <c r="BR188" t="s">
        <v>97</v>
      </c>
      <c r="BS188" t="s">
        <v>2506</v>
      </c>
      <c r="BT188" t="str">
        <f>HYPERLINK("https%3A%2F%2Fwww.webofscience.com%2Fwos%2Fwoscc%2Ffull-record%2FWOS:A1997XC62300005","View Full Record in Web of Science")</f>
        <v>View Full Record in Web of Science</v>
      </c>
    </row>
    <row r="189" spans="1:72" x14ac:dyDescent="0.15">
      <c r="A189" t="s">
        <v>72</v>
      </c>
      <c r="B189" t="s">
        <v>2507</v>
      </c>
      <c r="C189" t="s">
        <v>74</v>
      </c>
      <c r="D189" t="s">
        <v>74</v>
      </c>
      <c r="E189" t="s">
        <v>74</v>
      </c>
      <c r="F189" t="s">
        <v>2507</v>
      </c>
      <c r="G189" t="s">
        <v>74</v>
      </c>
      <c r="H189" t="s">
        <v>74</v>
      </c>
      <c r="I189" t="s">
        <v>2508</v>
      </c>
      <c r="J189" t="s">
        <v>2509</v>
      </c>
      <c r="K189" t="s">
        <v>74</v>
      </c>
      <c r="L189" t="s">
        <v>74</v>
      </c>
      <c r="M189" t="s">
        <v>77</v>
      </c>
      <c r="N189" t="s">
        <v>332</v>
      </c>
      <c r="O189" t="s">
        <v>2510</v>
      </c>
      <c r="P189" t="s">
        <v>2511</v>
      </c>
      <c r="Q189" t="s">
        <v>2512</v>
      </c>
      <c r="R189" t="s">
        <v>74</v>
      </c>
      <c r="S189" t="s">
        <v>74</v>
      </c>
      <c r="T189" t="s">
        <v>74</v>
      </c>
      <c r="U189" t="s">
        <v>2513</v>
      </c>
      <c r="V189" t="s">
        <v>2514</v>
      </c>
      <c r="W189" t="s">
        <v>2515</v>
      </c>
      <c r="X189" t="s">
        <v>2516</v>
      </c>
      <c r="Y189" t="s">
        <v>2517</v>
      </c>
      <c r="Z189" t="s">
        <v>74</v>
      </c>
      <c r="AA189" t="s">
        <v>2518</v>
      </c>
      <c r="AB189" t="s">
        <v>2519</v>
      </c>
      <c r="AC189" t="s">
        <v>74</v>
      </c>
      <c r="AD189" t="s">
        <v>74</v>
      </c>
      <c r="AE189" t="s">
        <v>74</v>
      </c>
      <c r="AF189" t="s">
        <v>74</v>
      </c>
      <c r="AG189">
        <v>146</v>
      </c>
      <c r="AH189">
        <v>66</v>
      </c>
      <c r="AI189">
        <v>79</v>
      </c>
      <c r="AJ189">
        <v>0</v>
      </c>
      <c r="AK189">
        <v>8</v>
      </c>
      <c r="AL189" t="s">
        <v>175</v>
      </c>
      <c r="AM189" t="s">
        <v>132</v>
      </c>
      <c r="AN189" t="s">
        <v>176</v>
      </c>
      <c r="AO189" t="s">
        <v>2520</v>
      </c>
      <c r="AP189" t="s">
        <v>74</v>
      </c>
      <c r="AQ189" t="s">
        <v>74</v>
      </c>
      <c r="AR189" t="s">
        <v>2521</v>
      </c>
      <c r="AS189" t="s">
        <v>2522</v>
      </c>
      <c r="AT189" t="s">
        <v>2523</v>
      </c>
      <c r="AU189">
        <v>1997</v>
      </c>
      <c r="AV189">
        <v>23</v>
      </c>
      <c r="AW189" t="s">
        <v>114</v>
      </c>
      <c r="AX189" t="s">
        <v>74</v>
      </c>
      <c r="AY189" t="s">
        <v>74</v>
      </c>
      <c r="AZ189" t="s">
        <v>74</v>
      </c>
      <c r="BA189" t="s">
        <v>74</v>
      </c>
      <c r="BB189">
        <v>263</v>
      </c>
      <c r="BC189">
        <v>286</v>
      </c>
      <c r="BD189" t="s">
        <v>74</v>
      </c>
      <c r="BE189" t="s">
        <v>2524</v>
      </c>
      <c r="BF189" t="str">
        <f>HYPERLINK("http://dx.doi.org/10.1016/S0264-3707(96)00048-8","http://dx.doi.org/10.1016/S0264-3707(96)00048-8")</f>
        <v>http://dx.doi.org/10.1016/S0264-3707(96)00048-8</v>
      </c>
      <c r="BG189" t="s">
        <v>74</v>
      </c>
      <c r="BH189" t="s">
        <v>74</v>
      </c>
      <c r="BI189">
        <v>24</v>
      </c>
      <c r="BJ189" t="s">
        <v>225</v>
      </c>
      <c r="BK189" t="s">
        <v>350</v>
      </c>
      <c r="BL189" t="s">
        <v>225</v>
      </c>
      <c r="BM189" t="s">
        <v>2525</v>
      </c>
      <c r="BN189" t="s">
        <v>74</v>
      </c>
      <c r="BO189" t="s">
        <v>74</v>
      </c>
      <c r="BP189" t="s">
        <v>74</v>
      </c>
      <c r="BQ189" t="s">
        <v>74</v>
      </c>
      <c r="BR189" t="s">
        <v>97</v>
      </c>
      <c r="BS189" t="s">
        <v>2526</v>
      </c>
      <c r="BT189" t="str">
        <f>HYPERLINK("https%3A%2F%2Fwww.webofscience.com%2Fwos%2Fwoscc%2Ffull-record%2FWOS:A1997XG52800007","View Full Record in Web of Science")</f>
        <v>View Full Record in Web of Science</v>
      </c>
    </row>
    <row r="190" spans="1:72" x14ac:dyDescent="0.15">
      <c r="A190" t="s">
        <v>72</v>
      </c>
      <c r="B190" t="s">
        <v>2527</v>
      </c>
      <c r="C190" t="s">
        <v>74</v>
      </c>
      <c r="D190" t="s">
        <v>74</v>
      </c>
      <c r="E190" t="s">
        <v>74</v>
      </c>
      <c r="F190" t="s">
        <v>2527</v>
      </c>
      <c r="G190" t="s">
        <v>74</v>
      </c>
      <c r="H190" t="s">
        <v>74</v>
      </c>
      <c r="I190" t="s">
        <v>2528</v>
      </c>
      <c r="J190" t="s">
        <v>2529</v>
      </c>
      <c r="K190" t="s">
        <v>74</v>
      </c>
      <c r="L190" t="s">
        <v>74</v>
      </c>
      <c r="M190" t="s">
        <v>77</v>
      </c>
      <c r="N190" t="s">
        <v>78</v>
      </c>
      <c r="O190" t="s">
        <v>74</v>
      </c>
      <c r="P190" t="s">
        <v>74</v>
      </c>
      <c r="Q190" t="s">
        <v>74</v>
      </c>
      <c r="R190" t="s">
        <v>74</v>
      </c>
      <c r="S190" t="s">
        <v>74</v>
      </c>
      <c r="T190" t="s">
        <v>74</v>
      </c>
      <c r="U190" t="s">
        <v>2530</v>
      </c>
      <c r="V190" t="s">
        <v>2531</v>
      </c>
      <c r="W190" t="s">
        <v>2532</v>
      </c>
      <c r="X190" t="s">
        <v>2533</v>
      </c>
      <c r="Y190" t="s">
        <v>2534</v>
      </c>
      <c r="Z190" t="s">
        <v>74</v>
      </c>
      <c r="AA190" t="s">
        <v>74</v>
      </c>
      <c r="AB190" t="s">
        <v>74</v>
      </c>
      <c r="AC190" t="s">
        <v>74</v>
      </c>
      <c r="AD190" t="s">
        <v>74</v>
      </c>
      <c r="AE190" t="s">
        <v>74</v>
      </c>
      <c r="AF190" t="s">
        <v>74</v>
      </c>
      <c r="AG190">
        <v>39</v>
      </c>
      <c r="AH190">
        <v>22</v>
      </c>
      <c r="AI190">
        <v>25</v>
      </c>
      <c r="AJ190">
        <v>0</v>
      </c>
      <c r="AK190">
        <v>5</v>
      </c>
      <c r="AL190" t="s">
        <v>2535</v>
      </c>
      <c r="AM190" t="s">
        <v>2536</v>
      </c>
      <c r="AN190" t="s">
        <v>2537</v>
      </c>
      <c r="AO190" t="s">
        <v>2538</v>
      </c>
      <c r="AP190" t="s">
        <v>2539</v>
      </c>
      <c r="AQ190" t="s">
        <v>74</v>
      </c>
      <c r="AR190" t="s">
        <v>2540</v>
      </c>
      <c r="AS190" t="s">
        <v>2541</v>
      </c>
      <c r="AT190" t="s">
        <v>2198</v>
      </c>
      <c r="AU190">
        <v>1997</v>
      </c>
      <c r="AV190">
        <v>105</v>
      </c>
      <c r="AW190">
        <v>3</v>
      </c>
      <c r="AX190" t="s">
        <v>74</v>
      </c>
      <c r="AY190" t="s">
        <v>74</v>
      </c>
      <c r="AZ190" t="s">
        <v>74</v>
      </c>
      <c r="BA190" t="s">
        <v>74</v>
      </c>
      <c r="BB190">
        <v>285</v>
      </c>
      <c r="BC190">
        <v>294</v>
      </c>
      <c r="BD190" t="s">
        <v>74</v>
      </c>
      <c r="BE190" t="s">
        <v>2542</v>
      </c>
      <c r="BF190" t="str">
        <f>HYPERLINK("http://dx.doi.org/10.1086/515922","http://dx.doi.org/10.1086/515922")</f>
        <v>http://dx.doi.org/10.1086/515922</v>
      </c>
      <c r="BG190" t="s">
        <v>74</v>
      </c>
      <c r="BH190" t="s">
        <v>74</v>
      </c>
      <c r="BI190">
        <v>10</v>
      </c>
      <c r="BJ190" t="s">
        <v>564</v>
      </c>
      <c r="BK190" t="s">
        <v>95</v>
      </c>
      <c r="BL190" t="s">
        <v>564</v>
      </c>
      <c r="BM190" t="s">
        <v>2543</v>
      </c>
      <c r="BN190" t="s">
        <v>74</v>
      </c>
      <c r="BO190" t="s">
        <v>119</v>
      </c>
      <c r="BP190" t="s">
        <v>74</v>
      </c>
      <c r="BQ190" t="s">
        <v>74</v>
      </c>
      <c r="BR190" t="s">
        <v>97</v>
      </c>
      <c r="BS190" t="s">
        <v>2544</v>
      </c>
      <c r="BT190" t="str">
        <f>HYPERLINK("https%3A%2F%2Fwww.webofscience.com%2Fwos%2Fwoscc%2Ffull-record%2FWOS:A1997WX17500001","View Full Record in Web of Science")</f>
        <v>View Full Record in Web of Science</v>
      </c>
    </row>
    <row r="191" spans="1:72" x14ac:dyDescent="0.15">
      <c r="A191" t="s">
        <v>72</v>
      </c>
      <c r="B191" t="s">
        <v>2545</v>
      </c>
      <c r="C191" t="s">
        <v>74</v>
      </c>
      <c r="D191" t="s">
        <v>74</v>
      </c>
      <c r="E191" t="s">
        <v>74</v>
      </c>
      <c r="F191" t="s">
        <v>2545</v>
      </c>
      <c r="G191" t="s">
        <v>74</v>
      </c>
      <c r="H191" t="s">
        <v>74</v>
      </c>
      <c r="I191" t="s">
        <v>2546</v>
      </c>
      <c r="J191" t="s">
        <v>1685</v>
      </c>
      <c r="K191" t="s">
        <v>74</v>
      </c>
      <c r="L191" t="s">
        <v>74</v>
      </c>
      <c r="M191" t="s">
        <v>77</v>
      </c>
      <c r="N191" t="s">
        <v>78</v>
      </c>
      <c r="O191" t="s">
        <v>74</v>
      </c>
      <c r="P191" t="s">
        <v>74</v>
      </c>
      <c r="Q191" t="s">
        <v>74</v>
      </c>
      <c r="R191" t="s">
        <v>74</v>
      </c>
      <c r="S191" t="s">
        <v>74</v>
      </c>
      <c r="T191" t="s">
        <v>74</v>
      </c>
      <c r="U191" t="s">
        <v>2547</v>
      </c>
      <c r="V191" t="s">
        <v>2548</v>
      </c>
      <c r="W191" t="s">
        <v>2549</v>
      </c>
      <c r="X191" t="s">
        <v>2550</v>
      </c>
      <c r="Y191" t="s">
        <v>2551</v>
      </c>
      <c r="Z191" t="s">
        <v>74</v>
      </c>
      <c r="AA191" t="s">
        <v>2552</v>
      </c>
      <c r="AB191" t="s">
        <v>74</v>
      </c>
      <c r="AC191" t="s">
        <v>74</v>
      </c>
      <c r="AD191" t="s">
        <v>74</v>
      </c>
      <c r="AE191" t="s">
        <v>74</v>
      </c>
      <c r="AF191" t="s">
        <v>74</v>
      </c>
      <c r="AG191">
        <v>44</v>
      </c>
      <c r="AH191">
        <v>61</v>
      </c>
      <c r="AI191">
        <v>61</v>
      </c>
      <c r="AJ191">
        <v>0</v>
      </c>
      <c r="AK191">
        <v>0</v>
      </c>
      <c r="AL191" t="s">
        <v>707</v>
      </c>
      <c r="AM191" t="s">
        <v>572</v>
      </c>
      <c r="AN191" t="s">
        <v>1536</v>
      </c>
      <c r="AO191" t="s">
        <v>74</v>
      </c>
      <c r="AP191" t="s">
        <v>74</v>
      </c>
      <c r="AQ191" t="s">
        <v>74</v>
      </c>
      <c r="AR191" t="s">
        <v>1692</v>
      </c>
      <c r="AS191" t="s">
        <v>1693</v>
      </c>
      <c r="AT191" t="s">
        <v>2228</v>
      </c>
      <c r="AU191">
        <v>1997</v>
      </c>
      <c r="AV191">
        <v>102</v>
      </c>
      <c r="AW191" t="s">
        <v>2553</v>
      </c>
      <c r="AX191" t="s">
        <v>74</v>
      </c>
      <c r="AY191" t="s">
        <v>74</v>
      </c>
      <c r="AZ191" t="s">
        <v>74</v>
      </c>
      <c r="BA191" t="s">
        <v>74</v>
      </c>
      <c r="BB191">
        <v>9603</v>
      </c>
      <c r="BC191">
        <v>9617</v>
      </c>
      <c r="BD191" t="s">
        <v>74</v>
      </c>
      <c r="BE191" t="s">
        <v>2554</v>
      </c>
      <c r="BF191" t="str">
        <f>HYPERLINK("http://dx.doi.org/10.1029/97JA00288","http://dx.doi.org/10.1029/97JA00288")</f>
        <v>http://dx.doi.org/10.1029/97JA00288</v>
      </c>
      <c r="BG191" t="s">
        <v>74</v>
      </c>
      <c r="BH191" t="s">
        <v>74</v>
      </c>
      <c r="BI191">
        <v>15</v>
      </c>
      <c r="BJ191" t="s">
        <v>638</v>
      </c>
      <c r="BK191" t="s">
        <v>95</v>
      </c>
      <c r="BL191" t="s">
        <v>638</v>
      </c>
      <c r="BM191" t="s">
        <v>2555</v>
      </c>
      <c r="BN191" t="s">
        <v>74</v>
      </c>
      <c r="BO191" t="s">
        <v>2556</v>
      </c>
      <c r="BP191" t="s">
        <v>74</v>
      </c>
      <c r="BQ191" t="s">
        <v>74</v>
      </c>
      <c r="BR191" t="s">
        <v>97</v>
      </c>
      <c r="BS191" t="s">
        <v>2557</v>
      </c>
      <c r="BT191" t="str">
        <f>HYPERLINK("https%3A%2F%2Fwww.webofscience.com%2Fwos%2Fwoscc%2Ffull-record%2FWOS:A1997WX56000008","View Full Record in Web of Science")</f>
        <v>View Full Record in Web of Science</v>
      </c>
    </row>
    <row r="192" spans="1:72" x14ac:dyDescent="0.15">
      <c r="A192" t="s">
        <v>72</v>
      </c>
      <c r="B192" t="s">
        <v>2558</v>
      </c>
      <c r="C192" t="s">
        <v>74</v>
      </c>
      <c r="D192" t="s">
        <v>74</v>
      </c>
      <c r="E192" t="s">
        <v>74</v>
      </c>
      <c r="F192" t="s">
        <v>2558</v>
      </c>
      <c r="G192" t="s">
        <v>74</v>
      </c>
      <c r="H192" t="s">
        <v>74</v>
      </c>
      <c r="I192" t="s">
        <v>2559</v>
      </c>
      <c r="J192" t="s">
        <v>2560</v>
      </c>
      <c r="K192" t="s">
        <v>74</v>
      </c>
      <c r="L192" t="s">
        <v>74</v>
      </c>
      <c r="M192" t="s">
        <v>77</v>
      </c>
      <c r="N192" t="s">
        <v>78</v>
      </c>
      <c r="O192" t="s">
        <v>74</v>
      </c>
      <c r="P192" t="s">
        <v>74</v>
      </c>
      <c r="Q192" t="s">
        <v>74</v>
      </c>
      <c r="R192" t="s">
        <v>74</v>
      </c>
      <c r="S192" t="s">
        <v>74</v>
      </c>
      <c r="T192" t="s">
        <v>74</v>
      </c>
      <c r="U192" t="s">
        <v>2561</v>
      </c>
      <c r="V192" t="s">
        <v>2562</v>
      </c>
      <c r="W192" t="s">
        <v>2563</v>
      </c>
      <c r="X192" t="s">
        <v>2564</v>
      </c>
      <c r="Y192" t="s">
        <v>2565</v>
      </c>
      <c r="Z192" t="s">
        <v>74</v>
      </c>
      <c r="AA192" t="s">
        <v>74</v>
      </c>
      <c r="AB192" t="s">
        <v>2566</v>
      </c>
      <c r="AC192" t="s">
        <v>74</v>
      </c>
      <c r="AD192" t="s">
        <v>74</v>
      </c>
      <c r="AE192" t="s">
        <v>74</v>
      </c>
      <c r="AF192" t="s">
        <v>74</v>
      </c>
      <c r="AG192">
        <v>27</v>
      </c>
      <c r="AH192">
        <v>50</v>
      </c>
      <c r="AI192">
        <v>52</v>
      </c>
      <c r="AJ192">
        <v>0</v>
      </c>
      <c r="AK192">
        <v>12</v>
      </c>
      <c r="AL192" t="s">
        <v>2567</v>
      </c>
      <c r="AM192" t="s">
        <v>2568</v>
      </c>
      <c r="AN192" t="s">
        <v>2569</v>
      </c>
      <c r="AO192" t="s">
        <v>2570</v>
      </c>
      <c r="AP192" t="s">
        <v>74</v>
      </c>
      <c r="AQ192" t="s">
        <v>74</v>
      </c>
      <c r="AR192" t="s">
        <v>2571</v>
      </c>
      <c r="AS192" t="s">
        <v>2572</v>
      </c>
      <c r="AT192" t="s">
        <v>2451</v>
      </c>
      <c r="AU192">
        <v>1997</v>
      </c>
      <c r="AV192">
        <v>88</v>
      </c>
      <c r="AW192">
        <v>3</v>
      </c>
      <c r="AX192" t="s">
        <v>74</v>
      </c>
      <c r="AY192" t="s">
        <v>74</v>
      </c>
      <c r="AZ192" t="s">
        <v>74</v>
      </c>
      <c r="BA192" t="s">
        <v>74</v>
      </c>
      <c r="BB192">
        <v>202</v>
      </c>
      <c r="BC192">
        <v>208</v>
      </c>
      <c r="BD192" t="s">
        <v>74</v>
      </c>
      <c r="BE192" t="s">
        <v>2573</v>
      </c>
      <c r="BF192" t="str">
        <f>HYPERLINK("http://dx.doi.org/10.1093/oxfordjournals.jhered.a023089","http://dx.doi.org/10.1093/oxfordjournals.jhered.a023089")</f>
        <v>http://dx.doi.org/10.1093/oxfordjournals.jhered.a023089</v>
      </c>
      <c r="BG192" t="s">
        <v>74</v>
      </c>
      <c r="BH192" t="s">
        <v>74</v>
      </c>
      <c r="BI192">
        <v>7</v>
      </c>
      <c r="BJ192" t="s">
        <v>2574</v>
      </c>
      <c r="BK192" t="s">
        <v>95</v>
      </c>
      <c r="BL192" t="s">
        <v>2574</v>
      </c>
      <c r="BM192" t="s">
        <v>2575</v>
      </c>
      <c r="BN192">
        <v>9183848</v>
      </c>
      <c r="BO192" t="s">
        <v>227</v>
      </c>
      <c r="BP192" t="s">
        <v>74</v>
      </c>
      <c r="BQ192" t="s">
        <v>74</v>
      </c>
      <c r="BR192" t="s">
        <v>97</v>
      </c>
      <c r="BS192" t="s">
        <v>2576</v>
      </c>
      <c r="BT192" t="str">
        <f>HYPERLINK("https%3A%2F%2Fwww.webofscience.com%2Fwos%2Fwoscc%2Ffull-record%2FWOS:A1997XC31900006","View Full Record in Web of Science")</f>
        <v>View Full Record in Web of Science</v>
      </c>
    </row>
    <row r="193" spans="1:72" x14ac:dyDescent="0.15">
      <c r="A193" t="s">
        <v>72</v>
      </c>
      <c r="B193" t="s">
        <v>2577</v>
      </c>
      <c r="C193" t="s">
        <v>74</v>
      </c>
      <c r="D193" t="s">
        <v>74</v>
      </c>
      <c r="E193" t="s">
        <v>74</v>
      </c>
      <c r="F193" t="s">
        <v>2577</v>
      </c>
      <c r="G193" t="s">
        <v>74</v>
      </c>
      <c r="H193" t="s">
        <v>74</v>
      </c>
      <c r="I193" t="s">
        <v>2578</v>
      </c>
      <c r="J193" t="s">
        <v>2579</v>
      </c>
      <c r="K193" t="s">
        <v>74</v>
      </c>
      <c r="L193" t="s">
        <v>74</v>
      </c>
      <c r="M193" t="s">
        <v>77</v>
      </c>
      <c r="N193" t="s">
        <v>78</v>
      </c>
      <c r="O193" t="s">
        <v>74</v>
      </c>
      <c r="P193" t="s">
        <v>74</v>
      </c>
      <c r="Q193" t="s">
        <v>74</v>
      </c>
      <c r="R193" t="s">
        <v>74</v>
      </c>
      <c r="S193" t="s">
        <v>74</v>
      </c>
      <c r="T193" t="s">
        <v>74</v>
      </c>
      <c r="U193" t="s">
        <v>74</v>
      </c>
      <c r="V193" t="s">
        <v>74</v>
      </c>
      <c r="W193" t="s">
        <v>74</v>
      </c>
      <c r="X193" t="s">
        <v>74</v>
      </c>
      <c r="Y193" t="s">
        <v>2580</v>
      </c>
      <c r="Z193" t="s">
        <v>74</v>
      </c>
      <c r="AA193" t="s">
        <v>74</v>
      </c>
      <c r="AB193" t="s">
        <v>74</v>
      </c>
      <c r="AC193" t="s">
        <v>74</v>
      </c>
      <c r="AD193" t="s">
        <v>74</v>
      </c>
      <c r="AE193" t="s">
        <v>74</v>
      </c>
      <c r="AF193" t="s">
        <v>74</v>
      </c>
      <c r="AG193">
        <v>15</v>
      </c>
      <c r="AH193">
        <v>18</v>
      </c>
      <c r="AI193">
        <v>18</v>
      </c>
      <c r="AJ193">
        <v>0</v>
      </c>
      <c r="AK193">
        <v>0</v>
      </c>
      <c r="AL193" t="s">
        <v>1036</v>
      </c>
      <c r="AM193" t="s">
        <v>132</v>
      </c>
      <c r="AN193" t="s">
        <v>2581</v>
      </c>
      <c r="AO193" t="s">
        <v>2582</v>
      </c>
      <c r="AP193" t="s">
        <v>74</v>
      </c>
      <c r="AQ193" t="s">
        <v>74</v>
      </c>
      <c r="AR193" t="s">
        <v>2583</v>
      </c>
      <c r="AS193" t="s">
        <v>2584</v>
      </c>
      <c r="AT193" t="s">
        <v>2198</v>
      </c>
      <c r="AU193">
        <v>1997</v>
      </c>
      <c r="AV193">
        <v>63</v>
      </c>
      <c r="AW193" t="s">
        <v>74</v>
      </c>
      <c r="AX193">
        <v>2</v>
      </c>
      <c r="AY193" t="s">
        <v>74</v>
      </c>
      <c r="AZ193" t="s">
        <v>74</v>
      </c>
      <c r="BA193" t="s">
        <v>74</v>
      </c>
      <c r="BB193">
        <v>285</v>
      </c>
      <c r="BC193">
        <v>286</v>
      </c>
      <c r="BD193" t="s">
        <v>74</v>
      </c>
      <c r="BE193" t="s">
        <v>2585</v>
      </c>
      <c r="BF193" t="str">
        <f>HYPERLINK("http://dx.doi.org/10.1093/mollus/63.2.285","http://dx.doi.org/10.1093/mollus/63.2.285")</f>
        <v>http://dx.doi.org/10.1093/mollus/63.2.285</v>
      </c>
      <c r="BG193" t="s">
        <v>74</v>
      </c>
      <c r="BH193" t="s">
        <v>74</v>
      </c>
      <c r="BI193">
        <v>2</v>
      </c>
      <c r="BJ193" t="s">
        <v>157</v>
      </c>
      <c r="BK193" t="s">
        <v>95</v>
      </c>
      <c r="BL193" t="s">
        <v>157</v>
      </c>
      <c r="BM193" t="s">
        <v>2586</v>
      </c>
      <c r="BN193" t="s">
        <v>74</v>
      </c>
      <c r="BO193" t="s">
        <v>227</v>
      </c>
      <c r="BP193" t="s">
        <v>74</v>
      </c>
      <c r="BQ193" t="s">
        <v>74</v>
      </c>
      <c r="BR193" t="s">
        <v>97</v>
      </c>
      <c r="BS193" t="s">
        <v>2587</v>
      </c>
      <c r="BT193" t="str">
        <f>HYPERLINK("https%3A%2F%2Fwww.webofscience.com%2Fwos%2Fwoscc%2Ffull-record%2FWOS:A1997XC79500011","View Full Record in Web of Science")</f>
        <v>View Full Record in Web of Science</v>
      </c>
    </row>
    <row r="194" spans="1:72" x14ac:dyDescent="0.15">
      <c r="A194" t="s">
        <v>72</v>
      </c>
      <c r="B194" t="s">
        <v>2588</v>
      </c>
      <c r="C194" t="s">
        <v>74</v>
      </c>
      <c r="D194" t="s">
        <v>74</v>
      </c>
      <c r="E194" t="s">
        <v>74</v>
      </c>
      <c r="F194" t="s">
        <v>2588</v>
      </c>
      <c r="G194" t="s">
        <v>74</v>
      </c>
      <c r="H194" t="s">
        <v>74</v>
      </c>
      <c r="I194" t="s">
        <v>2589</v>
      </c>
      <c r="J194" t="s">
        <v>2590</v>
      </c>
      <c r="K194" t="s">
        <v>74</v>
      </c>
      <c r="L194" t="s">
        <v>74</v>
      </c>
      <c r="M194" t="s">
        <v>77</v>
      </c>
      <c r="N194" t="s">
        <v>78</v>
      </c>
      <c r="O194" t="s">
        <v>74</v>
      </c>
      <c r="P194" t="s">
        <v>74</v>
      </c>
      <c r="Q194" t="s">
        <v>74</v>
      </c>
      <c r="R194" t="s">
        <v>74</v>
      </c>
      <c r="S194" t="s">
        <v>74</v>
      </c>
      <c r="T194" t="s">
        <v>74</v>
      </c>
      <c r="U194" t="s">
        <v>74</v>
      </c>
      <c r="V194" t="s">
        <v>2591</v>
      </c>
      <c r="W194" t="s">
        <v>74</v>
      </c>
      <c r="X194" t="s">
        <v>74</v>
      </c>
      <c r="Y194" t="s">
        <v>2592</v>
      </c>
      <c r="Z194" t="s">
        <v>74</v>
      </c>
      <c r="AA194" t="s">
        <v>2593</v>
      </c>
      <c r="AB194" t="s">
        <v>2594</v>
      </c>
      <c r="AC194" t="s">
        <v>74</v>
      </c>
      <c r="AD194" t="s">
        <v>74</v>
      </c>
      <c r="AE194" t="s">
        <v>74</v>
      </c>
      <c r="AF194" t="s">
        <v>74</v>
      </c>
      <c r="AG194">
        <v>7</v>
      </c>
      <c r="AH194">
        <v>17</v>
      </c>
      <c r="AI194">
        <v>19</v>
      </c>
      <c r="AJ194">
        <v>0</v>
      </c>
      <c r="AK194">
        <v>3</v>
      </c>
      <c r="AL194" t="s">
        <v>2595</v>
      </c>
      <c r="AM194" t="s">
        <v>572</v>
      </c>
      <c r="AN194" t="s">
        <v>2596</v>
      </c>
      <c r="AO194" t="s">
        <v>2597</v>
      </c>
      <c r="AP194" t="s">
        <v>74</v>
      </c>
      <c r="AQ194" t="s">
        <v>74</v>
      </c>
      <c r="AR194" t="s">
        <v>2598</v>
      </c>
      <c r="AS194" t="s">
        <v>2599</v>
      </c>
      <c r="AT194" t="s">
        <v>2198</v>
      </c>
      <c r="AU194">
        <v>1997</v>
      </c>
      <c r="AV194">
        <v>60</v>
      </c>
      <c r="AW194">
        <v>5</v>
      </c>
      <c r="AX194" t="s">
        <v>74</v>
      </c>
      <c r="AY194" t="s">
        <v>74</v>
      </c>
      <c r="AZ194" t="s">
        <v>74</v>
      </c>
      <c r="BA194" t="s">
        <v>74</v>
      </c>
      <c r="BB194">
        <v>475</v>
      </c>
      <c r="BC194">
        <v>477</v>
      </c>
      <c r="BD194" t="s">
        <v>74</v>
      </c>
      <c r="BE194" t="s">
        <v>2600</v>
      </c>
      <c r="BF194" t="str">
        <f>HYPERLINK("http://dx.doi.org/10.1021/np960712w","http://dx.doi.org/10.1021/np960712w")</f>
        <v>http://dx.doi.org/10.1021/np960712w</v>
      </c>
      <c r="BG194" t="s">
        <v>74</v>
      </c>
      <c r="BH194" t="s">
        <v>74</v>
      </c>
      <c r="BI194">
        <v>3</v>
      </c>
      <c r="BJ194" t="s">
        <v>2601</v>
      </c>
      <c r="BK194" t="s">
        <v>866</v>
      </c>
      <c r="BL194" t="s">
        <v>2602</v>
      </c>
      <c r="BM194" t="s">
        <v>2603</v>
      </c>
      <c r="BN194" t="s">
        <v>74</v>
      </c>
      <c r="BO194" t="s">
        <v>74</v>
      </c>
      <c r="BP194" t="s">
        <v>74</v>
      </c>
      <c r="BQ194" t="s">
        <v>74</v>
      </c>
      <c r="BR194" t="s">
        <v>97</v>
      </c>
      <c r="BS194" t="s">
        <v>2604</v>
      </c>
      <c r="BT194" t="str">
        <f>HYPERLINK("https%3A%2F%2Fwww.webofscience.com%2Fwos%2Fwoscc%2Ffull-record%2FWOS:A1997XA68500011","View Full Record in Web of Science")</f>
        <v>View Full Record in Web of Science</v>
      </c>
    </row>
    <row r="195" spans="1:72" x14ac:dyDescent="0.15">
      <c r="A195" t="s">
        <v>72</v>
      </c>
      <c r="B195" t="s">
        <v>2605</v>
      </c>
      <c r="C195" t="s">
        <v>74</v>
      </c>
      <c r="D195" t="s">
        <v>74</v>
      </c>
      <c r="E195" t="s">
        <v>74</v>
      </c>
      <c r="F195" t="s">
        <v>2605</v>
      </c>
      <c r="G195" t="s">
        <v>74</v>
      </c>
      <c r="H195" t="s">
        <v>74</v>
      </c>
      <c r="I195" t="s">
        <v>2606</v>
      </c>
      <c r="J195" t="s">
        <v>2607</v>
      </c>
      <c r="K195" t="s">
        <v>74</v>
      </c>
      <c r="L195" t="s">
        <v>74</v>
      </c>
      <c r="M195" t="s">
        <v>77</v>
      </c>
      <c r="N195" t="s">
        <v>78</v>
      </c>
      <c r="O195" t="s">
        <v>74</v>
      </c>
      <c r="P195" t="s">
        <v>74</v>
      </c>
      <c r="Q195" t="s">
        <v>74</v>
      </c>
      <c r="R195" t="s">
        <v>74</v>
      </c>
      <c r="S195" t="s">
        <v>74</v>
      </c>
      <c r="T195" t="s">
        <v>74</v>
      </c>
      <c r="U195" t="s">
        <v>2608</v>
      </c>
      <c r="V195" t="s">
        <v>2609</v>
      </c>
      <c r="W195" t="s">
        <v>2610</v>
      </c>
      <c r="X195" t="s">
        <v>2611</v>
      </c>
      <c r="Y195" t="s">
        <v>74</v>
      </c>
      <c r="Z195" t="s">
        <v>74</v>
      </c>
      <c r="AA195" t="s">
        <v>2612</v>
      </c>
      <c r="AB195" t="s">
        <v>2613</v>
      </c>
      <c r="AC195" t="s">
        <v>74</v>
      </c>
      <c r="AD195" t="s">
        <v>74</v>
      </c>
      <c r="AE195" t="s">
        <v>74</v>
      </c>
      <c r="AF195" t="s">
        <v>74</v>
      </c>
      <c r="AG195">
        <v>85</v>
      </c>
      <c r="AH195">
        <v>115</v>
      </c>
      <c r="AI195">
        <v>120</v>
      </c>
      <c r="AJ195">
        <v>2</v>
      </c>
      <c r="AK195">
        <v>28</v>
      </c>
      <c r="AL195" t="s">
        <v>2595</v>
      </c>
      <c r="AM195" t="s">
        <v>572</v>
      </c>
      <c r="AN195" t="s">
        <v>2596</v>
      </c>
      <c r="AO195" t="s">
        <v>2614</v>
      </c>
      <c r="AP195" t="s">
        <v>74</v>
      </c>
      <c r="AQ195" t="s">
        <v>74</v>
      </c>
      <c r="AR195" t="s">
        <v>2615</v>
      </c>
      <c r="AS195" t="s">
        <v>2616</v>
      </c>
      <c r="AT195" t="s">
        <v>2228</v>
      </c>
      <c r="AU195">
        <v>1997</v>
      </c>
      <c r="AV195">
        <v>101</v>
      </c>
      <c r="AW195">
        <v>18</v>
      </c>
      <c r="AX195" t="s">
        <v>74</v>
      </c>
      <c r="AY195" t="s">
        <v>74</v>
      </c>
      <c r="AZ195" t="s">
        <v>74</v>
      </c>
      <c r="BA195" t="s">
        <v>74</v>
      </c>
      <c r="BB195">
        <v>3554</v>
      </c>
      <c r="BC195">
        <v>3565</v>
      </c>
      <c r="BD195" t="s">
        <v>74</v>
      </c>
      <c r="BE195" t="s">
        <v>2617</v>
      </c>
      <c r="BF195" t="str">
        <f>HYPERLINK("http://dx.doi.org/10.1021/jp962115o","http://dx.doi.org/10.1021/jp962115o")</f>
        <v>http://dx.doi.org/10.1021/jp962115o</v>
      </c>
      <c r="BG195" t="s">
        <v>74</v>
      </c>
      <c r="BH195" t="s">
        <v>74</v>
      </c>
      <c r="BI195">
        <v>12</v>
      </c>
      <c r="BJ195" t="s">
        <v>2618</v>
      </c>
      <c r="BK195" t="s">
        <v>95</v>
      </c>
      <c r="BL195" t="s">
        <v>678</v>
      </c>
      <c r="BM195" t="s">
        <v>2619</v>
      </c>
      <c r="BN195" t="s">
        <v>74</v>
      </c>
      <c r="BO195" t="s">
        <v>74</v>
      </c>
      <c r="BP195" t="s">
        <v>74</v>
      </c>
      <c r="BQ195" t="s">
        <v>74</v>
      </c>
      <c r="BR195" t="s">
        <v>97</v>
      </c>
      <c r="BS195" t="s">
        <v>2620</v>
      </c>
      <c r="BT195" t="str">
        <f>HYPERLINK("https%3A%2F%2Fwww.webofscience.com%2Fwos%2Fwoscc%2Ffull-record%2FWOS:A1997WX11300018","View Full Record in Web of Science")</f>
        <v>View Full Record in Web of Science</v>
      </c>
    </row>
    <row r="196" spans="1:72" x14ac:dyDescent="0.15">
      <c r="A196" t="s">
        <v>72</v>
      </c>
      <c r="B196" t="s">
        <v>2621</v>
      </c>
      <c r="C196" t="s">
        <v>74</v>
      </c>
      <c r="D196" t="s">
        <v>74</v>
      </c>
      <c r="E196" t="s">
        <v>74</v>
      </c>
      <c r="F196" t="s">
        <v>2621</v>
      </c>
      <c r="G196" t="s">
        <v>74</v>
      </c>
      <c r="H196" t="s">
        <v>74</v>
      </c>
      <c r="I196" t="s">
        <v>2622</v>
      </c>
      <c r="J196" t="s">
        <v>1717</v>
      </c>
      <c r="K196" t="s">
        <v>74</v>
      </c>
      <c r="L196" t="s">
        <v>74</v>
      </c>
      <c r="M196" t="s">
        <v>77</v>
      </c>
      <c r="N196" t="s">
        <v>78</v>
      </c>
      <c r="O196" t="s">
        <v>74</v>
      </c>
      <c r="P196" t="s">
        <v>74</v>
      </c>
      <c r="Q196" t="s">
        <v>74</v>
      </c>
      <c r="R196" t="s">
        <v>74</v>
      </c>
      <c r="S196" t="s">
        <v>74</v>
      </c>
      <c r="T196" t="s">
        <v>74</v>
      </c>
      <c r="U196" t="s">
        <v>2623</v>
      </c>
      <c r="V196" t="s">
        <v>2624</v>
      </c>
      <c r="W196" t="s">
        <v>2625</v>
      </c>
      <c r="X196" t="s">
        <v>2626</v>
      </c>
      <c r="Y196" t="s">
        <v>74</v>
      </c>
      <c r="Z196" t="s">
        <v>74</v>
      </c>
      <c r="AA196" t="s">
        <v>74</v>
      </c>
      <c r="AB196" t="s">
        <v>74</v>
      </c>
      <c r="AC196" t="s">
        <v>74</v>
      </c>
      <c r="AD196" t="s">
        <v>74</v>
      </c>
      <c r="AE196" t="s">
        <v>74</v>
      </c>
      <c r="AF196" t="s">
        <v>74</v>
      </c>
      <c r="AG196">
        <v>19</v>
      </c>
      <c r="AH196">
        <v>23</v>
      </c>
      <c r="AI196">
        <v>27</v>
      </c>
      <c r="AJ196">
        <v>0</v>
      </c>
      <c r="AK196">
        <v>5</v>
      </c>
      <c r="AL196" t="s">
        <v>298</v>
      </c>
      <c r="AM196" t="s">
        <v>299</v>
      </c>
      <c r="AN196" t="s">
        <v>1619</v>
      </c>
      <c r="AO196" t="s">
        <v>1724</v>
      </c>
      <c r="AP196" t="s">
        <v>74</v>
      </c>
      <c r="AQ196" t="s">
        <v>74</v>
      </c>
      <c r="AR196" t="s">
        <v>1725</v>
      </c>
      <c r="AS196" t="s">
        <v>1726</v>
      </c>
      <c r="AT196" t="s">
        <v>2228</v>
      </c>
      <c r="AU196">
        <v>1997</v>
      </c>
      <c r="AV196">
        <v>54</v>
      </c>
      <c r="AW196">
        <v>9</v>
      </c>
      <c r="AX196" t="s">
        <v>74</v>
      </c>
      <c r="AY196" t="s">
        <v>74</v>
      </c>
      <c r="AZ196" t="s">
        <v>74</v>
      </c>
      <c r="BA196" t="s">
        <v>74</v>
      </c>
      <c r="BB196">
        <v>1248</v>
      </c>
      <c r="BC196">
        <v>1261</v>
      </c>
      <c r="BD196" t="s">
        <v>74</v>
      </c>
      <c r="BE196" t="s">
        <v>2627</v>
      </c>
      <c r="BF196" t="str">
        <f>HYPERLINK("http://dx.doi.org/10.1175/1520-0469(1997)054&lt;1248:TDOAKW&gt;2.0.CO;2","http://dx.doi.org/10.1175/1520-0469(1997)054&lt;1248:TDOAKW&gt;2.0.CO;2")</f>
        <v>http://dx.doi.org/10.1175/1520-0469(1997)054&lt;1248:TDOAKW&gt;2.0.CO;2</v>
      </c>
      <c r="BG196" t="s">
        <v>74</v>
      </c>
      <c r="BH196" t="s">
        <v>74</v>
      </c>
      <c r="BI196">
        <v>14</v>
      </c>
      <c r="BJ196" t="s">
        <v>306</v>
      </c>
      <c r="BK196" t="s">
        <v>95</v>
      </c>
      <c r="BL196" t="s">
        <v>306</v>
      </c>
      <c r="BM196" t="s">
        <v>2628</v>
      </c>
      <c r="BN196" t="s">
        <v>74</v>
      </c>
      <c r="BO196" t="s">
        <v>308</v>
      </c>
      <c r="BP196" t="s">
        <v>74</v>
      </c>
      <c r="BQ196" t="s">
        <v>74</v>
      </c>
      <c r="BR196" t="s">
        <v>97</v>
      </c>
      <c r="BS196" t="s">
        <v>2629</v>
      </c>
      <c r="BT196" t="str">
        <f>HYPERLINK("https%3A%2F%2Fwww.webofscience.com%2Fwos%2Fwoscc%2Ffull-record%2FWOS:A1997WX11000009","View Full Record in Web of Science")</f>
        <v>View Full Record in Web of Science</v>
      </c>
    </row>
    <row r="197" spans="1:72" x14ac:dyDescent="0.15">
      <c r="A197" t="s">
        <v>72</v>
      </c>
      <c r="B197" t="s">
        <v>2630</v>
      </c>
      <c r="C197" t="s">
        <v>74</v>
      </c>
      <c r="D197" t="s">
        <v>74</v>
      </c>
      <c r="E197" t="s">
        <v>74</v>
      </c>
      <c r="F197" t="s">
        <v>2630</v>
      </c>
      <c r="G197" t="s">
        <v>74</v>
      </c>
      <c r="H197" t="s">
        <v>74</v>
      </c>
      <c r="I197" t="s">
        <v>2631</v>
      </c>
      <c r="J197" t="s">
        <v>2632</v>
      </c>
      <c r="K197" t="s">
        <v>74</v>
      </c>
      <c r="L197" t="s">
        <v>74</v>
      </c>
      <c r="M197" t="s">
        <v>77</v>
      </c>
      <c r="N197" t="s">
        <v>78</v>
      </c>
      <c r="O197" t="s">
        <v>74</v>
      </c>
      <c r="P197" t="s">
        <v>74</v>
      </c>
      <c r="Q197" t="s">
        <v>74</v>
      </c>
      <c r="R197" t="s">
        <v>74</v>
      </c>
      <c r="S197" t="s">
        <v>74</v>
      </c>
      <c r="T197" t="s">
        <v>74</v>
      </c>
      <c r="U197" t="s">
        <v>2633</v>
      </c>
      <c r="V197" t="s">
        <v>2634</v>
      </c>
      <c r="W197" t="s">
        <v>2425</v>
      </c>
      <c r="X197" t="s">
        <v>82</v>
      </c>
      <c r="Y197" t="s">
        <v>2635</v>
      </c>
      <c r="Z197" t="s">
        <v>74</v>
      </c>
      <c r="AA197" t="s">
        <v>74</v>
      </c>
      <c r="AB197" t="s">
        <v>74</v>
      </c>
      <c r="AC197" t="s">
        <v>74</v>
      </c>
      <c r="AD197" t="s">
        <v>74</v>
      </c>
      <c r="AE197" t="s">
        <v>74</v>
      </c>
      <c r="AF197" t="s">
        <v>74</v>
      </c>
      <c r="AG197">
        <v>29</v>
      </c>
      <c r="AH197">
        <v>8</v>
      </c>
      <c r="AI197">
        <v>9</v>
      </c>
      <c r="AJ197">
        <v>0</v>
      </c>
      <c r="AK197">
        <v>0</v>
      </c>
      <c r="AL197" t="s">
        <v>1227</v>
      </c>
      <c r="AM197" t="s">
        <v>87</v>
      </c>
      <c r="AN197" t="s">
        <v>2427</v>
      </c>
      <c r="AO197" t="s">
        <v>2636</v>
      </c>
      <c r="AP197" t="s">
        <v>74</v>
      </c>
      <c r="AQ197" t="s">
        <v>74</v>
      </c>
      <c r="AR197" t="s">
        <v>2637</v>
      </c>
      <c r="AS197" t="s">
        <v>2638</v>
      </c>
      <c r="AT197" t="s">
        <v>2198</v>
      </c>
      <c r="AU197">
        <v>1997</v>
      </c>
      <c r="AV197">
        <v>77</v>
      </c>
      <c r="AW197">
        <v>2</v>
      </c>
      <c r="AX197" t="s">
        <v>74</v>
      </c>
      <c r="AY197" t="s">
        <v>74</v>
      </c>
      <c r="AZ197" t="s">
        <v>74</v>
      </c>
      <c r="BA197" t="s">
        <v>74</v>
      </c>
      <c r="BB197">
        <v>399</v>
      </c>
      <c r="BC197">
        <v>407</v>
      </c>
      <c r="BD197" t="s">
        <v>74</v>
      </c>
      <c r="BE197" t="s">
        <v>2639</v>
      </c>
      <c r="BF197" t="str">
        <f>HYPERLINK("http://dx.doi.org/10.1017/S0025315400071757","http://dx.doi.org/10.1017/S0025315400071757")</f>
        <v>http://dx.doi.org/10.1017/S0025315400071757</v>
      </c>
      <c r="BG197" t="s">
        <v>74</v>
      </c>
      <c r="BH197" t="s">
        <v>74</v>
      </c>
      <c r="BI197">
        <v>9</v>
      </c>
      <c r="BJ197" t="s">
        <v>94</v>
      </c>
      <c r="BK197" t="s">
        <v>95</v>
      </c>
      <c r="BL197" t="s">
        <v>94</v>
      </c>
      <c r="BM197" t="s">
        <v>2640</v>
      </c>
      <c r="BN197" t="s">
        <v>74</v>
      </c>
      <c r="BO197" t="s">
        <v>74</v>
      </c>
      <c r="BP197" t="s">
        <v>74</v>
      </c>
      <c r="BQ197" t="s">
        <v>74</v>
      </c>
      <c r="BR197" t="s">
        <v>97</v>
      </c>
      <c r="BS197" t="s">
        <v>2641</v>
      </c>
      <c r="BT197" t="str">
        <f>HYPERLINK("https%3A%2F%2Fwww.webofscience.com%2Fwos%2Fwoscc%2Ffull-record%2FWOS:A1997XB84000008","View Full Record in Web of Science")</f>
        <v>View Full Record in Web of Science</v>
      </c>
    </row>
    <row r="198" spans="1:72" x14ac:dyDescent="0.15">
      <c r="A198" t="s">
        <v>72</v>
      </c>
      <c r="B198" t="s">
        <v>2642</v>
      </c>
      <c r="C198" t="s">
        <v>74</v>
      </c>
      <c r="D198" t="s">
        <v>74</v>
      </c>
      <c r="E198" t="s">
        <v>74</v>
      </c>
      <c r="F198" t="s">
        <v>2642</v>
      </c>
      <c r="G198" t="s">
        <v>74</v>
      </c>
      <c r="H198" t="s">
        <v>74</v>
      </c>
      <c r="I198" t="s">
        <v>2643</v>
      </c>
      <c r="J198" t="s">
        <v>2644</v>
      </c>
      <c r="K198" t="s">
        <v>74</v>
      </c>
      <c r="L198" t="s">
        <v>74</v>
      </c>
      <c r="M198" t="s">
        <v>77</v>
      </c>
      <c r="N198" t="s">
        <v>78</v>
      </c>
      <c r="O198" t="s">
        <v>74</v>
      </c>
      <c r="P198" t="s">
        <v>74</v>
      </c>
      <c r="Q198" t="s">
        <v>74</v>
      </c>
      <c r="R198" t="s">
        <v>74</v>
      </c>
      <c r="S198" t="s">
        <v>74</v>
      </c>
      <c r="T198" t="s">
        <v>2645</v>
      </c>
      <c r="U198" t="s">
        <v>2646</v>
      </c>
      <c r="V198" t="s">
        <v>2647</v>
      </c>
      <c r="W198" t="s">
        <v>2648</v>
      </c>
      <c r="X198" t="s">
        <v>2649</v>
      </c>
      <c r="Y198" t="s">
        <v>74</v>
      </c>
      <c r="Z198" t="s">
        <v>74</v>
      </c>
      <c r="AA198" t="s">
        <v>2650</v>
      </c>
      <c r="AB198" t="s">
        <v>2651</v>
      </c>
      <c r="AC198" t="s">
        <v>74</v>
      </c>
      <c r="AD198" t="s">
        <v>74</v>
      </c>
      <c r="AE198" t="s">
        <v>74</v>
      </c>
      <c r="AF198" t="s">
        <v>74</v>
      </c>
      <c r="AG198">
        <v>81</v>
      </c>
      <c r="AH198">
        <v>10</v>
      </c>
      <c r="AI198">
        <v>11</v>
      </c>
      <c r="AJ198">
        <v>0</v>
      </c>
      <c r="AK198">
        <v>5</v>
      </c>
      <c r="AL198" t="s">
        <v>108</v>
      </c>
      <c r="AM198" t="s">
        <v>109</v>
      </c>
      <c r="AN198" t="s">
        <v>110</v>
      </c>
      <c r="AO198" t="s">
        <v>2652</v>
      </c>
      <c r="AP198" t="s">
        <v>2653</v>
      </c>
      <c r="AQ198" t="s">
        <v>74</v>
      </c>
      <c r="AR198" t="s">
        <v>2654</v>
      </c>
      <c r="AS198" t="s">
        <v>2655</v>
      </c>
      <c r="AT198" t="s">
        <v>2198</v>
      </c>
      <c r="AU198">
        <v>1997</v>
      </c>
      <c r="AV198">
        <v>138</v>
      </c>
      <c r="AW198" t="s">
        <v>114</v>
      </c>
      <c r="AX198" t="s">
        <v>74</v>
      </c>
      <c r="AY198" t="s">
        <v>74</v>
      </c>
      <c r="AZ198" t="s">
        <v>74</v>
      </c>
      <c r="BA198" t="s">
        <v>74</v>
      </c>
      <c r="BB198">
        <v>171</v>
      </c>
      <c r="BC198">
        <v>192</v>
      </c>
      <c r="BD198" t="s">
        <v>74</v>
      </c>
      <c r="BE198" t="s">
        <v>2656</v>
      </c>
      <c r="BF198" t="str">
        <f>HYPERLINK("http://dx.doi.org/10.1016/S0025-3227(96)00105-3","http://dx.doi.org/10.1016/S0025-3227(96)00105-3")</f>
        <v>http://dx.doi.org/10.1016/S0025-3227(96)00105-3</v>
      </c>
      <c r="BG198" t="s">
        <v>74</v>
      </c>
      <c r="BH198" t="s">
        <v>74</v>
      </c>
      <c r="BI198">
        <v>22</v>
      </c>
      <c r="BJ198" t="s">
        <v>2657</v>
      </c>
      <c r="BK198" t="s">
        <v>95</v>
      </c>
      <c r="BL198" t="s">
        <v>2658</v>
      </c>
      <c r="BM198" t="s">
        <v>2659</v>
      </c>
      <c r="BN198" t="s">
        <v>74</v>
      </c>
      <c r="BO198" t="s">
        <v>74</v>
      </c>
      <c r="BP198" t="s">
        <v>74</v>
      </c>
      <c r="BQ198" t="s">
        <v>74</v>
      </c>
      <c r="BR198" t="s">
        <v>97</v>
      </c>
      <c r="BS198" t="s">
        <v>2660</v>
      </c>
      <c r="BT198" t="str">
        <f>HYPERLINK("https%3A%2F%2Fwww.webofscience.com%2Fwos%2Fwoscc%2Ffull-record%2FWOS:A1997XJ25400001","View Full Record in Web of Science")</f>
        <v>View Full Record in Web of Science</v>
      </c>
    </row>
    <row r="199" spans="1:72" x14ac:dyDescent="0.15">
      <c r="A199" t="s">
        <v>72</v>
      </c>
      <c r="B199" t="s">
        <v>2661</v>
      </c>
      <c r="C199" t="s">
        <v>74</v>
      </c>
      <c r="D199" t="s">
        <v>74</v>
      </c>
      <c r="E199" t="s">
        <v>74</v>
      </c>
      <c r="F199" t="s">
        <v>2661</v>
      </c>
      <c r="G199" t="s">
        <v>74</v>
      </c>
      <c r="H199" t="s">
        <v>74</v>
      </c>
      <c r="I199" t="s">
        <v>2662</v>
      </c>
      <c r="J199" t="s">
        <v>214</v>
      </c>
      <c r="K199" t="s">
        <v>74</v>
      </c>
      <c r="L199" t="s">
        <v>74</v>
      </c>
      <c r="M199" t="s">
        <v>77</v>
      </c>
      <c r="N199" t="s">
        <v>78</v>
      </c>
      <c r="O199" t="s">
        <v>74</v>
      </c>
      <c r="P199" t="s">
        <v>74</v>
      </c>
      <c r="Q199" t="s">
        <v>74</v>
      </c>
      <c r="R199" t="s">
        <v>74</v>
      </c>
      <c r="S199" t="s">
        <v>74</v>
      </c>
      <c r="T199" t="s">
        <v>74</v>
      </c>
      <c r="U199" t="s">
        <v>2663</v>
      </c>
      <c r="V199" t="s">
        <v>2664</v>
      </c>
      <c r="W199" t="s">
        <v>74</v>
      </c>
      <c r="X199" t="s">
        <v>74</v>
      </c>
      <c r="Y199" t="s">
        <v>2665</v>
      </c>
      <c r="Z199" t="s">
        <v>74</v>
      </c>
      <c r="AA199" t="s">
        <v>74</v>
      </c>
      <c r="AB199" t="s">
        <v>2666</v>
      </c>
      <c r="AC199" t="s">
        <v>74</v>
      </c>
      <c r="AD199" t="s">
        <v>74</v>
      </c>
      <c r="AE199" t="s">
        <v>74</v>
      </c>
      <c r="AF199" t="s">
        <v>74</v>
      </c>
      <c r="AG199">
        <v>40</v>
      </c>
      <c r="AH199">
        <v>32</v>
      </c>
      <c r="AI199">
        <v>35</v>
      </c>
      <c r="AJ199">
        <v>1</v>
      </c>
      <c r="AK199">
        <v>6</v>
      </c>
      <c r="AL199" t="s">
        <v>2667</v>
      </c>
      <c r="AM199" t="s">
        <v>1757</v>
      </c>
      <c r="AN199" t="s">
        <v>1758</v>
      </c>
      <c r="AO199" t="s">
        <v>2668</v>
      </c>
      <c r="AP199" t="s">
        <v>2669</v>
      </c>
      <c r="AQ199" t="s">
        <v>74</v>
      </c>
      <c r="AR199" t="s">
        <v>222</v>
      </c>
      <c r="AS199" t="s">
        <v>223</v>
      </c>
      <c r="AT199" t="s">
        <v>2198</v>
      </c>
      <c r="AU199">
        <v>1997</v>
      </c>
      <c r="AV199">
        <v>32</v>
      </c>
      <c r="AW199">
        <v>3</v>
      </c>
      <c r="AX199" t="s">
        <v>74</v>
      </c>
      <c r="AY199" t="s">
        <v>74</v>
      </c>
      <c r="AZ199" t="s">
        <v>74</v>
      </c>
      <c r="BA199" t="s">
        <v>74</v>
      </c>
      <c r="BB199">
        <v>377</v>
      </c>
      <c r="BC199">
        <v>388</v>
      </c>
      <c r="BD199" t="s">
        <v>74</v>
      </c>
      <c r="BE199" t="s">
        <v>2670</v>
      </c>
      <c r="BF199" t="str">
        <f>HYPERLINK("http://dx.doi.org/10.1111/j.1945-5100.1997.tb01281.x","http://dx.doi.org/10.1111/j.1945-5100.1997.tb01281.x")</f>
        <v>http://dx.doi.org/10.1111/j.1945-5100.1997.tb01281.x</v>
      </c>
      <c r="BG199" t="s">
        <v>74</v>
      </c>
      <c r="BH199" t="s">
        <v>74</v>
      </c>
      <c r="BI199">
        <v>12</v>
      </c>
      <c r="BJ199" t="s">
        <v>225</v>
      </c>
      <c r="BK199" t="s">
        <v>95</v>
      </c>
      <c r="BL199" t="s">
        <v>225</v>
      </c>
      <c r="BM199" t="s">
        <v>2671</v>
      </c>
      <c r="BN199" t="s">
        <v>74</v>
      </c>
      <c r="BO199" t="s">
        <v>74</v>
      </c>
      <c r="BP199" t="s">
        <v>74</v>
      </c>
      <c r="BQ199" t="s">
        <v>74</v>
      </c>
      <c r="BR199" t="s">
        <v>97</v>
      </c>
      <c r="BS199" t="s">
        <v>2672</v>
      </c>
      <c r="BT199" t="str">
        <f>HYPERLINK("https%3A%2F%2Fwww.webofscience.com%2Fwos%2Fwoscc%2Ffull-record%2FWOS:A1997XA23000009","View Full Record in Web of Science")</f>
        <v>View Full Record in Web of Science</v>
      </c>
    </row>
    <row r="200" spans="1:72" x14ac:dyDescent="0.15">
      <c r="A200" t="s">
        <v>72</v>
      </c>
      <c r="B200" t="s">
        <v>2673</v>
      </c>
      <c r="C200" t="s">
        <v>74</v>
      </c>
      <c r="D200" t="s">
        <v>74</v>
      </c>
      <c r="E200" t="s">
        <v>74</v>
      </c>
      <c r="F200" t="s">
        <v>2673</v>
      </c>
      <c r="G200" t="s">
        <v>74</v>
      </c>
      <c r="H200" t="s">
        <v>74</v>
      </c>
      <c r="I200" t="s">
        <v>2674</v>
      </c>
      <c r="J200" t="s">
        <v>817</v>
      </c>
      <c r="K200" t="s">
        <v>74</v>
      </c>
      <c r="L200" t="s">
        <v>74</v>
      </c>
      <c r="M200" t="s">
        <v>77</v>
      </c>
      <c r="N200" t="s">
        <v>1701</v>
      </c>
      <c r="O200" t="s">
        <v>74</v>
      </c>
      <c r="P200" t="s">
        <v>74</v>
      </c>
      <c r="Q200" t="s">
        <v>74</v>
      </c>
      <c r="R200" t="s">
        <v>74</v>
      </c>
      <c r="S200" t="s">
        <v>74</v>
      </c>
      <c r="T200" t="s">
        <v>74</v>
      </c>
      <c r="U200" t="s">
        <v>74</v>
      </c>
      <c r="V200" t="s">
        <v>74</v>
      </c>
      <c r="W200" t="s">
        <v>74</v>
      </c>
      <c r="X200" t="s">
        <v>74</v>
      </c>
      <c r="Y200" t="s">
        <v>2675</v>
      </c>
      <c r="Z200" t="s">
        <v>74</v>
      </c>
      <c r="AA200" t="s">
        <v>74</v>
      </c>
      <c r="AB200" t="s">
        <v>2676</v>
      </c>
      <c r="AC200" t="s">
        <v>74</v>
      </c>
      <c r="AD200" t="s">
        <v>74</v>
      </c>
      <c r="AE200" t="s">
        <v>74</v>
      </c>
      <c r="AF200" t="s">
        <v>74</v>
      </c>
      <c r="AG200">
        <v>10</v>
      </c>
      <c r="AH200">
        <v>39</v>
      </c>
      <c r="AI200">
        <v>51</v>
      </c>
      <c r="AJ200">
        <v>1</v>
      </c>
      <c r="AK200">
        <v>6</v>
      </c>
      <c r="AL200" t="s">
        <v>823</v>
      </c>
      <c r="AM200" t="s">
        <v>824</v>
      </c>
      <c r="AN200" t="s">
        <v>825</v>
      </c>
      <c r="AO200" t="s">
        <v>826</v>
      </c>
      <c r="AP200" t="s">
        <v>74</v>
      </c>
      <c r="AQ200" t="s">
        <v>74</v>
      </c>
      <c r="AR200" t="s">
        <v>817</v>
      </c>
      <c r="AS200" t="s">
        <v>827</v>
      </c>
      <c r="AT200" t="s">
        <v>2228</v>
      </c>
      <c r="AU200">
        <v>1997</v>
      </c>
      <c r="AV200">
        <v>387</v>
      </c>
      <c r="AW200">
        <v>6628</v>
      </c>
      <c r="AX200" t="s">
        <v>74</v>
      </c>
      <c r="AY200" t="s">
        <v>74</v>
      </c>
      <c r="AZ200" t="s">
        <v>74</v>
      </c>
      <c r="BA200" t="s">
        <v>74</v>
      </c>
      <c r="BB200">
        <v>30</v>
      </c>
      <c r="BC200">
        <v>31</v>
      </c>
      <c r="BD200" t="s">
        <v>74</v>
      </c>
      <c r="BE200" t="s">
        <v>2677</v>
      </c>
      <c r="BF200" t="str">
        <f>HYPERLINK("http://dx.doi.org/10.1038/387030a0","http://dx.doi.org/10.1038/387030a0")</f>
        <v>http://dx.doi.org/10.1038/387030a0</v>
      </c>
      <c r="BG200" t="s">
        <v>74</v>
      </c>
      <c r="BH200" t="s">
        <v>74</v>
      </c>
      <c r="BI200">
        <v>2</v>
      </c>
      <c r="BJ200" t="s">
        <v>619</v>
      </c>
      <c r="BK200" t="s">
        <v>95</v>
      </c>
      <c r="BL200" t="s">
        <v>620</v>
      </c>
      <c r="BM200" t="s">
        <v>2678</v>
      </c>
      <c r="BN200" t="s">
        <v>74</v>
      </c>
      <c r="BO200" t="s">
        <v>74</v>
      </c>
      <c r="BP200" t="s">
        <v>74</v>
      </c>
      <c r="BQ200" t="s">
        <v>74</v>
      </c>
      <c r="BR200" t="s">
        <v>97</v>
      </c>
      <c r="BS200" t="s">
        <v>2679</v>
      </c>
      <c r="BT200" t="str">
        <f>HYPERLINK("https%3A%2F%2Fwww.webofscience.com%2Fwos%2Fwoscc%2Ffull-record%2FWOS:A1997WW75800033","View Full Record in Web of Science")</f>
        <v>View Full Record in Web of Science</v>
      </c>
    </row>
    <row r="201" spans="1:72" x14ac:dyDescent="0.15">
      <c r="A201" t="s">
        <v>72</v>
      </c>
      <c r="B201" t="s">
        <v>2680</v>
      </c>
      <c r="C201" t="s">
        <v>74</v>
      </c>
      <c r="D201" t="s">
        <v>74</v>
      </c>
      <c r="E201" t="s">
        <v>74</v>
      </c>
      <c r="F201" t="s">
        <v>2680</v>
      </c>
      <c r="G201" t="s">
        <v>74</v>
      </c>
      <c r="H201" t="s">
        <v>74</v>
      </c>
      <c r="I201" t="s">
        <v>2681</v>
      </c>
      <c r="J201" t="s">
        <v>2682</v>
      </c>
      <c r="K201" t="s">
        <v>74</v>
      </c>
      <c r="L201" t="s">
        <v>74</v>
      </c>
      <c r="M201" t="s">
        <v>1577</v>
      </c>
      <c r="N201" t="s">
        <v>78</v>
      </c>
      <c r="O201" t="s">
        <v>74</v>
      </c>
      <c r="P201" t="s">
        <v>74</v>
      </c>
      <c r="Q201" t="s">
        <v>74</v>
      </c>
      <c r="R201" t="s">
        <v>74</v>
      </c>
      <c r="S201" t="s">
        <v>74</v>
      </c>
      <c r="T201" t="s">
        <v>74</v>
      </c>
      <c r="U201" t="s">
        <v>2683</v>
      </c>
      <c r="V201" t="s">
        <v>2684</v>
      </c>
      <c r="W201" t="s">
        <v>74</v>
      </c>
      <c r="X201" t="s">
        <v>74</v>
      </c>
      <c r="Y201" t="s">
        <v>2685</v>
      </c>
      <c r="Z201" t="s">
        <v>74</v>
      </c>
      <c r="AA201" t="s">
        <v>2686</v>
      </c>
      <c r="AB201" t="s">
        <v>74</v>
      </c>
      <c r="AC201" t="s">
        <v>74</v>
      </c>
      <c r="AD201" t="s">
        <v>74</v>
      </c>
      <c r="AE201" t="s">
        <v>74</v>
      </c>
      <c r="AF201" t="s">
        <v>74</v>
      </c>
      <c r="AG201">
        <v>16</v>
      </c>
      <c r="AH201">
        <v>0</v>
      </c>
      <c r="AI201">
        <v>0</v>
      </c>
      <c r="AJ201">
        <v>0</v>
      </c>
      <c r="AK201">
        <v>0</v>
      </c>
      <c r="AL201" t="s">
        <v>1583</v>
      </c>
      <c r="AM201" t="s">
        <v>1584</v>
      </c>
      <c r="AN201" t="s">
        <v>2447</v>
      </c>
      <c r="AO201" t="s">
        <v>2687</v>
      </c>
      <c r="AP201" t="s">
        <v>74</v>
      </c>
      <c r="AQ201" t="s">
        <v>74</v>
      </c>
      <c r="AR201" t="s">
        <v>2688</v>
      </c>
      <c r="AS201" t="s">
        <v>2689</v>
      </c>
      <c r="AT201" t="s">
        <v>2451</v>
      </c>
      <c r="AU201">
        <v>1997</v>
      </c>
      <c r="AV201">
        <v>37</v>
      </c>
      <c r="AW201">
        <v>3</v>
      </c>
      <c r="AX201" t="s">
        <v>74</v>
      </c>
      <c r="AY201" t="s">
        <v>74</v>
      </c>
      <c r="AZ201" t="s">
        <v>74</v>
      </c>
      <c r="BA201" t="s">
        <v>74</v>
      </c>
      <c r="BB201">
        <v>457</v>
      </c>
      <c r="BC201">
        <v>461</v>
      </c>
      <c r="BD201" t="s">
        <v>74</v>
      </c>
      <c r="BE201" t="s">
        <v>74</v>
      </c>
      <c r="BF201" t="s">
        <v>74</v>
      </c>
      <c r="BG201" t="s">
        <v>74</v>
      </c>
      <c r="BH201" t="s">
        <v>74</v>
      </c>
      <c r="BI201">
        <v>5</v>
      </c>
      <c r="BJ201" t="s">
        <v>1061</v>
      </c>
      <c r="BK201" t="s">
        <v>95</v>
      </c>
      <c r="BL201" t="s">
        <v>1061</v>
      </c>
      <c r="BM201" t="s">
        <v>2690</v>
      </c>
      <c r="BN201" t="s">
        <v>74</v>
      </c>
      <c r="BO201" t="s">
        <v>74</v>
      </c>
      <c r="BP201" t="s">
        <v>74</v>
      </c>
      <c r="BQ201" t="s">
        <v>74</v>
      </c>
      <c r="BR201" t="s">
        <v>97</v>
      </c>
      <c r="BS201" t="s">
        <v>2691</v>
      </c>
      <c r="BT201" t="str">
        <f>HYPERLINK("https%3A%2F%2Fwww.webofscience.com%2Fwos%2Fwoscc%2Ffull-record%2FWOS:A1997XP16600018","View Full Record in Web of Science")</f>
        <v>View Full Record in Web of Science</v>
      </c>
    </row>
    <row r="202" spans="1:72" x14ac:dyDescent="0.15">
      <c r="A202" t="s">
        <v>72</v>
      </c>
      <c r="B202" t="s">
        <v>2692</v>
      </c>
      <c r="C202" t="s">
        <v>74</v>
      </c>
      <c r="D202" t="s">
        <v>74</v>
      </c>
      <c r="E202" t="s">
        <v>74</v>
      </c>
      <c r="F202" t="s">
        <v>2692</v>
      </c>
      <c r="G202" t="s">
        <v>74</v>
      </c>
      <c r="H202" t="s">
        <v>74</v>
      </c>
      <c r="I202" t="s">
        <v>2693</v>
      </c>
      <c r="J202" t="s">
        <v>331</v>
      </c>
      <c r="K202" t="s">
        <v>74</v>
      </c>
      <c r="L202" t="s">
        <v>74</v>
      </c>
      <c r="M202" t="s">
        <v>77</v>
      </c>
      <c r="N202" t="s">
        <v>78</v>
      </c>
      <c r="O202" t="s">
        <v>74</v>
      </c>
      <c r="P202" t="s">
        <v>74</v>
      </c>
      <c r="Q202" t="s">
        <v>74</v>
      </c>
      <c r="R202" t="s">
        <v>74</v>
      </c>
      <c r="S202" t="s">
        <v>74</v>
      </c>
      <c r="T202" t="s">
        <v>2694</v>
      </c>
      <c r="U202" t="s">
        <v>2695</v>
      </c>
      <c r="V202" t="s">
        <v>2696</v>
      </c>
      <c r="W202" t="s">
        <v>2697</v>
      </c>
      <c r="X202" t="s">
        <v>2698</v>
      </c>
      <c r="Y202" t="s">
        <v>2699</v>
      </c>
      <c r="Z202" t="s">
        <v>74</v>
      </c>
      <c r="AA202" t="s">
        <v>2700</v>
      </c>
      <c r="AB202" t="s">
        <v>2701</v>
      </c>
      <c r="AC202" t="s">
        <v>74</v>
      </c>
      <c r="AD202" t="s">
        <v>74</v>
      </c>
      <c r="AE202" t="s">
        <v>74</v>
      </c>
      <c r="AF202" t="s">
        <v>74</v>
      </c>
      <c r="AG202">
        <v>50</v>
      </c>
      <c r="AH202">
        <v>259</v>
      </c>
      <c r="AI202">
        <v>332</v>
      </c>
      <c r="AJ202">
        <v>4</v>
      </c>
      <c r="AK202">
        <v>66</v>
      </c>
      <c r="AL202" t="s">
        <v>108</v>
      </c>
      <c r="AM202" t="s">
        <v>109</v>
      </c>
      <c r="AN202" t="s">
        <v>110</v>
      </c>
      <c r="AO202" t="s">
        <v>344</v>
      </c>
      <c r="AP202" t="s">
        <v>74</v>
      </c>
      <c r="AQ202" t="s">
        <v>74</v>
      </c>
      <c r="AR202" t="s">
        <v>346</v>
      </c>
      <c r="AS202" t="s">
        <v>347</v>
      </c>
      <c r="AT202" t="s">
        <v>2198</v>
      </c>
      <c r="AU202">
        <v>1997</v>
      </c>
      <c r="AV202">
        <v>130</v>
      </c>
      <c r="AW202" t="s">
        <v>562</v>
      </c>
      <c r="AX202" t="s">
        <v>74</v>
      </c>
      <c r="AY202" t="s">
        <v>74</v>
      </c>
      <c r="AZ202" t="s">
        <v>74</v>
      </c>
      <c r="BA202" t="s">
        <v>74</v>
      </c>
      <c r="BB202">
        <v>323</v>
      </c>
      <c r="BC202">
        <v>335</v>
      </c>
      <c r="BD202" t="s">
        <v>74</v>
      </c>
      <c r="BE202" t="s">
        <v>2702</v>
      </c>
      <c r="BF202" t="str">
        <f>HYPERLINK("http://dx.doi.org/10.1016/S0031-0182(96)00149-6","http://dx.doi.org/10.1016/S0031-0182(96)00149-6")</f>
        <v>http://dx.doi.org/10.1016/S0031-0182(96)00149-6</v>
      </c>
      <c r="BG202" t="s">
        <v>74</v>
      </c>
      <c r="BH202" t="s">
        <v>74</v>
      </c>
      <c r="BI202">
        <v>13</v>
      </c>
      <c r="BJ202" t="s">
        <v>349</v>
      </c>
      <c r="BK202" t="s">
        <v>95</v>
      </c>
      <c r="BL202" t="s">
        <v>351</v>
      </c>
      <c r="BM202" t="s">
        <v>2703</v>
      </c>
      <c r="BN202" t="s">
        <v>74</v>
      </c>
      <c r="BO202" t="s">
        <v>74</v>
      </c>
      <c r="BP202" t="s">
        <v>74</v>
      </c>
      <c r="BQ202" t="s">
        <v>74</v>
      </c>
      <c r="BR202" t="s">
        <v>97</v>
      </c>
      <c r="BS202" t="s">
        <v>2704</v>
      </c>
      <c r="BT202" t="str">
        <f>HYPERLINK("https%3A%2F%2Fwww.webofscience.com%2Fwos%2Fwoscc%2Ffull-record%2FWOS:A1997XE56600015","View Full Record in Web of Science")</f>
        <v>View Full Record in Web of Science</v>
      </c>
    </row>
    <row r="203" spans="1:72" x14ac:dyDescent="0.15">
      <c r="A203" t="s">
        <v>72</v>
      </c>
      <c r="B203" t="s">
        <v>2705</v>
      </c>
      <c r="C203" t="s">
        <v>74</v>
      </c>
      <c r="D203" t="s">
        <v>74</v>
      </c>
      <c r="E203" t="s">
        <v>74</v>
      </c>
      <c r="F203" t="s">
        <v>2705</v>
      </c>
      <c r="G203" t="s">
        <v>74</v>
      </c>
      <c r="H203" t="s">
        <v>74</v>
      </c>
      <c r="I203" t="s">
        <v>2706</v>
      </c>
      <c r="J203" t="s">
        <v>2707</v>
      </c>
      <c r="K203" t="s">
        <v>74</v>
      </c>
      <c r="L203" t="s">
        <v>74</v>
      </c>
      <c r="M203" t="s">
        <v>77</v>
      </c>
      <c r="N203" t="s">
        <v>78</v>
      </c>
      <c r="O203" t="s">
        <v>74</v>
      </c>
      <c r="P203" t="s">
        <v>74</v>
      </c>
      <c r="Q203" t="s">
        <v>74</v>
      </c>
      <c r="R203" t="s">
        <v>74</v>
      </c>
      <c r="S203" t="s">
        <v>74</v>
      </c>
      <c r="T203" t="s">
        <v>74</v>
      </c>
      <c r="U203" t="s">
        <v>2708</v>
      </c>
      <c r="V203" t="s">
        <v>2709</v>
      </c>
      <c r="W203" t="s">
        <v>2710</v>
      </c>
      <c r="X203" t="s">
        <v>2711</v>
      </c>
      <c r="Y203" t="s">
        <v>2712</v>
      </c>
      <c r="Z203" t="s">
        <v>74</v>
      </c>
      <c r="AA203" t="s">
        <v>74</v>
      </c>
      <c r="AB203" t="s">
        <v>74</v>
      </c>
      <c r="AC203" t="s">
        <v>74</v>
      </c>
      <c r="AD203" t="s">
        <v>74</v>
      </c>
      <c r="AE203" t="s">
        <v>74</v>
      </c>
      <c r="AF203" t="s">
        <v>74</v>
      </c>
      <c r="AG203">
        <v>39</v>
      </c>
      <c r="AH203">
        <v>9</v>
      </c>
      <c r="AI203">
        <v>9</v>
      </c>
      <c r="AJ203">
        <v>0</v>
      </c>
      <c r="AK203">
        <v>3</v>
      </c>
      <c r="AL203" t="s">
        <v>175</v>
      </c>
      <c r="AM203" t="s">
        <v>132</v>
      </c>
      <c r="AN203" t="s">
        <v>860</v>
      </c>
      <c r="AO203" t="s">
        <v>2713</v>
      </c>
      <c r="AP203" t="s">
        <v>74</v>
      </c>
      <c r="AQ203" t="s">
        <v>74</v>
      </c>
      <c r="AR203" t="s">
        <v>2714</v>
      </c>
      <c r="AS203" t="s">
        <v>2715</v>
      </c>
      <c r="AT203" t="s">
        <v>2198</v>
      </c>
      <c r="AU203">
        <v>1997</v>
      </c>
      <c r="AV203">
        <v>45</v>
      </c>
      <c r="AW203">
        <v>5</v>
      </c>
      <c r="AX203" t="s">
        <v>74</v>
      </c>
      <c r="AY203" t="s">
        <v>74</v>
      </c>
      <c r="AZ203" t="s">
        <v>74</v>
      </c>
      <c r="BA203" t="s">
        <v>74</v>
      </c>
      <c r="BB203">
        <v>517</v>
      </c>
      <c r="BC203">
        <v>523</v>
      </c>
      <c r="BD203" t="s">
        <v>74</v>
      </c>
      <c r="BE203" t="s">
        <v>2716</v>
      </c>
      <c r="BF203" t="str">
        <f>HYPERLINK("http://dx.doi.org/10.1016/S0032-0633(96)00148-1","http://dx.doi.org/10.1016/S0032-0633(96)00148-1")</f>
        <v>http://dx.doi.org/10.1016/S0032-0633(96)00148-1</v>
      </c>
      <c r="BG203" t="s">
        <v>74</v>
      </c>
      <c r="BH203" t="s">
        <v>74</v>
      </c>
      <c r="BI203">
        <v>7</v>
      </c>
      <c r="BJ203" t="s">
        <v>638</v>
      </c>
      <c r="BK203" t="s">
        <v>95</v>
      </c>
      <c r="BL203" t="s">
        <v>638</v>
      </c>
      <c r="BM203" t="s">
        <v>2717</v>
      </c>
      <c r="BN203" t="s">
        <v>74</v>
      </c>
      <c r="BO203" t="s">
        <v>74</v>
      </c>
      <c r="BP203" t="s">
        <v>74</v>
      </c>
      <c r="BQ203" t="s">
        <v>74</v>
      </c>
      <c r="BR203" t="s">
        <v>97</v>
      </c>
      <c r="BS203" t="s">
        <v>2718</v>
      </c>
      <c r="BT203" t="str">
        <f>HYPERLINK("https%3A%2F%2Fwww.webofscience.com%2Fwos%2Fwoscc%2Ffull-record%2FWOS:A1997XH88200001","View Full Record in Web of Science")</f>
        <v>View Full Record in Web of Science</v>
      </c>
    </row>
    <row r="204" spans="1:72" x14ac:dyDescent="0.15">
      <c r="A204" t="s">
        <v>72</v>
      </c>
      <c r="B204" t="s">
        <v>2719</v>
      </c>
      <c r="C204" t="s">
        <v>74</v>
      </c>
      <c r="D204" t="s">
        <v>74</v>
      </c>
      <c r="E204" t="s">
        <v>74</v>
      </c>
      <c r="F204" t="s">
        <v>2719</v>
      </c>
      <c r="G204" t="s">
        <v>74</v>
      </c>
      <c r="H204" t="s">
        <v>74</v>
      </c>
      <c r="I204" t="s">
        <v>2720</v>
      </c>
      <c r="J204" t="s">
        <v>462</v>
      </c>
      <c r="K204" t="s">
        <v>74</v>
      </c>
      <c r="L204" t="s">
        <v>74</v>
      </c>
      <c r="M204" t="s">
        <v>77</v>
      </c>
      <c r="N204" t="s">
        <v>78</v>
      </c>
      <c r="O204" t="s">
        <v>74</v>
      </c>
      <c r="P204" t="s">
        <v>74</v>
      </c>
      <c r="Q204" t="s">
        <v>74</v>
      </c>
      <c r="R204" t="s">
        <v>74</v>
      </c>
      <c r="S204" t="s">
        <v>74</v>
      </c>
      <c r="T204" t="s">
        <v>74</v>
      </c>
      <c r="U204" t="s">
        <v>2721</v>
      </c>
      <c r="V204" t="s">
        <v>2722</v>
      </c>
      <c r="W204" t="s">
        <v>2723</v>
      </c>
      <c r="X204" t="s">
        <v>74</v>
      </c>
      <c r="Y204" t="s">
        <v>2724</v>
      </c>
      <c r="Z204" t="s">
        <v>74</v>
      </c>
      <c r="AA204" t="s">
        <v>2725</v>
      </c>
      <c r="AB204" t="s">
        <v>74</v>
      </c>
      <c r="AC204" t="s">
        <v>74</v>
      </c>
      <c r="AD204" t="s">
        <v>74</v>
      </c>
      <c r="AE204" t="s">
        <v>74</v>
      </c>
      <c r="AF204" t="s">
        <v>74</v>
      </c>
      <c r="AG204">
        <v>17</v>
      </c>
      <c r="AH204">
        <v>31</v>
      </c>
      <c r="AI204">
        <v>35</v>
      </c>
      <c r="AJ204">
        <v>0</v>
      </c>
      <c r="AK204">
        <v>16</v>
      </c>
      <c r="AL204" t="s">
        <v>86</v>
      </c>
      <c r="AM204" t="s">
        <v>87</v>
      </c>
      <c r="AN204" t="s">
        <v>88</v>
      </c>
      <c r="AO204" t="s">
        <v>470</v>
      </c>
      <c r="AP204" t="s">
        <v>74</v>
      </c>
      <c r="AQ204" t="s">
        <v>74</v>
      </c>
      <c r="AR204" t="s">
        <v>471</v>
      </c>
      <c r="AS204" t="s">
        <v>472</v>
      </c>
      <c r="AT204" t="s">
        <v>2198</v>
      </c>
      <c r="AU204">
        <v>1997</v>
      </c>
      <c r="AV204">
        <v>17</v>
      </c>
      <c r="AW204">
        <v>5</v>
      </c>
      <c r="AX204" t="s">
        <v>74</v>
      </c>
      <c r="AY204" t="s">
        <v>74</v>
      </c>
      <c r="AZ204" t="s">
        <v>74</v>
      </c>
      <c r="BA204" t="s">
        <v>74</v>
      </c>
      <c r="BB204">
        <v>401</v>
      </c>
      <c r="BC204">
        <v>404</v>
      </c>
      <c r="BD204" t="s">
        <v>74</v>
      </c>
      <c r="BE204" t="s">
        <v>2726</v>
      </c>
      <c r="BF204" t="str">
        <f>HYPERLINK("http://dx.doi.org/10.1007/s003000050134","http://dx.doi.org/10.1007/s003000050134")</f>
        <v>http://dx.doi.org/10.1007/s003000050134</v>
      </c>
      <c r="BG204" t="s">
        <v>74</v>
      </c>
      <c r="BH204" t="s">
        <v>74</v>
      </c>
      <c r="BI204">
        <v>4</v>
      </c>
      <c r="BJ204" t="s">
        <v>474</v>
      </c>
      <c r="BK204" t="s">
        <v>95</v>
      </c>
      <c r="BL204" t="s">
        <v>475</v>
      </c>
      <c r="BM204" t="s">
        <v>2727</v>
      </c>
      <c r="BN204" t="s">
        <v>74</v>
      </c>
      <c r="BO204" t="s">
        <v>74</v>
      </c>
      <c r="BP204" t="s">
        <v>74</v>
      </c>
      <c r="BQ204" t="s">
        <v>74</v>
      </c>
      <c r="BR204" t="s">
        <v>97</v>
      </c>
      <c r="BS204" t="s">
        <v>2728</v>
      </c>
      <c r="BT204" t="str">
        <f>HYPERLINK("https%3A%2F%2Fwww.webofscience.com%2Fwos%2Fwoscc%2Ffull-record%2FWOS:A1997WW19500001","View Full Record in Web of Science")</f>
        <v>View Full Record in Web of Science</v>
      </c>
    </row>
    <row r="205" spans="1:72" x14ac:dyDescent="0.15">
      <c r="A205" t="s">
        <v>72</v>
      </c>
      <c r="B205" t="s">
        <v>2729</v>
      </c>
      <c r="C205" t="s">
        <v>74</v>
      </c>
      <c r="D205" t="s">
        <v>74</v>
      </c>
      <c r="E205" t="s">
        <v>74</v>
      </c>
      <c r="F205" t="s">
        <v>2729</v>
      </c>
      <c r="G205" t="s">
        <v>74</v>
      </c>
      <c r="H205" t="s">
        <v>74</v>
      </c>
      <c r="I205" t="s">
        <v>2730</v>
      </c>
      <c r="J205" t="s">
        <v>462</v>
      </c>
      <c r="K205" t="s">
        <v>74</v>
      </c>
      <c r="L205" t="s">
        <v>74</v>
      </c>
      <c r="M205" t="s">
        <v>77</v>
      </c>
      <c r="N205" t="s">
        <v>78</v>
      </c>
      <c r="O205" t="s">
        <v>74</v>
      </c>
      <c r="P205" t="s">
        <v>74</v>
      </c>
      <c r="Q205" t="s">
        <v>74</v>
      </c>
      <c r="R205" t="s">
        <v>74</v>
      </c>
      <c r="S205" t="s">
        <v>74</v>
      </c>
      <c r="T205" t="s">
        <v>74</v>
      </c>
      <c r="U205" t="s">
        <v>2731</v>
      </c>
      <c r="V205" t="s">
        <v>2732</v>
      </c>
      <c r="W205" t="s">
        <v>2733</v>
      </c>
      <c r="X205" t="s">
        <v>2734</v>
      </c>
      <c r="Y205" t="s">
        <v>2735</v>
      </c>
      <c r="Z205" t="s">
        <v>74</v>
      </c>
      <c r="AA205" t="s">
        <v>74</v>
      </c>
      <c r="AB205" t="s">
        <v>74</v>
      </c>
      <c r="AC205" t="s">
        <v>74</v>
      </c>
      <c r="AD205" t="s">
        <v>74</v>
      </c>
      <c r="AE205" t="s">
        <v>74</v>
      </c>
      <c r="AF205" t="s">
        <v>74</v>
      </c>
      <c r="AG205">
        <v>72</v>
      </c>
      <c r="AH205">
        <v>117</v>
      </c>
      <c r="AI205">
        <v>129</v>
      </c>
      <c r="AJ205">
        <v>0</v>
      </c>
      <c r="AK205">
        <v>18</v>
      </c>
      <c r="AL205" t="s">
        <v>86</v>
      </c>
      <c r="AM205" t="s">
        <v>87</v>
      </c>
      <c r="AN205" t="s">
        <v>88</v>
      </c>
      <c r="AO205" t="s">
        <v>470</v>
      </c>
      <c r="AP205" t="s">
        <v>74</v>
      </c>
      <c r="AQ205" t="s">
        <v>74</v>
      </c>
      <c r="AR205" t="s">
        <v>471</v>
      </c>
      <c r="AS205" t="s">
        <v>472</v>
      </c>
      <c r="AT205" t="s">
        <v>2198</v>
      </c>
      <c r="AU205">
        <v>1997</v>
      </c>
      <c r="AV205">
        <v>17</v>
      </c>
      <c r="AW205">
        <v>5</v>
      </c>
      <c r="AX205" t="s">
        <v>74</v>
      </c>
      <c r="AY205" t="s">
        <v>74</v>
      </c>
      <c r="AZ205" t="s">
        <v>74</v>
      </c>
      <c r="BA205" t="s">
        <v>74</v>
      </c>
      <c r="BB205">
        <v>405</v>
      </c>
      <c r="BC205">
        <v>417</v>
      </c>
      <c r="BD205" t="s">
        <v>74</v>
      </c>
      <c r="BE205" t="s">
        <v>2736</v>
      </c>
      <c r="BF205" t="str">
        <f>HYPERLINK("http://dx.doi.org/10.1007/s003000050135","http://dx.doi.org/10.1007/s003000050135")</f>
        <v>http://dx.doi.org/10.1007/s003000050135</v>
      </c>
      <c r="BG205" t="s">
        <v>74</v>
      </c>
      <c r="BH205" t="s">
        <v>74</v>
      </c>
      <c r="BI205">
        <v>13</v>
      </c>
      <c r="BJ205" t="s">
        <v>474</v>
      </c>
      <c r="BK205" t="s">
        <v>95</v>
      </c>
      <c r="BL205" t="s">
        <v>475</v>
      </c>
      <c r="BM205" t="s">
        <v>2727</v>
      </c>
      <c r="BN205" t="s">
        <v>74</v>
      </c>
      <c r="BO205" t="s">
        <v>74</v>
      </c>
      <c r="BP205" t="s">
        <v>74</v>
      </c>
      <c r="BQ205" t="s">
        <v>74</v>
      </c>
      <c r="BR205" t="s">
        <v>97</v>
      </c>
      <c r="BS205" t="s">
        <v>2737</v>
      </c>
      <c r="BT205" t="str">
        <f>HYPERLINK("https%3A%2F%2Fwww.webofscience.com%2Fwos%2Fwoscc%2Ffull-record%2FWOS:A1997WW19500002","View Full Record in Web of Science")</f>
        <v>View Full Record in Web of Science</v>
      </c>
    </row>
    <row r="206" spans="1:72" x14ac:dyDescent="0.15">
      <c r="A206" t="s">
        <v>72</v>
      </c>
      <c r="B206" t="s">
        <v>2738</v>
      </c>
      <c r="C206" t="s">
        <v>74</v>
      </c>
      <c r="D206" t="s">
        <v>74</v>
      </c>
      <c r="E206" t="s">
        <v>74</v>
      </c>
      <c r="F206" t="s">
        <v>2738</v>
      </c>
      <c r="G206" t="s">
        <v>74</v>
      </c>
      <c r="H206" t="s">
        <v>74</v>
      </c>
      <c r="I206" t="s">
        <v>2739</v>
      </c>
      <c r="J206" t="s">
        <v>462</v>
      </c>
      <c r="K206" t="s">
        <v>74</v>
      </c>
      <c r="L206" t="s">
        <v>74</v>
      </c>
      <c r="M206" t="s">
        <v>77</v>
      </c>
      <c r="N206" t="s">
        <v>78</v>
      </c>
      <c r="O206" t="s">
        <v>74</v>
      </c>
      <c r="P206" t="s">
        <v>74</v>
      </c>
      <c r="Q206" t="s">
        <v>74</v>
      </c>
      <c r="R206" t="s">
        <v>74</v>
      </c>
      <c r="S206" t="s">
        <v>74</v>
      </c>
      <c r="T206" t="s">
        <v>74</v>
      </c>
      <c r="U206" t="s">
        <v>2740</v>
      </c>
      <c r="V206" t="s">
        <v>2741</v>
      </c>
      <c r="W206" t="s">
        <v>2742</v>
      </c>
      <c r="X206" t="s">
        <v>2743</v>
      </c>
      <c r="Y206" t="s">
        <v>74</v>
      </c>
      <c r="Z206" t="s">
        <v>74</v>
      </c>
      <c r="AA206" t="s">
        <v>74</v>
      </c>
      <c r="AB206" t="s">
        <v>74</v>
      </c>
      <c r="AC206" t="s">
        <v>74</v>
      </c>
      <c r="AD206" t="s">
        <v>74</v>
      </c>
      <c r="AE206" t="s">
        <v>74</v>
      </c>
      <c r="AF206" t="s">
        <v>74</v>
      </c>
      <c r="AG206">
        <v>81</v>
      </c>
      <c r="AH206">
        <v>41</v>
      </c>
      <c r="AI206">
        <v>43</v>
      </c>
      <c r="AJ206">
        <v>1</v>
      </c>
      <c r="AK206">
        <v>11</v>
      </c>
      <c r="AL206" t="s">
        <v>319</v>
      </c>
      <c r="AM206" t="s">
        <v>87</v>
      </c>
      <c r="AN206" t="s">
        <v>1163</v>
      </c>
      <c r="AO206" t="s">
        <v>470</v>
      </c>
      <c r="AP206" t="s">
        <v>509</v>
      </c>
      <c r="AQ206" t="s">
        <v>74</v>
      </c>
      <c r="AR206" t="s">
        <v>471</v>
      </c>
      <c r="AS206" t="s">
        <v>472</v>
      </c>
      <c r="AT206" t="s">
        <v>2198</v>
      </c>
      <c r="AU206">
        <v>1997</v>
      </c>
      <c r="AV206">
        <v>17</v>
      </c>
      <c r="AW206">
        <v>5</v>
      </c>
      <c r="AX206" t="s">
        <v>74</v>
      </c>
      <c r="AY206" t="s">
        <v>74</v>
      </c>
      <c r="AZ206" t="s">
        <v>74</v>
      </c>
      <c r="BA206" t="s">
        <v>74</v>
      </c>
      <c r="BB206">
        <v>418</v>
      </c>
      <c r="BC206">
        <v>430</v>
      </c>
      <c r="BD206" t="s">
        <v>74</v>
      </c>
      <c r="BE206" t="s">
        <v>2744</v>
      </c>
      <c r="BF206" t="str">
        <f>HYPERLINK("http://dx.doi.org/10.1007/s003000050136","http://dx.doi.org/10.1007/s003000050136")</f>
        <v>http://dx.doi.org/10.1007/s003000050136</v>
      </c>
      <c r="BG206" t="s">
        <v>74</v>
      </c>
      <c r="BH206" t="s">
        <v>74</v>
      </c>
      <c r="BI206">
        <v>13</v>
      </c>
      <c r="BJ206" t="s">
        <v>474</v>
      </c>
      <c r="BK206" t="s">
        <v>95</v>
      </c>
      <c r="BL206" t="s">
        <v>475</v>
      </c>
      <c r="BM206" t="s">
        <v>2727</v>
      </c>
      <c r="BN206" t="s">
        <v>74</v>
      </c>
      <c r="BO206" t="s">
        <v>74</v>
      </c>
      <c r="BP206" t="s">
        <v>74</v>
      </c>
      <c r="BQ206" t="s">
        <v>74</v>
      </c>
      <c r="BR206" t="s">
        <v>97</v>
      </c>
      <c r="BS206" t="s">
        <v>2745</v>
      </c>
      <c r="BT206" t="str">
        <f>HYPERLINK("https%3A%2F%2Fwww.webofscience.com%2Fwos%2Fwoscc%2Ffull-record%2FWOS:A1997WW19500003","View Full Record in Web of Science")</f>
        <v>View Full Record in Web of Science</v>
      </c>
    </row>
    <row r="207" spans="1:72" x14ac:dyDescent="0.15">
      <c r="A207" t="s">
        <v>72</v>
      </c>
      <c r="B207" t="s">
        <v>2746</v>
      </c>
      <c r="C207" t="s">
        <v>74</v>
      </c>
      <c r="D207" t="s">
        <v>74</v>
      </c>
      <c r="E207" t="s">
        <v>74</v>
      </c>
      <c r="F207" t="s">
        <v>2746</v>
      </c>
      <c r="G207" t="s">
        <v>74</v>
      </c>
      <c r="H207" t="s">
        <v>74</v>
      </c>
      <c r="I207" t="s">
        <v>2747</v>
      </c>
      <c r="J207" t="s">
        <v>462</v>
      </c>
      <c r="K207" t="s">
        <v>74</v>
      </c>
      <c r="L207" t="s">
        <v>74</v>
      </c>
      <c r="M207" t="s">
        <v>77</v>
      </c>
      <c r="N207" t="s">
        <v>78</v>
      </c>
      <c r="O207" t="s">
        <v>74</v>
      </c>
      <c r="P207" t="s">
        <v>74</v>
      </c>
      <c r="Q207" t="s">
        <v>74</v>
      </c>
      <c r="R207" t="s">
        <v>74</v>
      </c>
      <c r="S207" t="s">
        <v>74</v>
      </c>
      <c r="T207" t="s">
        <v>74</v>
      </c>
      <c r="U207" t="s">
        <v>2748</v>
      </c>
      <c r="V207" t="s">
        <v>2749</v>
      </c>
      <c r="W207" t="s">
        <v>2750</v>
      </c>
      <c r="X207" t="s">
        <v>2751</v>
      </c>
      <c r="Y207" t="s">
        <v>2752</v>
      </c>
      <c r="Z207" t="s">
        <v>74</v>
      </c>
      <c r="AA207" t="s">
        <v>2753</v>
      </c>
      <c r="AB207" t="s">
        <v>2754</v>
      </c>
      <c r="AC207" t="s">
        <v>74</v>
      </c>
      <c r="AD207" t="s">
        <v>74</v>
      </c>
      <c r="AE207" t="s">
        <v>74</v>
      </c>
      <c r="AF207" t="s">
        <v>74</v>
      </c>
      <c r="AG207">
        <v>34</v>
      </c>
      <c r="AH207">
        <v>34</v>
      </c>
      <c r="AI207">
        <v>41</v>
      </c>
      <c r="AJ207">
        <v>1</v>
      </c>
      <c r="AK207">
        <v>7</v>
      </c>
      <c r="AL207" t="s">
        <v>86</v>
      </c>
      <c r="AM207" t="s">
        <v>87</v>
      </c>
      <c r="AN207" t="s">
        <v>88</v>
      </c>
      <c r="AO207" t="s">
        <v>470</v>
      </c>
      <c r="AP207" t="s">
        <v>74</v>
      </c>
      <c r="AQ207" t="s">
        <v>74</v>
      </c>
      <c r="AR207" t="s">
        <v>471</v>
      </c>
      <c r="AS207" t="s">
        <v>472</v>
      </c>
      <c r="AT207" t="s">
        <v>2198</v>
      </c>
      <c r="AU207">
        <v>1997</v>
      </c>
      <c r="AV207">
        <v>17</v>
      </c>
      <c r="AW207">
        <v>5</v>
      </c>
      <c r="AX207" t="s">
        <v>74</v>
      </c>
      <c r="AY207" t="s">
        <v>74</v>
      </c>
      <c r="AZ207" t="s">
        <v>74</v>
      </c>
      <c r="BA207" t="s">
        <v>74</v>
      </c>
      <c r="BB207">
        <v>431</v>
      </c>
      <c r="BC207">
        <v>436</v>
      </c>
      <c r="BD207" t="s">
        <v>74</v>
      </c>
      <c r="BE207" t="s">
        <v>2755</v>
      </c>
      <c r="BF207" t="str">
        <f>HYPERLINK("http://dx.doi.org/10.1007/s003000050137","http://dx.doi.org/10.1007/s003000050137")</f>
        <v>http://dx.doi.org/10.1007/s003000050137</v>
      </c>
      <c r="BG207" t="s">
        <v>74</v>
      </c>
      <c r="BH207" t="s">
        <v>74</v>
      </c>
      <c r="BI207">
        <v>6</v>
      </c>
      <c r="BJ207" t="s">
        <v>474</v>
      </c>
      <c r="BK207" t="s">
        <v>95</v>
      </c>
      <c r="BL207" t="s">
        <v>475</v>
      </c>
      <c r="BM207" t="s">
        <v>2727</v>
      </c>
      <c r="BN207" t="s">
        <v>74</v>
      </c>
      <c r="BO207" t="s">
        <v>74</v>
      </c>
      <c r="BP207" t="s">
        <v>74</v>
      </c>
      <c r="BQ207" t="s">
        <v>74</v>
      </c>
      <c r="BR207" t="s">
        <v>97</v>
      </c>
      <c r="BS207" t="s">
        <v>2756</v>
      </c>
      <c r="BT207" t="str">
        <f>HYPERLINK("https%3A%2F%2Fwww.webofscience.com%2Fwos%2Fwoscc%2Ffull-record%2FWOS:A1997WW19500004","View Full Record in Web of Science")</f>
        <v>View Full Record in Web of Science</v>
      </c>
    </row>
    <row r="208" spans="1:72" x14ac:dyDescent="0.15">
      <c r="A208" t="s">
        <v>72</v>
      </c>
      <c r="B208" t="s">
        <v>2757</v>
      </c>
      <c r="C208" t="s">
        <v>74</v>
      </c>
      <c r="D208" t="s">
        <v>74</v>
      </c>
      <c r="E208" t="s">
        <v>74</v>
      </c>
      <c r="F208" t="s">
        <v>2757</v>
      </c>
      <c r="G208" t="s">
        <v>74</v>
      </c>
      <c r="H208" t="s">
        <v>74</v>
      </c>
      <c r="I208" t="s">
        <v>2758</v>
      </c>
      <c r="J208" t="s">
        <v>462</v>
      </c>
      <c r="K208" t="s">
        <v>74</v>
      </c>
      <c r="L208" t="s">
        <v>74</v>
      </c>
      <c r="M208" t="s">
        <v>77</v>
      </c>
      <c r="N208" t="s">
        <v>78</v>
      </c>
      <c r="O208" t="s">
        <v>74</v>
      </c>
      <c r="P208" t="s">
        <v>74</v>
      </c>
      <c r="Q208" t="s">
        <v>74</v>
      </c>
      <c r="R208" t="s">
        <v>74</v>
      </c>
      <c r="S208" t="s">
        <v>74</v>
      </c>
      <c r="T208" t="s">
        <v>74</v>
      </c>
      <c r="U208" t="s">
        <v>2759</v>
      </c>
      <c r="V208" t="s">
        <v>2760</v>
      </c>
      <c r="W208" t="s">
        <v>74</v>
      </c>
      <c r="X208" t="s">
        <v>74</v>
      </c>
      <c r="Y208" t="s">
        <v>2761</v>
      </c>
      <c r="Z208" t="s">
        <v>74</v>
      </c>
      <c r="AA208" t="s">
        <v>74</v>
      </c>
      <c r="AB208" t="s">
        <v>74</v>
      </c>
      <c r="AC208" t="s">
        <v>74</v>
      </c>
      <c r="AD208" t="s">
        <v>74</v>
      </c>
      <c r="AE208" t="s">
        <v>74</v>
      </c>
      <c r="AF208" t="s">
        <v>74</v>
      </c>
      <c r="AG208">
        <v>92</v>
      </c>
      <c r="AH208">
        <v>2</v>
      </c>
      <c r="AI208">
        <v>2</v>
      </c>
      <c r="AJ208">
        <v>0</v>
      </c>
      <c r="AK208">
        <v>3</v>
      </c>
      <c r="AL208" t="s">
        <v>319</v>
      </c>
      <c r="AM208" t="s">
        <v>87</v>
      </c>
      <c r="AN208" t="s">
        <v>1163</v>
      </c>
      <c r="AO208" t="s">
        <v>470</v>
      </c>
      <c r="AP208" t="s">
        <v>509</v>
      </c>
      <c r="AQ208" t="s">
        <v>74</v>
      </c>
      <c r="AR208" t="s">
        <v>471</v>
      </c>
      <c r="AS208" t="s">
        <v>472</v>
      </c>
      <c r="AT208" t="s">
        <v>2198</v>
      </c>
      <c r="AU208">
        <v>1997</v>
      </c>
      <c r="AV208">
        <v>17</v>
      </c>
      <c r="AW208">
        <v>5</v>
      </c>
      <c r="AX208" t="s">
        <v>74</v>
      </c>
      <c r="AY208" t="s">
        <v>74</v>
      </c>
      <c r="AZ208" t="s">
        <v>74</v>
      </c>
      <c r="BA208" t="s">
        <v>74</v>
      </c>
      <c r="BB208">
        <v>437</v>
      </c>
      <c r="BC208">
        <v>447</v>
      </c>
      <c r="BD208" t="s">
        <v>74</v>
      </c>
      <c r="BE208" t="s">
        <v>2762</v>
      </c>
      <c r="BF208" t="str">
        <f>HYPERLINK("http://dx.doi.org/10.1007/s003000050138","http://dx.doi.org/10.1007/s003000050138")</f>
        <v>http://dx.doi.org/10.1007/s003000050138</v>
      </c>
      <c r="BG208" t="s">
        <v>74</v>
      </c>
      <c r="BH208" t="s">
        <v>74</v>
      </c>
      <c r="BI208">
        <v>11</v>
      </c>
      <c r="BJ208" t="s">
        <v>474</v>
      </c>
      <c r="BK208" t="s">
        <v>95</v>
      </c>
      <c r="BL208" t="s">
        <v>475</v>
      </c>
      <c r="BM208" t="s">
        <v>2727</v>
      </c>
      <c r="BN208" t="s">
        <v>74</v>
      </c>
      <c r="BO208" t="s">
        <v>74</v>
      </c>
      <c r="BP208" t="s">
        <v>74</v>
      </c>
      <c r="BQ208" t="s">
        <v>74</v>
      </c>
      <c r="BR208" t="s">
        <v>97</v>
      </c>
      <c r="BS208" t="s">
        <v>2763</v>
      </c>
      <c r="BT208" t="str">
        <f>HYPERLINK("https%3A%2F%2Fwww.webofscience.com%2Fwos%2Fwoscc%2Ffull-record%2FWOS:A1997WW19500005","View Full Record in Web of Science")</f>
        <v>View Full Record in Web of Science</v>
      </c>
    </row>
    <row r="209" spans="1:72" x14ac:dyDescent="0.15">
      <c r="A209" t="s">
        <v>72</v>
      </c>
      <c r="B209" t="s">
        <v>2764</v>
      </c>
      <c r="C209" t="s">
        <v>74</v>
      </c>
      <c r="D209" t="s">
        <v>74</v>
      </c>
      <c r="E209" t="s">
        <v>74</v>
      </c>
      <c r="F209" t="s">
        <v>2764</v>
      </c>
      <c r="G209" t="s">
        <v>74</v>
      </c>
      <c r="H209" t="s">
        <v>74</v>
      </c>
      <c r="I209" t="s">
        <v>2765</v>
      </c>
      <c r="J209" t="s">
        <v>462</v>
      </c>
      <c r="K209" t="s">
        <v>74</v>
      </c>
      <c r="L209" t="s">
        <v>74</v>
      </c>
      <c r="M209" t="s">
        <v>77</v>
      </c>
      <c r="N209" t="s">
        <v>78</v>
      </c>
      <c r="O209" t="s">
        <v>74</v>
      </c>
      <c r="P209" t="s">
        <v>74</v>
      </c>
      <c r="Q209" t="s">
        <v>74</v>
      </c>
      <c r="R209" t="s">
        <v>74</v>
      </c>
      <c r="S209" t="s">
        <v>74</v>
      </c>
      <c r="T209" t="s">
        <v>74</v>
      </c>
      <c r="U209" t="s">
        <v>2766</v>
      </c>
      <c r="V209" t="s">
        <v>2767</v>
      </c>
      <c r="W209" t="s">
        <v>2768</v>
      </c>
      <c r="X209" t="s">
        <v>2108</v>
      </c>
      <c r="Y209" t="s">
        <v>74</v>
      </c>
      <c r="Z209" t="s">
        <v>74</v>
      </c>
      <c r="AA209" t="s">
        <v>2769</v>
      </c>
      <c r="AB209" t="s">
        <v>2770</v>
      </c>
      <c r="AC209" t="s">
        <v>74</v>
      </c>
      <c r="AD209" t="s">
        <v>74</v>
      </c>
      <c r="AE209" t="s">
        <v>74</v>
      </c>
      <c r="AF209" t="s">
        <v>74</v>
      </c>
      <c r="AG209">
        <v>24</v>
      </c>
      <c r="AH209">
        <v>9</v>
      </c>
      <c r="AI209">
        <v>12</v>
      </c>
      <c r="AJ209">
        <v>1</v>
      </c>
      <c r="AK209">
        <v>5</v>
      </c>
      <c r="AL209" t="s">
        <v>86</v>
      </c>
      <c r="AM209" t="s">
        <v>87</v>
      </c>
      <c r="AN209" t="s">
        <v>88</v>
      </c>
      <c r="AO209" t="s">
        <v>470</v>
      </c>
      <c r="AP209" t="s">
        <v>74</v>
      </c>
      <c r="AQ209" t="s">
        <v>74</v>
      </c>
      <c r="AR209" t="s">
        <v>471</v>
      </c>
      <c r="AS209" t="s">
        <v>472</v>
      </c>
      <c r="AT209" t="s">
        <v>2198</v>
      </c>
      <c r="AU209">
        <v>1997</v>
      </c>
      <c r="AV209">
        <v>17</v>
      </c>
      <c r="AW209">
        <v>5</v>
      </c>
      <c r="AX209" t="s">
        <v>74</v>
      </c>
      <c r="AY209" t="s">
        <v>74</v>
      </c>
      <c r="AZ209" t="s">
        <v>74</v>
      </c>
      <c r="BA209" t="s">
        <v>74</v>
      </c>
      <c r="BB209">
        <v>455</v>
      </c>
      <c r="BC209">
        <v>458</v>
      </c>
      <c r="BD209" t="s">
        <v>74</v>
      </c>
      <c r="BE209" t="s">
        <v>2771</v>
      </c>
      <c r="BF209" t="str">
        <f>HYPERLINK("http://dx.doi.org/10.1007/s003000050140","http://dx.doi.org/10.1007/s003000050140")</f>
        <v>http://dx.doi.org/10.1007/s003000050140</v>
      </c>
      <c r="BG209" t="s">
        <v>74</v>
      </c>
      <c r="BH209" t="s">
        <v>74</v>
      </c>
      <c r="BI209">
        <v>4</v>
      </c>
      <c r="BJ209" t="s">
        <v>474</v>
      </c>
      <c r="BK209" t="s">
        <v>95</v>
      </c>
      <c r="BL209" t="s">
        <v>475</v>
      </c>
      <c r="BM209" t="s">
        <v>2727</v>
      </c>
      <c r="BN209" t="s">
        <v>74</v>
      </c>
      <c r="BO209" t="s">
        <v>74</v>
      </c>
      <c r="BP209" t="s">
        <v>74</v>
      </c>
      <c r="BQ209" t="s">
        <v>74</v>
      </c>
      <c r="BR209" t="s">
        <v>97</v>
      </c>
      <c r="BS209" t="s">
        <v>2772</v>
      </c>
      <c r="BT209" t="str">
        <f>HYPERLINK("https%3A%2F%2Fwww.webofscience.com%2Fwos%2Fwoscc%2Ffull-record%2FWOS:A1997WW19500007","View Full Record in Web of Science")</f>
        <v>View Full Record in Web of Science</v>
      </c>
    </row>
    <row r="210" spans="1:72" x14ac:dyDescent="0.15">
      <c r="A210" t="s">
        <v>72</v>
      </c>
      <c r="B210" t="s">
        <v>2773</v>
      </c>
      <c r="C210" t="s">
        <v>74</v>
      </c>
      <c r="D210" t="s">
        <v>74</v>
      </c>
      <c r="E210" t="s">
        <v>74</v>
      </c>
      <c r="F210" t="s">
        <v>2773</v>
      </c>
      <c r="G210" t="s">
        <v>74</v>
      </c>
      <c r="H210" t="s">
        <v>74</v>
      </c>
      <c r="I210" t="s">
        <v>2774</v>
      </c>
      <c r="J210" t="s">
        <v>462</v>
      </c>
      <c r="K210" t="s">
        <v>74</v>
      </c>
      <c r="L210" t="s">
        <v>74</v>
      </c>
      <c r="M210" t="s">
        <v>77</v>
      </c>
      <c r="N210" t="s">
        <v>78</v>
      </c>
      <c r="O210" t="s">
        <v>74</v>
      </c>
      <c r="P210" t="s">
        <v>74</v>
      </c>
      <c r="Q210" t="s">
        <v>74</v>
      </c>
      <c r="R210" t="s">
        <v>74</v>
      </c>
      <c r="S210" t="s">
        <v>74</v>
      </c>
      <c r="T210" t="s">
        <v>74</v>
      </c>
      <c r="U210" t="s">
        <v>2775</v>
      </c>
      <c r="V210" t="s">
        <v>2776</v>
      </c>
      <c r="W210" t="s">
        <v>74</v>
      </c>
      <c r="X210" t="s">
        <v>74</v>
      </c>
      <c r="Y210" t="s">
        <v>2777</v>
      </c>
      <c r="Z210" t="s">
        <v>74</v>
      </c>
      <c r="AA210" t="s">
        <v>1738</v>
      </c>
      <c r="AB210" t="s">
        <v>2778</v>
      </c>
      <c r="AC210" t="s">
        <v>74</v>
      </c>
      <c r="AD210" t="s">
        <v>74</v>
      </c>
      <c r="AE210" t="s">
        <v>74</v>
      </c>
      <c r="AF210" t="s">
        <v>74</v>
      </c>
      <c r="AG210">
        <v>32</v>
      </c>
      <c r="AH210">
        <v>71</v>
      </c>
      <c r="AI210">
        <v>78</v>
      </c>
      <c r="AJ210">
        <v>1</v>
      </c>
      <c r="AK210">
        <v>8</v>
      </c>
      <c r="AL210" t="s">
        <v>86</v>
      </c>
      <c r="AM210" t="s">
        <v>87</v>
      </c>
      <c r="AN210" t="s">
        <v>88</v>
      </c>
      <c r="AO210" t="s">
        <v>470</v>
      </c>
      <c r="AP210" t="s">
        <v>74</v>
      </c>
      <c r="AQ210" t="s">
        <v>74</v>
      </c>
      <c r="AR210" t="s">
        <v>471</v>
      </c>
      <c r="AS210" t="s">
        <v>472</v>
      </c>
      <c r="AT210" t="s">
        <v>2198</v>
      </c>
      <c r="AU210">
        <v>1997</v>
      </c>
      <c r="AV210">
        <v>17</v>
      </c>
      <c r="AW210">
        <v>5</v>
      </c>
      <c r="AX210" t="s">
        <v>74</v>
      </c>
      <c r="AY210" t="s">
        <v>74</v>
      </c>
      <c r="AZ210" t="s">
        <v>74</v>
      </c>
      <c r="BA210" t="s">
        <v>74</v>
      </c>
      <c r="BB210">
        <v>465</v>
      </c>
      <c r="BC210">
        <v>468</v>
      </c>
      <c r="BD210" t="s">
        <v>74</v>
      </c>
      <c r="BE210" t="s">
        <v>2779</v>
      </c>
      <c r="BF210" t="str">
        <f>HYPERLINK("http://dx.doi.org/10.1007/s003000050143","http://dx.doi.org/10.1007/s003000050143")</f>
        <v>http://dx.doi.org/10.1007/s003000050143</v>
      </c>
      <c r="BG210" t="s">
        <v>74</v>
      </c>
      <c r="BH210" t="s">
        <v>74</v>
      </c>
      <c r="BI210">
        <v>4</v>
      </c>
      <c r="BJ210" t="s">
        <v>474</v>
      </c>
      <c r="BK210" t="s">
        <v>95</v>
      </c>
      <c r="BL210" t="s">
        <v>475</v>
      </c>
      <c r="BM210" t="s">
        <v>2727</v>
      </c>
      <c r="BN210" t="s">
        <v>74</v>
      </c>
      <c r="BO210" t="s">
        <v>601</v>
      </c>
      <c r="BP210" t="s">
        <v>74</v>
      </c>
      <c r="BQ210" t="s">
        <v>74</v>
      </c>
      <c r="BR210" t="s">
        <v>97</v>
      </c>
      <c r="BS210" t="s">
        <v>2780</v>
      </c>
      <c r="BT210" t="str">
        <f>HYPERLINK("https%3A%2F%2Fwww.webofscience.com%2Fwos%2Fwoscc%2Ffull-record%2FWOS:A1997WW19500010","View Full Record in Web of Science")</f>
        <v>View Full Record in Web of Science</v>
      </c>
    </row>
    <row r="211" spans="1:72" x14ac:dyDescent="0.15">
      <c r="A211" t="s">
        <v>72</v>
      </c>
      <c r="B211" t="s">
        <v>2781</v>
      </c>
      <c r="C211" t="s">
        <v>74</v>
      </c>
      <c r="D211" t="s">
        <v>74</v>
      </c>
      <c r="E211" t="s">
        <v>74</v>
      </c>
      <c r="F211" t="s">
        <v>2781</v>
      </c>
      <c r="G211" t="s">
        <v>74</v>
      </c>
      <c r="H211" t="s">
        <v>74</v>
      </c>
      <c r="I211" t="s">
        <v>2782</v>
      </c>
      <c r="J211" t="s">
        <v>2783</v>
      </c>
      <c r="K211" t="s">
        <v>74</v>
      </c>
      <c r="L211" t="s">
        <v>74</v>
      </c>
      <c r="M211" t="s">
        <v>77</v>
      </c>
      <c r="N211" t="s">
        <v>78</v>
      </c>
      <c r="O211" t="s">
        <v>74</v>
      </c>
      <c r="P211" t="s">
        <v>74</v>
      </c>
      <c r="Q211" t="s">
        <v>74</v>
      </c>
      <c r="R211" t="s">
        <v>74</v>
      </c>
      <c r="S211" t="s">
        <v>74</v>
      </c>
      <c r="T211" t="s">
        <v>2784</v>
      </c>
      <c r="U211" t="s">
        <v>2785</v>
      </c>
      <c r="V211" t="s">
        <v>2786</v>
      </c>
      <c r="W211" t="s">
        <v>74</v>
      </c>
      <c r="X211" t="s">
        <v>74</v>
      </c>
      <c r="Y211" t="s">
        <v>2787</v>
      </c>
      <c r="Z211" t="s">
        <v>74</v>
      </c>
      <c r="AA211" t="s">
        <v>74</v>
      </c>
      <c r="AB211" t="s">
        <v>74</v>
      </c>
      <c r="AC211" t="s">
        <v>74</v>
      </c>
      <c r="AD211" t="s">
        <v>74</v>
      </c>
      <c r="AE211" t="s">
        <v>74</v>
      </c>
      <c r="AF211" t="s">
        <v>74</v>
      </c>
      <c r="AG211">
        <v>17</v>
      </c>
      <c r="AH211">
        <v>28</v>
      </c>
      <c r="AI211">
        <v>28</v>
      </c>
      <c r="AJ211">
        <v>0</v>
      </c>
      <c r="AK211">
        <v>3</v>
      </c>
      <c r="AL211" t="s">
        <v>1036</v>
      </c>
      <c r="AM211" t="s">
        <v>132</v>
      </c>
      <c r="AN211" t="s">
        <v>2581</v>
      </c>
      <c r="AO211" t="s">
        <v>2788</v>
      </c>
      <c r="AP211" t="s">
        <v>74</v>
      </c>
      <c r="AQ211" t="s">
        <v>74</v>
      </c>
      <c r="AR211" t="s">
        <v>2789</v>
      </c>
      <c r="AS211" t="s">
        <v>2790</v>
      </c>
      <c r="AT211" t="s">
        <v>2198</v>
      </c>
      <c r="AU211">
        <v>1997</v>
      </c>
      <c r="AV211">
        <v>10</v>
      </c>
      <c r="AW211">
        <v>5</v>
      </c>
      <c r="AX211" t="s">
        <v>74</v>
      </c>
      <c r="AY211" t="s">
        <v>74</v>
      </c>
      <c r="AZ211" t="s">
        <v>74</v>
      </c>
      <c r="BA211" t="s">
        <v>74</v>
      </c>
      <c r="BB211">
        <v>475</v>
      </c>
      <c r="BC211">
        <v>477</v>
      </c>
      <c r="BD211" t="s">
        <v>74</v>
      </c>
      <c r="BE211" t="s">
        <v>2791</v>
      </c>
      <c r="BF211" t="str">
        <f>HYPERLINK("http://dx.doi.org/10.1093/protein/10.5.475","http://dx.doi.org/10.1093/protein/10.5.475")</f>
        <v>http://dx.doi.org/10.1093/protein/10.5.475</v>
      </c>
      <c r="BG211" t="s">
        <v>74</v>
      </c>
      <c r="BH211" t="s">
        <v>74</v>
      </c>
      <c r="BI211">
        <v>3</v>
      </c>
      <c r="BJ211" t="s">
        <v>2792</v>
      </c>
      <c r="BK211" t="s">
        <v>95</v>
      </c>
      <c r="BL211" t="s">
        <v>2792</v>
      </c>
      <c r="BM211" t="s">
        <v>2793</v>
      </c>
      <c r="BN211">
        <v>9215564</v>
      </c>
      <c r="BO211" t="s">
        <v>227</v>
      </c>
      <c r="BP211" t="s">
        <v>74</v>
      </c>
      <c r="BQ211" t="s">
        <v>74</v>
      </c>
      <c r="BR211" t="s">
        <v>97</v>
      </c>
      <c r="BS211" t="s">
        <v>2794</v>
      </c>
      <c r="BT211" t="str">
        <f>HYPERLINK("https%3A%2F%2Fwww.webofscience.com%2Fwos%2Fwoscc%2Ffull-record%2FWOS:A1997XF72000002","View Full Record in Web of Science")</f>
        <v>View Full Record in Web of Science</v>
      </c>
    </row>
    <row r="212" spans="1:72" x14ac:dyDescent="0.15">
      <c r="A212" t="s">
        <v>72</v>
      </c>
      <c r="B212" t="s">
        <v>2795</v>
      </c>
      <c r="C212" t="s">
        <v>74</v>
      </c>
      <c r="D212" t="s">
        <v>74</v>
      </c>
      <c r="E212" t="s">
        <v>74</v>
      </c>
      <c r="F212" t="s">
        <v>2795</v>
      </c>
      <c r="G212" t="s">
        <v>74</v>
      </c>
      <c r="H212" t="s">
        <v>74</v>
      </c>
      <c r="I212" t="s">
        <v>2796</v>
      </c>
      <c r="J212" t="s">
        <v>2797</v>
      </c>
      <c r="K212" t="s">
        <v>74</v>
      </c>
      <c r="L212" t="s">
        <v>74</v>
      </c>
      <c r="M212" t="s">
        <v>77</v>
      </c>
      <c r="N212" t="s">
        <v>78</v>
      </c>
      <c r="O212" t="s">
        <v>74</v>
      </c>
      <c r="P212" t="s">
        <v>74</v>
      </c>
      <c r="Q212" t="s">
        <v>74</v>
      </c>
      <c r="R212" t="s">
        <v>74</v>
      </c>
      <c r="S212" t="s">
        <v>74</v>
      </c>
      <c r="T212" t="s">
        <v>74</v>
      </c>
      <c r="U212" t="s">
        <v>74</v>
      </c>
      <c r="V212" t="s">
        <v>2798</v>
      </c>
      <c r="W212" t="s">
        <v>2799</v>
      </c>
      <c r="X212" t="s">
        <v>2800</v>
      </c>
      <c r="Y212" t="s">
        <v>2801</v>
      </c>
      <c r="Z212" t="s">
        <v>74</v>
      </c>
      <c r="AA212" t="s">
        <v>2802</v>
      </c>
      <c r="AB212" t="s">
        <v>2803</v>
      </c>
      <c r="AC212" t="s">
        <v>74</v>
      </c>
      <c r="AD212" t="s">
        <v>74</v>
      </c>
      <c r="AE212" t="s">
        <v>74</v>
      </c>
      <c r="AF212" t="s">
        <v>74</v>
      </c>
      <c r="AG212">
        <v>13</v>
      </c>
      <c r="AH212">
        <v>29</v>
      </c>
      <c r="AI212">
        <v>30</v>
      </c>
      <c r="AJ212">
        <v>0</v>
      </c>
      <c r="AK212">
        <v>3</v>
      </c>
      <c r="AL212" t="s">
        <v>2804</v>
      </c>
      <c r="AM212" t="s">
        <v>2805</v>
      </c>
      <c r="AN212" t="s">
        <v>2806</v>
      </c>
      <c r="AO212" t="s">
        <v>2807</v>
      </c>
      <c r="AP212" t="s">
        <v>74</v>
      </c>
      <c r="AQ212" t="s">
        <v>74</v>
      </c>
      <c r="AR212" t="s">
        <v>2808</v>
      </c>
      <c r="AS212" t="s">
        <v>2809</v>
      </c>
      <c r="AT212" t="s">
        <v>2198</v>
      </c>
      <c r="AU212">
        <v>1997</v>
      </c>
      <c r="AV212">
        <v>68</v>
      </c>
      <c r="AW212">
        <v>5</v>
      </c>
      <c r="AX212" t="s">
        <v>74</v>
      </c>
      <c r="AY212" t="s">
        <v>74</v>
      </c>
      <c r="AZ212" t="s">
        <v>74</v>
      </c>
      <c r="BA212" t="s">
        <v>74</v>
      </c>
      <c r="BB212">
        <v>2200</v>
      </c>
      <c r="BC212">
        <v>2213</v>
      </c>
      <c r="BD212" t="s">
        <v>74</v>
      </c>
      <c r="BE212" t="s">
        <v>2810</v>
      </c>
      <c r="BF212" t="str">
        <f>HYPERLINK("http://dx.doi.org/10.1063/1.1148071","http://dx.doi.org/10.1063/1.1148071")</f>
        <v>http://dx.doi.org/10.1063/1.1148071</v>
      </c>
      <c r="BG212" t="s">
        <v>74</v>
      </c>
      <c r="BH212" t="s">
        <v>74</v>
      </c>
      <c r="BI212">
        <v>14</v>
      </c>
      <c r="BJ212" t="s">
        <v>2811</v>
      </c>
      <c r="BK212" t="s">
        <v>95</v>
      </c>
      <c r="BL212" t="s">
        <v>2812</v>
      </c>
      <c r="BM212" t="s">
        <v>2813</v>
      </c>
      <c r="BN212" t="s">
        <v>74</v>
      </c>
      <c r="BO212" t="s">
        <v>227</v>
      </c>
      <c r="BP212" t="s">
        <v>74</v>
      </c>
      <c r="BQ212" t="s">
        <v>74</v>
      </c>
      <c r="BR212" t="s">
        <v>97</v>
      </c>
      <c r="BS212" t="s">
        <v>2814</v>
      </c>
      <c r="BT212" t="str">
        <f>HYPERLINK("https%3A%2F%2Fwww.webofscience.com%2Fwos%2Fwoscc%2Ffull-record%2FWOS:A1997WZ51700047","View Full Record in Web of Science")</f>
        <v>View Full Record in Web of Science</v>
      </c>
    </row>
    <row r="213" spans="1:72" x14ac:dyDescent="0.15">
      <c r="A213" t="s">
        <v>72</v>
      </c>
      <c r="B213" t="s">
        <v>2815</v>
      </c>
      <c r="C213" t="s">
        <v>74</v>
      </c>
      <c r="D213" t="s">
        <v>74</v>
      </c>
      <c r="E213" t="s">
        <v>74</v>
      </c>
      <c r="F213" t="s">
        <v>2815</v>
      </c>
      <c r="G213" t="s">
        <v>74</v>
      </c>
      <c r="H213" t="s">
        <v>74</v>
      </c>
      <c r="I213" t="s">
        <v>2816</v>
      </c>
      <c r="J213" t="s">
        <v>2817</v>
      </c>
      <c r="K213" t="s">
        <v>74</v>
      </c>
      <c r="L213" t="s">
        <v>74</v>
      </c>
      <c r="M213" t="s">
        <v>77</v>
      </c>
      <c r="N213" t="s">
        <v>428</v>
      </c>
      <c r="O213" t="s">
        <v>74</v>
      </c>
      <c r="P213" t="s">
        <v>74</v>
      </c>
      <c r="Q213" t="s">
        <v>74</v>
      </c>
      <c r="R213" t="s">
        <v>74</v>
      </c>
      <c r="S213" t="s">
        <v>74</v>
      </c>
      <c r="T213" t="s">
        <v>74</v>
      </c>
      <c r="U213" t="s">
        <v>2818</v>
      </c>
      <c r="V213" t="s">
        <v>2819</v>
      </c>
      <c r="W213" t="s">
        <v>2820</v>
      </c>
      <c r="X213" t="s">
        <v>2821</v>
      </c>
      <c r="Y213" t="s">
        <v>2822</v>
      </c>
      <c r="Z213" t="s">
        <v>74</v>
      </c>
      <c r="AA213" t="s">
        <v>2823</v>
      </c>
      <c r="AB213" t="s">
        <v>2824</v>
      </c>
      <c r="AC213" t="s">
        <v>74</v>
      </c>
      <c r="AD213" t="s">
        <v>74</v>
      </c>
      <c r="AE213" t="s">
        <v>74</v>
      </c>
      <c r="AF213" t="s">
        <v>74</v>
      </c>
      <c r="AG213">
        <v>161</v>
      </c>
      <c r="AH213">
        <v>148</v>
      </c>
      <c r="AI213">
        <v>156</v>
      </c>
      <c r="AJ213">
        <v>1</v>
      </c>
      <c r="AK213">
        <v>19</v>
      </c>
      <c r="AL213" t="s">
        <v>707</v>
      </c>
      <c r="AM213" t="s">
        <v>572</v>
      </c>
      <c r="AN213" t="s">
        <v>1536</v>
      </c>
      <c r="AO213" t="s">
        <v>2825</v>
      </c>
      <c r="AP213" t="s">
        <v>74</v>
      </c>
      <c r="AQ213" t="s">
        <v>74</v>
      </c>
      <c r="AR213" t="s">
        <v>2826</v>
      </c>
      <c r="AS213" t="s">
        <v>2827</v>
      </c>
      <c r="AT213" t="s">
        <v>2198</v>
      </c>
      <c r="AU213">
        <v>1997</v>
      </c>
      <c r="AV213">
        <v>35</v>
      </c>
      <c r="AW213">
        <v>2</v>
      </c>
      <c r="AX213" t="s">
        <v>74</v>
      </c>
      <c r="AY213" t="s">
        <v>74</v>
      </c>
      <c r="AZ213" t="s">
        <v>74</v>
      </c>
      <c r="BA213" t="s">
        <v>74</v>
      </c>
      <c r="BB213">
        <v>125</v>
      </c>
      <c r="BC213">
        <v>154</v>
      </c>
      <c r="BD213" t="s">
        <v>74</v>
      </c>
      <c r="BE213" t="s">
        <v>2828</v>
      </c>
      <c r="BF213" t="str">
        <f>HYPERLINK("http://dx.doi.org/10.1029/97RG00078","http://dx.doi.org/10.1029/97RG00078")</f>
        <v>http://dx.doi.org/10.1029/97RG00078</v>
      </c>
      <c r="BG213" t="s">
        <v>74</v>
      </c>
      <c r="BH213" t="s">
        <v>74</v>
      </c>
      <c r="BI213">
        <v>30</v>
      </c>
      <c r="BJ213" t="s">
        <v>225</v>
      </c>
      <c r="BK213" t="s">
        <v>95</v>
      </c>
      <c r="BL213" t="s">
        <v>225</v>
      </c>
      <c r="BM213" t="s">
        <v>2829</v>
      </c>
      <c r="BN213" t="s">
        <v>74</v>
      </c>
      <c r="BO213" t="s">
        <v>227</v>
      </c>
      <c r="BP213" t="s">
        <v>74</v>
      </c>
      <c r="BQ213" t="s">
        <v>74</v>
      </c>
      <c r="BR213" t="s">
        <v>97</v>
      </c>
      <c r="BS213" t="s">
        <v>2830</v>
      </c>
      <c r="BT213" t="str">
        <f>HYPERLINK("https%3A%2F%2Fwww.webofscience.com%2Fwos%2Fwoscc%2Ffull-record%2FWOS:A1997WX47500002","View Full Record in Web of Science")</f>
        <v>View Full Record in Web of Science</v>
      </c>
    </row>
    <row r="214" spans="1:72" x14ac:dyDescent="0.15">
      <c r="A214" t="s">
        <v>72</v>
      </c>
      <c r="B214" t="s">
        <v>2831</v>
      </c>
      <c r="C214" t="s">
        <v>74</v>
      </c>
      <c r="D214" t="s">
        <v>74</v>
      </c>
      <c r="E214" t="s">
        <v>74</v>
      </c>
      <c r="F214" t="s">
        <v>2831</v>
      </c>
      <c r="G214" t="s">
        <v>74</v>
      </c>
      <c r="H214" t="s">
        <v>74</v>
      </c>
      <c r="I214" t="s">
        <v>2832</v>
      </c>
      <c r="J214" t="s">
        <v>2833</v>
      </c>
      <c r="K214" t="s">
        <v>74</v>
      </c>
      <c r="L214" t="s">
        <v>74</v>
      </c>
      <c r="M214" t="s">
        <v>77</v>
      </c>
      <c r="N214" t="s">
        <v>428</v>
      </c>
      <c r="O214" t="s">
        <v>74</v>
      </c>
      <c r="P214" t="s">
        <v>74</v>
      </c>
      <c r="Q214" t="s">
        <v>74</v>
      </c>
      <c r="R214" t="s">
        <v>74</v>
      </c>
      <c r="S214" t="s">
        <v>74</v>
      </c>
      <c r="T214" t="s">
        <v>74</v>
      </c>
      <c r="U214" t="s">
        <v>2834</v>
      </c>
      <c r="V214" t="s">
        <v>2835</v>
      </c>
      <c r="W214" t="s">
        <v>2836</v>
      </c>
      <c r="X214" t="s">
        <v>2837</v>
      </c>
      <c r="Y214" t="s">
        <v>2838</v>
      </c>
      <c r="Z214" t="s">
        <v>74</v>
      </c>
      <c r="AA214" t="s">
        <v>74</v>
      </c>
      <c r="AB214" t="s">
        <v>74</v>
      </c>
      <c r="AC214" t="s">
        <v>74</v>
      </c>
      <c r="AD214" t="s">
        <v>74</v>
      </c>
      <c r="AE214" t="s">
        <v>74</v>
      </c>
      <c r="AF214" t="s">
        <v>74</v>
      </c>
      <c r="AG214">
        <v>17</v>
      </c>
      <c r="AH214">
        <v>7</v>
      </c>
      <c r="AI214">
        <v>10</v>
      </c>
      <c r="AJ214">
        <v>0</v>
      </c>
      <c r="AK214">
        <v>2</v>
      </c>
      <c r="AL214" t="s">
        <v>1772</v>
      </c>
      <c r="AM214" t="s">
        <v>630</v>
      </c>
      <c r="AN214" t="s">
        <v>1773</v>
      </c>
      <c r="AO214" t="s">
        <v>2839</v>
      </c>
      <c r="AP214" t="s">
        <v>74</v>
      </c>
      <c r="AQ214" t="s">
        <v>74</v>
      </c>
      <c r="AR214" t="s">
        <v>2840</v>
      </c>
      <c r="AS214" t="s">
        <v>2841</v>
      </c>
      <c r="AT214" t="s">
        <v>2198</v>
      </c>
      <c r="AU214">
        <v>1997</v>
      </c>
      <c r="AV214">
        <v>18</v>
      </c>
      <c r="AW214" t="s">
        <v>1456</v>
      </c>
      <c r="AX214" t="s">
        <v>74</v>
      </c>
      <c r="AY214" t="s">
        <v>74</v>
      </c>
      <c r="AZ214" t="s">
        <v>74</v>
      </c>
      <c r="BA214" t="s">
        <v>74</v>
      </c>
      <c r="BB214">
        <v>303</v>
      </c>
      <c r="BC214">
        <v>312</v>
      </c>
      <c r="BD214" t="s">
        <v>74</v>
      </c>
      <c r="BE214" t="s">
        <v>2842</v>
      </c>
      <c r="BF214" t="str">
        <f>HYPERLINK("http://dx.doi.org/10.1023/A:1006548312835","http://dx.doi.org/10.1023/A:1006548312835")</f>
        <v>http://dx.doi.org/10.1023/A:1006548312835</v>
      </c>
      <c r="BG214" t="s">
        <v>74</v>
      </c>
      <c r="BH214" t="s">
        <v>74</v>
      </c>
      <c r="BI214">
        <v>10</v>
      </c>
      <c r="BJ214" t="s">
        <v>225</v>
      </c>
      <c r="BK214" t="s">
        <v>95</v>
      </c>
      <c r="BL214" t="s">
        <v>225</v>
      </c>
      <c r="BM214" t="s">
        <v>2843</v>
      </c>
      <c r="BN214" t="s">
        <v>74</v>
      </c>
      <c r="BO214" t="s">
        <v>74</v>
      </c>
      <c r="BP214" t="s">
        <v>74</v>
      </c>
      <c r="BQ214" t="s">
        <v>74</v>
      </c>
      <c r="BR214" t="s">
        <v>97</v>
      </c>
      <c r="BS214" t="s">
        <v>2844</v>
      </c>
      <c r="BT214" t="str">
        <f>HYPERLINK("https%3A%2F%2Fwww.webofscience.com%2Fwos%2Fwoscc%2Ffull-record%2FWOS:A1997XJ61600012","View Full Record in Web of Science")</f>
        <v>View Full Record in Web of Science</v>
      </c>
    </row>
    <row r="215" spans="1:72" x14ac:dyDescent="0.15">
      <c r="A215" t="s">
        <v>72</v>
      </c>
      <c r="B215" t="s">
        <v>2845</v>
      </c>
      <c r="C215" t="s">
        <v>74</v>
      </c>
      <c r="D215" t="s">
        <v>74</v>
      </c>
      <c r="E215" t="s">
        <v>74</v>
      </c>
      <c r="F215" t="s">
        <v>2845</v>
      </c>
      <c r="G215" t="s">
        <v>74</v>
      </c>
      <c r="H215" t="s">
        <v>74</v>
      </c>
      <c r="I215" t="s">
        <v>2846</v>
      </c>
      <c r="J215" t="s">
        <v>2833</v>
      </c>
      <c r="K215" t="s">
        <v>74</v>
      </c>
      <c r="L215" t="s">
        <v>74</v>
      </c>
      <c r="M215" t="s">
        <v>77</v>
      </c>
      <c r="N215" t="s">
        <v>428</v>
      </c>
      <c r="O215" t="s">
        <v>74</v>
      </c>
      <c r="P215" t="s">
        <v>74</v>
      </c>
      <c r="Q215" t="s">
        <v>74</v>
      </c>
      <c r="R215" t="s">
        <v>74</v>
      </c>
      <c r="S215" t="s">
        <v>74</v>
      </c>
      <c r="T215" t="s">
        <v>2847</v>
      </c>
      <c r="U215" t="s">
        <v>2848</v>
      </c>
      <c r="V215" t="s">
        <v>2849</v>
      </c>
      <c r="W215" t="s">
        <v>74</v>
      </c>
      <c r="X215" t="s">
        <v>74</v>
      </c>
      <c r="Y215" t="s">
        <v>2850</v>
      </c>
      <c r="Z215" t="s">
        <v>74</v>
      </c>
      <c r="AA215" t="s">
        <v>74</v>
      </c>
      <c r="AB215" t="s">
        <v>2851</v>
      </c>
      <c r="AC215" t="s">
        <v>74</v>
      </c>
      <c r="AD215" t="s">
        <v>74</v>
      </c>
      <c r="AE215" t="s">
        <v>74</v>
      </c>
      <c r="AF215" t="s">
        <v>74</v>
      </c>
      <c r="AG215">
        <v>31</v>
      </c>
      <c r="AH215">
        <v>3</v>
      </c>
      <c r="AI215">
        <v>3</v>
      </c>
      <c r="AJ215">
        <v>0</v>
      </c>
      <c r="AK215">
        <v>1</v>
      </c>
      <c r="AL215" t="s">
        <v>1772</v>
      </c>
      <c r="AM215" t="s">
        <v>630</v>
      </c>
      <c r="AN215" t="s">
        <v>1773</v>
      </c>
      <c r="AO215" t="s">
        <v>2839</v>
      </c>
      <c r="AP215" t="s">
        <v>74</v>
      </c>
      <c r="AQ215" t="s">
        <v>74</v>
      </c>
      <c r="AR215" t="s">
        <v>2840</v>
      </c>
      <c r="AS215" t="s">
        <v>2841</v>
      </c>
      <c r="AT215" t="s">
        <v>2198</v>
      </c>
      <c r="AU215">
        <v>1997</v>
      </c>
      <c r="AV215">
        <v>18</v>
      </c>
      <c r="AW215" t="s">
        <v>1456</v>
      </c>
      <c r="AX215" t="s">
        <v>74</v>
      </c>
      <c r="AY215" t="s">
        <v>74</v>
      </c>
      <c r="AZ215" t="s">
        <v>74</v>
      </c>
      <c r="BA215" t="s">
        <v>74</v>
      </c>
      <c r="BB215">
        <v>313</v>
      </c>
      <c r="BC215">
        <v>326</v>
      </c>
      <c r="BD215" t="s">
        <v>74</v>
      </c>
      <c r="BE215" t="s">
        <v>2852</v>
      </c>
      <c r="BF215" t="str">
        <f>HYPERLINK("http://dx.doi.org/10.1023/A:1006552429673","http://dx.doi.org/10.1023/A:1006552429673")</f>
        <v>http://dx.doi.org/10.1023/A:1006552429673</v>
      </c>
      <c r="BG215" t="s">
        <v>74</v>
      </c>
      <c r="BH215" t="s">
        <v>74</v>
      </c>
      <c r="BI215">
        <v>14</v>
      </c>
      <c r="BJ215" t="s">
        <v>225</v>
      </c>
      <c r="BK215" t="s">
        <v>95</v>
      </c>
      <c r="BL215" t="s">
        <v>225</v>
      </c>
      <c r="BM215" t="s">
        <v>2843</v>
      </c>
      <c r="BN215" t="s">
        <v>74</v>
      </c>
      <c r="BO215" t="s">
        <v>74</v>
      </c>
      <c r="BP215" t="s">
        <v>74</v>
      </c>
      <c r="BQ215" t="s">
        <v>74</v>
      </c>
      <c r="BR215" t="s">
        <v>97</v>
      </c>
      <c r="BS215" t="s">
        <v>2853</v>
      </c>
      <c r="BT215" t="str">
        <f>HYPERLINK("https%3A%2F%2Fwww.webofscience.com%2Fwos%2Fwoscc%2Ffull-record%2FWOS:A1997XJ61600013","View Full Record in Web of Science")</f>
        <v>View Full Record in Web of Science</v>
      </c>
    </row>
    <row r="216" spans="1:72" x14ac:dyDescent="0.15">
      <c r="A216" t="s">
        <v>72</v>
      </c>
      <c r="B216" t="s">
        <v>2854</v>
      </c>
      <c r="C216" t="s">
        <v>74</v>
      </c>
      <c r="D216" t="s">
        <v>74</v>
      </c>
      <c r="E216" t="s">
        <v>74</v>
      </c>
      <c r="F216" t="s">
        <v>2854</v>
      </c>
      <c r="G216" t="s">
        <v>74</v>
      </c>
      <c r="H216" t="s">
        <v>74</v>
      </c>
      <c r="I216" t="s">
        <v>2855</v>
      </c>
      <c r="J216" t="s">
        <v>2833</v>
      </c>
      <c r="K216" t="s">
        <v>74</v>
      </c>
      <c r="L216" t="s">
        <v>74</v>
      </c>
      <c r="M216" t="s">
        <v>77</v>
      </c>
      <c r="N216" t="s">
        <v>428</v>
      </c>
      <c r="O216" t="s">
        <v>74</v>
      </c>
      <c r="P216" t="s">
        <v>74</v>
      </c>
      <c r="Q216" t="s">
        <v>74</v>
      </c>
      <c r="R216" t="s">
        <v>74</v>
      </c>
      <c r="S216" t="s">
        <v>74</v>
      </c>
      <c r="T216" t="s">
        <v>74</v>
      </c>
      <c r="U216" t="s">
        <v>2856</v>
      </c>
      <c r="V216" t="s">
        <v>2857</v>
      </c>
      <c r="W216" t="s">
        <v>2858</v>
      </c>
      <c r="X216" t="s">
        <v>2859</v>
      </c>
      <c r="Y216" t="s">
        <v>2860</v>
      </c>
      <c r="Z216" t="s">
        <v>74</v>
      </c>
      <c r="AA216" t="s">
        <v>74</v>
      </c>
      <c r="AB216" t="s">
        <v>74</v>
      </c>
      <c r="AC216" t="s">
        <v>74</v>
      </c>
      <c r="AD216" t="s">
        <v>74</v>
      </c>
      <c r="AE216" t="s">
        <v>74</v>
      </c>
      <c r="AF216" t="s">
        <v>74</v>
      </c>
      <c r="AG216">
        <v>28</v>
      </c>
      <c r="AH216">
        <v>6</v>
      </c>
      <c r="AI216">
        <v>6</v>
      </c>
      <c r="AJ216">
        <v>0</v>
      </c>
      <c r="AK216">
        <v>7</v>
      </c>
      <c r="AL216" t="s">
        <v>319</v>
      </c>
      <c r="AM216" t="s">
        <v>630</v>
      </c>
      <c r="AN216" t="s">
        <v>631</v>
      </c>
      <c r="AO216" t="s">
        <v>2839</v>
      </c>
      <c r="AP216" t="s">
        <v>2861</v>
      </c>
      <c r="AQ216" t="s">
        <v>74</v>
      </c>
      <c r="AR216" t="s">
        <v>2840</v>
      </c>
      <c r="AS216" t="s">
        <v>2841</v>
      </c>
      <c r="AT216" t="s">
        <v>2198</v>
      </c>
      <c r="AU216">
        <v>1997</v>
      </c>
      <c r="AV216">
        <v>18</v>
      </c>
      <c r="AW216" t="s">
        <v>1456</v>
      </c>
      <c r="AX216" t="s">
        <v>74</v>
      </c>
      <c r="AY216" t="s">
        <v>74</v>
      </c>
      <c r="AZ216" t="s">
        <v>74</v>
      </c>
      <c r="BA216" t="s">
        <v>74</v>
      </c>
      <c r="BB216">
        <v>327</v>
      </c>
      <c r="BC216">
        <v>340</v>
      </c>
      <c r="BD216" t="s">
        <v>74</v>
      </c>
      <c r="BE216" t="s">
        <v>2862</v>
      </c>
      <c r="BF216" t="str">
        <f>HYPERLINK("http://dx.doi.org/10.1023/A:1006504530582","http://dx.doi.org/10.1023/A:1006504530582")</f>
        <v>http://dx.doi.org/10.1023/A:1006504530582</v>
      </c>
      <c r="BG216" t="s">
        <v>74</v>
      </c>
      <c r="BH216" t="s">
        <v>74</v>
      </c>
      <c r="BI216">
        <v>14</v>
      </c>
      <c r="BJ216" t="s">
        <v>225</v>
      </c>
      <c r="BK216" t="s">
        <v>95</v>
      </c>
      <c r="BL216" t="s">
        <v>225</v>
      </c>
      <c r="BM216" t="s">
        <v>2843</v>
      </c>
      <c r="BN216" t="s">
        <v>74</v>
      </c>
      <c r="BO216" t="s">
        <v>74</v>
      </c>
      <c r="BP216" t="s">
        <v>74</v>
      </c>
      <c r="BQ216" t="s">
        <v>74</v>
      </c>
      <c r="BR216" t="s">
        <v>97</v>
      </c>
      <c r="BS216" t="s">
        <v>2863</v>
      </c>
      <c r="BT216" t="str">
        <f>HYPERLINK("https%3A%2F%2Fwww.webofscience.com%2Fwos%2Fwoscc%2Ffull-record%2FWOS:A1997XJ61600014","View Full Record in Web of Science")</f>
        <v>View Full Record in Web of Science</v>
      </c>
    </row>
    <row r="217" spans="1:72" x14ac:dyDescent="0.15">
      <c r="A217" t="s">
        <v>72</v>
      </c>
      <c r="B217" t="s">
        <v>2864</v>
      </c>
      <c r="C217" t="s">
        <v>74</v>
      </c>
      <c r="D217" t="s">
        <v>74</v>
      </c>
      <c r="E217" t="s">
        <v>74</v>
      </c>
      <c r="F217" t="s">
        <v>2864</v>
      </c>
      <c r="G217" t="s">
        <v>74</v>
      </c>
      <c r="H217" t="s">
        <v>74</v>
      </c>
      <c r="I217" t="s">
        <v>2865</v>
      </c>
      <c r="J217" t="s">
        <v>2866</v>
      </c>
      <c r="K217" t="s">
        <v>74</v>
      </c>
      <c r="L217" t="s">
        <v>74</v>
      </c>
      <c r="M217" t="s">
        <v>77</v>
      </c>
      <c r="N217" t="s">
        <v>78</v>
      </c>
      <c r="O217" t="s">
        <v>74</v>
      </c>
      <c r="P217" t="s">
        <v>74</v>
      </c>
      <c r="Q217" t="s">
        <v>74</v>
      </c>
      <c r="R217" t="s">
        <v>74</v>
      </c>
      <c r="S217" t="s">
        <v>74</v>
      </c>
      <c r="T217" t="s">
        <v>74</v>
      </c>
      <c r="U217" t="s">
        <v>2867</v>
      </c>
      <c r="V217" t="s">
        <v>2868</v>
      </c>
      <c r="W217" t="s">
        <v>74</v>
      </c>
      <c r="X217" t="s">
        <v>74</v>
      </c>
      <c r="Y217" t="s">
        <v>2869</v>
      </c>
      <c r="Z217" t="s">
        <v>74</v>
      </c>
      <c r="AA217" t="s">
        <v>74</v>
      </c>
      <c r="AB217" t="s">
        <v>74</v>
      </c>
      <c r="AC217" t="s">
        <v>74</v>
      </c>
      <c r="AD217" t="s">
        <v>74</v>
      </c>
      <c r="AE217" t="s">
        <v>74</v>
      </c>
      <c r="AF217" t="s">
        <v>74</v>
      </c>
      <c r="AG217">
        <v>27</v>
      </c>
      <c r="AH217">
        <v>35</v>
      </c>
      <c r="AI217">
        <v>36</v>
      </c>
      <c r="AJ217">
        <v>0</v>
      </c>
      <c r="AK217">
        <v>1</v>
      </c>
      <c r="AL217" t="s">
        <v>2870</v>
      </c>
      <c r="AM217" t="s">
        <v>2871</v>
      </c>
      <c r="AN217" t="s">
        <v>2872</v>
      </c>
      <c r="AO217" t="s">
        <v>2873</v>
      </c>
      <c r="AP217" t="s">
        <v>74</v>
      </c>
      <c r="AQ217" t="s">
        <v>74</v>
      </c>
      <c r="AR217" t="s">
        <v>2874</v>
      </c>
      <c r="AS217" t="s">
        <v>2875</v>
      </c>
      <c r="AT217" t="s">
        <v>2198</v>
      </c>
      <c r="AU217">
        <v>1997</v>
      </c>
      <c r="AV217">
        <v>49</v>
      </c>
      <c r="AW217">
        <v>3</v>
      </c>
      <c r="AX217" t="s">
        <v>74</v>
      </c>
      <c r="AY217" t="s">
        <v>74</v>
      </c>
      <c r="AZ217" t="s">
        <v>74</v>
      </c>
      <c r="BA217" t="s">
        <v>74</v>
      </c>
      <c r="BB217">
        <v>388</v>
      </c>
      <c r="BC217">
        <v>400</v>
      </c>
      <c r="BD217" t="s">
        <v>74</v>
      </c>
      <c r="BE217" t="s">
        <v>2876</v>
      </c>
      <c r="BF217" t="str">
        <f>HYPERLINK("http://dx.doi.org/10.1034/j.1600-0870.1997.t01-2-00006.x","http://dx.doi.org/10.1034/j.1600-0870.1997.t01-2-00006.x")</f>
        <v>http://dx.doi.org/10.1034/j.1600-0870.1997.t01-2-00006.x</v>
      </c>
      <c r="BG217" t="s">
        <v>74</v>
      </c>
      <c r="BH217" t="s">
        <v>74</v>
      </c>
      <c r="BI217">
        <v>13</v>
      </c>
      <c r="BJ217" t="s">
        <v>2877</v>
      </c>
      <c r="BK217" t="s">
        <v>95</v>
      </c>
      <c r="BL217" t="s">
        <v>2877</v>
      </c>
      <c r="BM217" t="s">
        <v>2878</v>
      </c>
      <c r="BN217" t="s">
        <v>74</v>
      </c>
      <c r="BO217" t="s">
        <v>74</v>
      </c>
      <c r="BP217" t="s">
        <v>74</v>
      </c>
      <c r="BQ217" t="s">
        <v>74</v>
      </c>
      <c r="BR217" t="s">
        <v>97</v>
      </c>
      <c r="BS217" t="s">
        <v>2879</v>
      </c>
      <c r="BT217" t="str">
        <f>HYPERLINK("https%3A%2F%2Fwww.webofscience.com%2Fwos%2Fwoscc%2Ffull-record%2FWOS:A1997XF08200006","View Full Record in Web of Science")</f>
        <v>View Full Record in Web of Science</v>
      </c>
    </row>
    <row r="218" spans="1:72" x14ac:dyDescent="0.15">
      <c r="A218" t="s">
        <v>72</v>
      </c>
      <c r="B218" t="s">
        <v>2880</v>
      </c>
      <c r="C218" t="s">
        <v>74</v>
      </c>
      <c r="D218" t="s">
        <v>74</v>
      </c>
      <c r="E218" t="s">
        <v>74</v>
      </c>
      <c r="F218" t="s">
        <v>2880</v>
      </c>
      <c r="G218" t="s">
        <v>74</v>
      </c>
      <c r="H218" t="s">
        <v>74</v>
      </c>
      <c r="I218" t="s">
        <v>2881</v>
      </c>
      <c r="J218" t="s">
        <v>696</v>
      </c>
      <c r="K218" t="s">
        <v>74</v>
      </c>
      <c r="L218" t="s">
        <v>74</v>
      </c>
      <c r="M218" t="s">
        <v>77</v>
      </c>
      <c r="N218" t="s">
        <v>78</v>
      </c>
      <c r="O218" t="s">
        <v>74</v>
      </c>
      <c r="P218" t="s">
        <v>74</v>
      </c>
      <c r="Q218" t="s">
        <v>74</v>
      </c>
      <c r="R218" t="s">
        <v>74</v>
      </c>
      <c r="S218" t="s">
        <v>74</v>
      </c>
      <c r="T218" t="s">
        <v>74</v>
      </c>
      <c r="U218" t="s">
        <v>2882</v>
      </c>
      <c r="V218" t="s">
        <v>2883</v>
      </c>
      <c r="W218" t="s">
        <v>74</v>
      </c>
      <c r="X218" t="s">
        <v>74</v>
      </c>
      <c r="Y218" t="s">
        <v>2884</v>
      </c>
      <c r="Z218" t="s">
        <v>74</v>
      </c>
      <c r="AA218" t="s">
        <v>2885</v>
      </c>
      <c r="AB218" t="s">
        <v>2127</v>
      </c>
      <c r="AC218" t="s">
        <v>74</v>
      </c>
      <c r="AD218" t="s">
        <v>74</v>
      </c>
      <c r="AE218" t="s">
        <v>74</v>
      </c>
      <c r="AF218" t="s">
        <v>74</v>
      </c>
      <c r="AG218">
        <v>32</v>
      </c>
      <c r="AH218">
        <v>74</v>
      </c>
      <c r="AI218">
        <v>75</v>
      </c>
      <c r="AJ218">
        <v>0</v>
      </c>
      <c r="AK218">
        <v>8</v>
      </c>
      <c r="AL218" t="s">
        <v>707</v>
      </c>
      <c r="AM218" t="s">
        <v>572</v>
      </c>
      <c r="AN218" t="s">
        <v>708</v>
      </c>
      <c r="AO218" t="s">
        <v>709</v>
      </c>
      <c r="AP218" t="s">
        <v>710</v>
      </c>
      <c r="AQ218" t="s">
        <v>74</v>
      </c>
      <c r="AR218" t="s">
        <v>711</v>
      </c>
      <c r="AS218" t="s">
        <v>712</v>
      </c>
      <c r="AT218" t="s">
        <v>2886</v>
      </c>
      <c r="AU218">
        <v>1997</v>
      </c>
      <c r="AV218">
        <v>102</v>
      </c>
      <c r="AW218" t="s">
        <v>2887</v>
      </c>
      <c r="AX218" t="s">
        <v>74</v>
      </c>
      <c r="AY218" t="s">
        <v>74</v>
      </c>
      <c r="AZ218" t="s">
        <v>74</v>
      </c>
      <c r="BA218" t="s">
        <v>74</v>
      </c>
      <c r="BB218">
        <v>9351</v>
      </c>
      <c r="BC218">
        <v>9357</v>
      </c>
      <c r="BD218" t="s">
        <v>74</v>
      </c>
      <c r="BE218" t="s">
        <v>2888</v>
      </c>
      <c r="BF218" t="str">
        <f>HYPERLINK("http://dx.doi.org/10.1029/96JD04014","http://dx.doi.org/10.1029/96JD04014")</f>
        <v>http://dx.doi.org/10.1029/96JD04014</v>
      </c>
      <c r="BG218" t="s">
        <v>74</v>
      </c>
      <c r="BH218" t="s">
        <v>74</v>
      </c>
      <c r="BI218">
        <v>7</v>
      </c>
      <c r="BJ218" t="s">
        <v>306</v>
      </c>
      <c r="BK218" t="s">
        <v>95</v>
      </c>
      <c r="BL218" t="s">
        <v>306</v>
      </c>
      <c r="BM218" t="s">
        <v>2889</v>
      </c>
      <c r="BN218" t="s">
        <v>74</v>
      </c>
      <c r="BO218" t="s">
        <v>74</v>
      </c>
      <c r="BP218" t="s">
        <v>74</v>
      </c>
      <c r="BQ218" t="s">
        <v>74</v>
      </c>
      <c r="BR218" t="s">
        <v>97</v>
      </c>
      <c r="BS218" t="s">
        <v>2890</v>
      </c>
      <c r="BT218" t="str">
        <f>HYPERLINK("https%3A%2F%2Fwww.webofscience.com%2Fwos%2Fwoscc%2Ffull-record%2FWOS:A1997WW55900004","View Full Record in Web of Science")</f>
        <v>View Full Record in Web of Science</v>
      </c>
    </row>
    <row r="219" spans="1:72" x14ac:dyDescent="0.15">
      <c r="A219" t="s">
        <v>72</v>
      </c>
      <c r="B219" t="s">
        <v>2891</v>
      </c>
      <c r="C219" t="s">
        <v>74</v>
      </c>
      <c r="D219" t="s">
        <v>74</v>
      </c>
      <c r="E219" t="s">
        <v>74</v>
      </c>
      <c r="F219" t="s">
        <v>2891</v>
      </c>
      <c r="G219" t="s">
        <v>74</v>
      </c>
      <c r="H219" t="s">
        <v>74</v>
      </c>
      <c r="I219" t="s">
        <v>2892</v>
      </c>
      <c r="J219" t="s">
        <v>2893</v>
      </c>
      <c r="K219" t="s">
        <v>74</v>
      </c>
      <c r="L219" t="s">
        <v>74</v>
      </c>
      <c r="M219" t="s">
        <v>77</v>
      </c>
      <c r="N219" t="s">
        <v>78</v>
      </c>
      <c r="O219" t="s">
        <v>74</v>
      </c>
      <c r="P219" t="s">
        <v>74</v>
      </c>
      <c r="Q219" t="s">
        <v>74</v>
      </c>
      <c r="R219" t="s">
        <v>74</v>
      </c>
      <c r="S219" t="s">
        <v>74</v>
      </c>
      <c r="T219" t="s">
        <v>74</v>
      </c>
      <c r="U219" t="s">
        <v>2894</v>
      </c>
      <c r="V219" t="s">
        <v>2895</v>
      </c>
      <c r="W219" t="s">
        <v>2896</v>
      </c>
      <c r="X219" t="s">
        <v>2897</v>
      </c>
      <c r="Y219" t="s">
        <v>2898</v>
      </c>
      <c r="Z219" t="s">
        <v>74</v>
      </c>
      <c r="AA219" t="s">
        <v>74</v>
      </c>
      <c r="AB219" t="s">
        <v>74</v>
      </c>
      <c r="AC219" t="s">
        <v>74</v>
      </c>
      <c r="AD219" t="s">
        <v>74</v>
      </c>
      <c r="AE219" t="s">
        <v>74</v>
      </c>
      <c r="AF219" t="s">
        <v>74</v>
      </c>
      <c r="AG219">
        <v>34</v>
      </c>
      <c r="AH219">
        <v>9</v>
      </c>
      <c r="AI219">
        <v>9</v>
      </c>
      <c r="AJ219">
        <v>0</v>
      </c>
      <c r="AK219">
        <v>1</v>
      </c>
      <c r="AL219" t="s">
        <v>707</v>
      </c>
      <c r="AM219" t="s">
        <v>572</v>
      </c>
      <c r="AN219" t="s">
        <v>708</v>
      </c>
      <c r="AO219" t="s">
        <v>2899</v>
      </c>
      <c r="AP219" t="s">
        <v>2900</v>
      </c>
      <c r="AQ219" t="s">
        <v>74</v>
      </c>
      <c r="AR219" t="s">
        <v>2901</v>
      </c>
      <c r="AS219" t="s">
        <v>2902</v>
      </c>
      <c r="AT219" t="s">
        <v>2903</v>
      </c>
      <c r="AU219">
        <v>1997</v>
      </c>
      <c r="AV219">
        <v>102</v>
      </c>
      <c r="AW219" t="s">
        <v>2904</v>
      </c>
      <c r="AX219" t="s">
        <v>74</v>
      </c>
      <c r="AY219" t="s">
        <v>74</v>
      </c>
      <c r="AZ219" t="s">
        <v>74</v>
      </c>
      <c r="BA219" t="s">
        <v>74</v>
      </c>
      <c r="BB219">
        <v>9273</v>
      </c>
      <c r="BC219">
        <v>9288</v>
      </c>
      <c r="BD219" t="s">
        <v>74</v>
      </c>
      <c r="BE219" t="s">
        <v>2905</v>
      </c>
      <c r="BF219" t="str">
        <f>HYPERLINK("http://dx.doi.org/10.1029/97JE00137","http://dx.doi.org/10.1029/97JE00137")</f>
        <v>http://dx.doi.org/10.1029/97JE00137</v>
      </c>
      <c r="BG219" t="s">
        <v>74</v>
      </c>
      <c r="BH219" t="s">
        <v>74</v>
      </c>
      <c r="BI219">
        <v>16</v>
      </c>
      <c r="BJ219" t="s">
        <v>225</v>
      </c>
      <c r="BK219" t="s">
        <v>95</v>
      </c>
      <c r="BL219" t="s">
        <v>225</v>
      </c>
      <c r="BM219" t="s">
        <v>2906</v>
      </c>
      <c r="BN219" t="s">
        <v>74</v>
      </c>
      <c r="BO219" t="s">
        <v>74</v>
      </c>
      <c r="BP219" t="s">
        <v>74</v>
      </c>
      <c r="BQ219" t="s">
        <v>74</v>
      </c>
      <c r="BR219" t="s">
        <v>97</v>
      </c>
      <c r="BS219" t="s">
        <v>2907</v>
      </c>
      <c r="BT219" t="str">
        <f>HYPERLINK("https%3A%2F%2Fwww.webofscience.com%2Fwos%2Fwoscc%2Ffull-record%2FWOS:A1997WX32300022","View Full Record in Web of Science")</f>
        <v>View Full Record in Web of Science</v>
      </c>
    </row>
    <row r="220" spans="1:72" x14ac:dyDescent="0.15">
      <c r="A220" t="s">
        <v>72</v>
      </c>
      <c r="B220" t="s">
        <v>2908</v>
      </c>
      <c r="C220" t="s">
        <v>74</v>
      </c>
      <c r="D220" t="s">
        <v>74</v>
      </c>
      <c r="E220" t="s">
        <v>74</v>
      </c>
      <c r="F220" t="s">
        <v>2908</v>
      </c>
      <c r="G220" t="s">
        <v>74</v>
      </c>
      <c r="H220" t="s">
        <v>74</v>
      </c>
      <c r="I220" t="s">
        <v>2909</v>
      </c>
      <c r="J220" t="s">
        <v>2019</v>
      </c>
      <c r="K220" t="s">
        <v>74</v>
      </c>
      <c r="L220" t="s">
        <v>74</v>
      </c>
      <c r="M220" t="s">
        <v>77</v>
      </c>
      <c r="N220" t="s">
        <v>78</v>
      </c>
      <c r="O220" t="s">
        <v>74</v>
      </c>
      <c r="P220" t="s">
        <v>74</v>
      </c>
      <c r="Q220" t="s">
        <v>74</v>
      </c>
      <c r="R220" t="s">
        <v>74</v>
      </c>
      <c r="S220" t="s">
        <v>74</v>
      </c>
      <c r="T220" t="s">
        <v>74</v>
      </c>
      <c r="U220" t="s">
        <v>2910</v>
      </c>
      <c r="V220" t="s">
        <v>2911</v>
      </c>
      <c r="W220" t="s">
        <v>2912</v>
      </c>
      <c r="X220" t="s">
        <v>2913</v>
      </c>
      <c r="Y220" t="s">
        <v>2914</v>
      </c>
      <c r="Z220" t="s">
        <v>74</v>
      </c>
      <c r="AA220" t="s">
        <v>2915</v>
      </c>
      <c r="AB220" t="s">
        <v>2916</v>
      </c>
      <c r="AC220" t="s">
        <v>74</v>
      </c>
      <c r="AD220" t="s">
        <v>74</v>
      </c>
      <c r="AE220" t="s">
        <v>74</v>
      </c>
      <c r="AF220" t="s">
        <v>74</v>
      </c>
      <c r="AG220">
        <v>37</v>
      </c>
      <c r="AH220">
        <v>70</v>
      </c>
      <c r="AI220">
        <v>77</v>
      </c>
      <c r="AJ220">
        <v>1</v>
      </c>
      <c r="AK220">
        <v>15</v>
      </c>
      <c r="AL220" t="s">
        <v>2025</v>
      </c>
      <c r="AM220" t="s">
        <v>572</v>
      </c>
      <c r="AN220" t="s">
        <v>2917</v>
      </c>
      <c r="AO220" t="s">
        <v>2027</v>
      </c>
      <c r="AP220" t="s">
        <v>74</v>
      </c>
      <c r="AQ220" t="s">
        <v>74</v>
      </c>
      <c r="AR220" t="s">
        <v>2019</v>
      </c>
      <c r="AS220" t="s">
        <v>2028</v>
      </c>
      <c r="AT220" t="s">
        <v>2903</v>
      </c>
      <c r="AU220">
        <v>1997</v>
      </c>
      <c r="AV220">
        <v>276</v>
      </c>
      <c r="AW220">
        <v>5312</v>
      </c>
      <c r="AX220" t="s">
        <v>74</v>
      </c>
      <c r="AY220" t="s">
        <v>74</v>
      </c>
      <c r="AZ220" t="s">
        <v>74</v>
      </c>
      <c r="BA220" t="s">
        <v>74</v>
      </c>
      <c r="BB220">
        <v>556</v>
      </c>
      <c r="BC220">
        <v>560</v>
      </c>
      <c r="BD220" t="s">
        <v>74</v>
      </c>
      <c r="BE220" t="s">
        <v>2918</v>
      </c>
      <c r="BF220" t="str">
        <f>HYPERLINK("http://dx.doi.org/10.1126/science.276.5312.556","http://dx.doi.org/10.1126/science.276.5312.556")</f>
        <v>http://dx.doi.org/10.1126/science.276.5312.556</v>
      </c>
      <c r="BG220" t="s">
        <v>74</v>
      </c>
      <c r="BH220" t="s">
        <v>74</v>
      </c>
      <c r="BI220">
        <v>5</v>
      </c>
      <c r="BJ220" t="s">
        <v>619</v>
      </c>
      <c r="BK220" t="s">
        <v>95</v>
      </c>
      <c r="BL220" t="s">
        <v>620</v>
      </c>
      <c r="BM220" t="s">
        <v>2919</v>
      </c>
      <c r="BN220">
        <v>9110969</v>
      </c>
      <c r="BO220" t="s">
        <v>74</v>
      </c>
      <c r="BP220" t="s">
        <v>74</v>
      </c>
      <c r="BQ220" t="s">
        <v>74</v>
      </c>
      <c r="BR220" t="s">
        <v>97</v>
      </c>
      <c r="BS220" t="s">
        <v>2920</v>
      </c>
      <c r="BT220" t="str">
        <f>HYPERLINK("https%3A%2F%2Fwww.webofscience.com%2Fwos%2Fwoscc%2Ffull-record%2FWOS:A1997WV72100036","View Full Record in Web of Science")</f>
        <v>View Full Record in Web of Science</v>
      </c>
    </row>
    <row r="221" spans="1:72" x14ac:dyDescent="0.15">
      <c r="A221" t="s">
        <v>72</v>
      </c>
      <c r="B221" t="s">
        <v>2921</v>
      </c>
      <c r="C221" t="s">
        <v>74</v>
      </c>
      <c r="D221" t="s">
        <v>74</v>
      </c>
      <c r="E221" t="s">
        <v>74</v>
      </c>
      <c r="F221" t="s">
        <v>2921</v>
      </c>
      <c r="G221" t="s">
        <v>74</v>
      </c>
      <c r="H221" t="s">
        <v>74</v>
      </c>
      <c r="I221" t="s">
        <v>2922</v>
      </c>
      <c r="J221" t="s">
        <v>696</v>
      </c>
      <c r="K221" t="s">
        <v>74</v>
      </c>
      <c r="L221" t="s">
        <v>74</v>
      </c>
      <c r="M221" t="s">
        <v>77</v>
      </c>
      <c r="N221" t="s">
        <v>78</v>
      </c>
      <c r="O221" t="s">
        <v>74</v>
      </c>
      <c r="P221" t="s">
        <v>74</v>
      </c>
      <c r="Q221" t="s">
        <v>74</v>
      </c>
      <c r="R221" t="s">
        <v>74</v>
      </c>
      <c r="S221" t="s">
        <v>74</v>
      </c>
      <c r="T221" t="s">
        <v>74</v>
      </c>
      <c r="U221" t="s">
        <v>2923</v>
      </c>
      <c r="V221" t="s">
        <v>2924</v>
      </c>
      <c r="W221" t="s">
        <v>2925</v>
      </c>
      <c r="X221" t="s">
        <v>2926</v>
      </c>
      <c r="Y221" t="s">
        <v>2927</v>
      </c>
      <c r="Z221" t="s">
        <v>74</v>
      </c>
      <c r="AA221" t="s">
        <v>2928</v>
      </c>
      <c r="AB221" t="s">
        <v>2929</v>
      </c>
      <c r="AC221" t="s">
        <v>74</v>
      </c>
      <c r="AD221" t="s">
        <v>74</v>
      </c>
      <c r="AE221" t="s">
        <v>74</v>
      </c>
      <c r="AF221" t="s">
        <v>74</v>
      </c>
      <c r="AG221">
        <v>13</v>
      </c>
      <c r="AH221">
        <v>17</v>
      </c>
      <c r="AI221">
        <v>17</v>
      </c>
      <c r="AJ221">
        <v>0</v>
      </c>
      <c r="AK221">
        <v>2</v>
      </c>
      <c r="AL221" t="s">
        <v>707</v>
      </c>
      <c r="AM221" t="s">
        <v>572</v>
      </c>
      <c r="AN221" t="s">
        <v>708</v>
      </c>
      <c r="AO221" t="s">
        <v>709</v>
      </c>
      <c r="AP221" t="s">
        <v>74</v>
      </c>
      <c r="AQ221" t="s">
        <v>74</v>
      </c>
      <c r="AR221" t="s">
        <v>711</v>
      </c>
      <c r="AS221" t="s">
        <v>712</v>
      </c>
      <c r="AT221" t="s">
        <v>2930</v>
      </c>
      <c r="AU221">
        <v>1997</v>
      </c>
      <c r="AV221">
        <v>102</v>
      </c>
      <c r="AW221" t="s">
        <v>2931</v>
      </c>
      <c r="AX221" t="s">
        <v>74</v>
      </c>
      <c r="AY221" t="s">
        <v>74</v>
      </c>
      <c r="AZ221" t="s">
        <v>74</v>
      </c>
      <c r="BA221" t="s">
        <v>74</v>
      </c>
      <c r="BB221">
        <v>8731</v>
      </c>
      <c r="BC221">
        <v>8736</v>
      </c>
      <c r="BD221" t="s">
        <v>74</v>
      </c>
      <c r="BE221" t="s">
        <v>2932</v>
      </c>
      <c r="BF221" t="str">
        <f>HYPERLINK("http://dx.doi.org/10.1029/96JD03584","http://dx.doi.org/10.1029/96JD03584")</f>
        <v>http://dx.doi.org/10.1029/96JD03584</v>
      </c>
      <c r="BG221" t="s">
        <v>74</v>
      </c>
      <c r="BH221" t="s">
        <v>74</v>
      </c>
      <c r="BI221">
        <v>6</v>
      </c>
      <c r="BJ221" t="s">
        <v>306</v>
      </c>
      <c r="BK221" t="s">
        <v>95</v>
      </c>
      <c r="BL221" t="s">
        <v>306</v>
      </c>
      <c r="BM221" t="s">
        <v>2933</v>
      </c>
      <c r="BN221" t="s">
        <v>74</v>
      </c>
      <c r="BO221" t="s">
        <v>2934</v>
      </c>
      <c r="BP221" t="s">
        <v>74</v>
      </c>
      <c r="BQ221" t="s">
        <v>74</v>
      </c>
      <c r="BR221" t="s">
        <v>97</v>
      </c>
      <c r="BS221" t="s">
        <v>2935</v>
      </c>
      <c r="BT221" t="str">
        <f>HYPERLINK("https%3A%2F%2Fwww.webofscience.com%2Fwos%2Fwoscc%2Ffull-record%2FWOS:A1997WX55800002","View Full Record in Web of Science")</f>
        <v>View Full Record in Web of Science</v>
      </c>
    </row>
    <row r="222" spans="1:72" x14ac:dyDescent="0.15">
      <c r="A222" t="s">
        <v>72</v>
      </c>
      <c r="B222" t="s">
        <v>2936</v>
      </c>
      <c r="C222" t="s">
        <v>74</v>
      </c>
      <c r="D222" t="s">
        <v>74</v>
      </c>
      <c r="E222" t="s">
        <v>74</v>
      </c>
      <c r="F222" t="s">
        <v>2936</v>
      </c>
      <c r="G222" t="s">
        <v>74</v>
      </c>
      <c r="H222" t="s">
        <v>74</v>
      </c>
      <c r="I222" t="s">
        <v>2937</v>
      </c>
      <c r="J222" t="s">
        <v>696</v>
      </c>
      <c r="K222" t="s">
        <v>74</v>
      </c>
      <c r="L222" t="s">
        <v>74</v>
      </c>
      <c r="M222" t="s">
        <v>77</v>
      </c>
      <c r="N222" t="s">
        <v>78</v>
      </c>
      <c r="O222" t="s">
        <v>74</v>
      </c>
      <c r="P222" t="s">
        <v>74</v>
      </c>
      <c r="Q222" t="s">
        <v>74</v>
      </c>
      <c r="R222" t="s">
        <v>74</v>
      </c>
      <c r="S222" t="s">
        <v>74</v>
      </c>
      <c r="T222" t="s">
        <v>74</v>
      </c>
      <c r="U222" t="s">
        <v>2938</v>
      </c>
      <c r="V222" t="s">
        <v>2939</v>
      </c>
      <c r="W222" t="s">
        <v>2940</v>
      </c>
      <c r="X222" t="s">
        <v>74</v>
      </c>
      <c r="Y222" t="s">
        <v>2941</v>
      </c>
      <c r="Z222" t="s">
        <v>74</v>
      </c>
      <c r="AA222" t="s">
        <v>2942</v>
      </c>
      <c r="AB222" t="s">
        <v>74</v>
      </c>
      <c r="AC222" t="s">
        <v>74</v>
      </c>
      <c r="AD222" t="s">
        <v>74</v>
      </c>
      <c r="AE222" t="s">
        <v>74</v>
      </c>
      <c r="AF222" t="s">
        <v>74</v>
      </c>
      <c r="AG222">
        <v>48</v>
      </c>
      <c r="AH222">
        <v>57</v>
      </c>
      <c r="AI222">
        <v>59</v>
      </c>
      <c r="AJ222">
        <v>0</v>
      </c>
      <c r="AK222">
        <v>9</v>
      </c>
      <c r="AL222" t="s">
        <v>707</v>
      </c>
      <c r="AM222" t="s">
        <v>572</v>
      </c>
      <c r="AN222" t="s">
        <v>708</v>
      </c>
      <c r="AO222" t="s">
        <v>709</v>
      </c>
      <c r="AP222" t="s">
        <v>74</v>
      </c>
      <c r="AQ222" t="s">
        <v>74</v>
      </c>
      <c r="AR222" t="s">
        <v>711</v>
      </c>
      <c r="AS222" t="s">
        <v>712</v>
      </c>
      <c r="AT222" t="s">
        <v>2930</v>
      </c>
      <c r="AU222">
        <v>1997</v>
      </c>
      <c r="AV222">
        <v>102</v>
      </c>
      <c r="AW222" t="s">
        <v>2931</v>
      </c>
      <c r="AX222" t="s">
        <v>74</v>
      </c>
      <c r="AY222" t="s">
        <v>74</v>
      </c>
      <c r="AZ222" t="s">
        <v>74</v>
      </c>
      <c r="BA222" t="s">
        <v>74</v>
      </c>
      <c r="BB222">
        <v>8909</v>
      </c>
      <c r="BC222">
        <v>8930</v>
      </c>
      <c r="BD222" t="s">
        <v>74</v>
      </c>
      <c r="BE222" t="s">
        <v>2943</v>
      </c>
      <c r="BF222" t="str">
        <f>HYPERLINK("http://dx.doi.org/10.1029/96JD03398","http://dx.doi.org/10.1029/96JD03398")</f>
        <v>http://dx.doi.org/10.1029/96JD03398</v>
      </c>
      <c r="BG222" t="s">
        <v>74</v>
      </c>
      <c r="BH222" t="s">
        <v>74</v>
      </c>
      <c r="BI222">
        <v>22</v>
      </c>
      <c r="BJ222" t="s">
        <v>306</v>
      </c>
      <c r="BK222" t="s">
        <v>95</v>
      </c>
      <c r="BL222" t="s">
        <v>306</v>
      </c>
      <c r="BM222" t="s">
        <v>2933</v>
      </c>
      <c r="BN222" t="s">
        <v>74</v>
      </c>
      <c r="BO222" t="s">
        <v>74</v>
      </c>
      <c r="BP222" t="s">
        <v>74</v>
      </c>
      <c r="BQ222" t="s">
        <v>74</v>
      </c>
      <c r="BR222" t="s">
        <v>97</v>
      </c>
      <c r="BS222" t="s">
        <v>2944</v>
      </c>
      <c r="BT222" t="str">
        <f>HYPERLINK("https%3A%2F%2Fwww.webofscience.com%2Fwos%2Fwoscc%2Ffull-record%2FWOS:A1997WX55800019","View Full Record in Web of Science")</f>
        <v>View Full Record in Web of Science</v>
      </c>
    </row>
    <row r="223" spans="1:72" x14ac:dyDescent="0.15">
      <c r="A223" t="s">
        <v>72</v>
      </c>
      <c r="B223" t="s">
        <v>2945</v>
      </c>
      <c r="C223" t="s">
        <v>74</v>
      </c>
      <c r="D223" t="s">
        <v>74</v>
      </c>
      <c r="E223" t="s">
        <v>74</v>
      </c>
      <c r="F223" t="s">
        <v>2945</v>
      </c>
      <c r="G223" t="s">
        <v>74</v>
      </c>
      <c r="H223" t="s">
        <v>74</v>
      </c>
      <c r="I223" t="s">
        <v>2946</v>
      </c>
      <c r="J223" t="s">
        <v>696</v>
      </c>
      <c r="K223" t="s">
        <v>74</v>
      </c>
      <c r="L223" t="s">
        <v>74</v>
      </c>
      <c r="M223" t="s">
        <v>77</v>
      </c>
      <c r="N223" t="s">
        <v>78</v>
      </c>
      <c r="O223" t="s">
        <v>74</v>
      </c>
      <c r="P223" t="s">
        <v>74</v>
      </c>
      <c r="Q223" t="s">
        <v>74</v>
      </c>
      <c r="R223" t="s">
        <v>74</v>
      </c>
      <c r="S223" t="s">
        <v>74</v>
      </c>
      <c r="T223" t="s">
        <v>74</v>
      </c>
      <c r="U223" t="s">
        <v>2947</v>
      </c>
      <c r="V223" t="s">
        <v>2948</v>
      </c>
      <c r="W223" t="s">
        <v>2949</v>
      </c>
      <c r="X223" t="s">
        <v>2837</v>
      </c>
      <c r="Y223" t="s">
        <v>2950</v>
      </c>
      <c r="Z223" t="s">
        <v>74</v>
      </c>
      <c r="AA223" t="s">
        <v>2951</v>
      </c>
      <c r="AB223" t="s">
        <v>74</v>
      </c>
      <c r="AC223" t="s">
        <v>74</v>
      </c>
      <c r="AD223" t="s">
        <v>74</v>
      </c>
      <c r="AE223" t="s">
        <v>74</v>
      </c>
      <c r="AF223" t="s">
        <v>74</v>
      </c>
      <c r="AG223">
        <v>32</v>
      </c>
      <c r="AH223">
        <v>83</v>
      </c>
      <c r="AI223">
        <v>85</v>
      </c>
      <c r="AJ223">
        <v>0</v>
      </c>
      <c r="AK223">
        <v>7</v>
      </c>
      <c r="AL223" t="s">
        <v>707</v>
      </c>
      <c r="AM223" t="s">
        <v>572</v>
      </c>
      <c r="AN223" t="s">
        <v>708</v>
      </c>
      <c r="AO223" t="s">
        <v>709</v>
      </c>
      <c r="AP223" t="s">
        <v>74</v>
      </c>
      <c r="AQ223" t="s">
        <v>74</v>
      </c>
      <c r="AR223" t="s">
        <v>711</v>
      </c>
      <c r="AS223" t="s">
        <v>712</v>
      </c>
      <c r="AT223" t="s">
        <v>2930</v>
      </c>
      <c r="AU223">
        <v>1997</v>
      </c>
      <c r="AV223">
        <v>102</v>
      </c>
      <c r="AW223" t="s">
        <v>2931</v>
      </c>
      <c r="AX223" t="s">
        <v>74</v>
      </c>
      <c r="AY223" t="s">
        <v>74</v>
      </c>
      <c r="AZ223" t="s">
        <v>74</v>
      </c>
      <c r="BA223" t="s">
        <v>74</v>
      </c>
      <c r="BB223">
        <v>8931</v>
      </c>
      <c r="BC223">
        <v>8943</v>
      </c>
      <c r="BD223" t="s">
        <v>74</v>
      </c>
      <c r="BE223" t="s">
        <v>2952</v>
      </c>
      <c r="BF223" t="str">
        <f>HYPERLINK("http://dx.doi.org/10.1029/96JD03749","http://dx.doi.org/10.1029/96JD03749")</f>
        <v>http://dx.doi.org/10.1029/96JD03749</v>
      </c>
      <c r="BG223" t="s">
        <v>74</v>
      </c>
      <c r="BH223" t="s">
        <v>74</v>
      </c>
      <c r="BI223">
        <v>13</v>
      </c>
      <c r="BJ223" t="s">
        <v>306</v>
      </c>
      <c r="BK223" t="s">
        <v>95</v>
      </c>
      <c r="BL223" t="s">
        <v>306</v>
      </c>
      <c r="BM223" t="s">
        <v>2933</v>
      </c>
      <c r="BN223" t="s">
        <v>74</v>
      </c>
      <c r="BO223" t="s">
        <v>74</v>
      </c>
      <c r="BP223" t="s">
        <v>74</v>
      </c>
      <c r="BQ223" t="s">
        <v>74</v>
      </c>
      <c r="BR223" t="s">
        <v>97</v>
      </c>
      <c r="BS223" t="s">
        <v>2953</v>
      </c>
      <c r="BT223" t="str">
        <f>HYPERLINK("https%3A%2F%2Fwww.webofscience.com%2Fwos%2Fwoscc%2Ffull-record%2FWOS:A1997WX55800020","View Full Record in Web of Science")</f>
        <v>View Full Record in Web of Science</v>
      </c>
    </row>
    <row r="224" spans="1:72" x14ac:dyDescent="0.15">
      <c r="A224" t="s">
        <v>72</v>
      </c>
      <c r="B224" t="s">
        <v>2954</v>
      </c>
      <c r="C224" t="s">
        <v>74</v>
      </c>
      <c r="D224" t="s">
        <v>74</v>
      </c>
      <c r="E224" t="s">
        <v>74</v>
      </c>
      <c r="F224" t="s">
        <v>2954</v>
      </c>
      <c r="G224" t="s">
        <v>74</v>
      </c>
      <c r="H224" t="s">
        <v>74</v>
      </c>
      <c r="I224" t="s">
        <v>2955</v>
      </c>
      <c r="J224" t="s">
        <v>696</v>
      </c>
      <c r="K224" t="s">
        <v>74</v>
      </c>
      <c r="L224" t="s">
        <v>74</v>
      </c>
      <c r="M224" t="s">
        <v>77</v>
      </c>
      <c r="N224" t="s">
        <v>78</v>
      </c>
      <c r="O224" t="s">
        <v>74</v>
      </c>
      <c r="P224" t="s">
        <v>74</v>
      </c>
      <c r="Q224" t="s">
        <v>74</v>
      </c>
      <c r="R224" t="s">
        <v>74</v>
      </c>
      <c r="S224" t="s">
        <v>74</v>
      </c>
      <c r="T224" t="s">
        <v>74</v>
      </c>
      <c r="U224" t="s">
        <v>2956</v>
      </c>
      <c r="V224" t="s">
        <v>2957</v>
      </c>
      <c r="W224" t="s">
        <v>2958</v>
      </c>
      <c r="X224" t="s">
        <v>2959</v>
      </c>
      <c r="Y224" t="s">
        <v>2960</v>
      </c>
      <c r="Z224" t="s">
        <v>74</v>
      </c>
      <c r="AA224" t="s">
        <v>74</v>
      </c>
      <c r="AB224" t="s">
        <v>74</v>
      </c>
      <c r="AC224" t="s">
        <v>74</v>
      </c>
      <c r="AD224" t="s">
        <v>74</v>
      </c>
      <c r="AE224" t="s">
        <v>74</v>
      </c>
      <c r="AF224" t="s">
        <v>74</v>
      </c>
      <c r="AG224">
        <v>29</v>
      </c>
      <c r="AH224">
        <v>26</v>
      </c>
      <c r="AI224">
        <v>26</v>
      </c>
      <c r="AJ224">
        <v>0</v>
      </c>
      <c r="AK224">
        <v>4</v>
      </c>
      <c r="AL224" t="s">
        <v>707</v>
      </c>
      <c r="AM224" t="s">
        <v>572</v>
      </c>
      <c r="AN224" t="s">
        <v>708</v>
      </c>
      <c r="AO224" t="s">
        <v>709</v>
      </c>
      <c r="AP224" t="s">
        <v>710</v>
      </c>
      <c r="AQ224" t="s">
        <v>74</v>
      </c>
      <c r="AR224" t="s">
        <v>711</v>
      </c>
      <c r="AS224" t="s">
        <v>712</v>
      </c>
      <c r="AT224" t="s">
        <v>2930</v>
      </c>
      <c r="AU224">
        <v>1997</v>
      </c>
      <c r="AV224">
        <v>102</v>
      </c>
      <c r="AW224" t="s">
        <v>2931</v>
      </c>
      <c r="AX224" t="s">
        <v>74</v>
      </c>
      <c r="AY224" t="s">
        <v>74</v>
      </c>
      <c r="AZ224" t="s">
        <v>74</v>
      </c>
      <c r="BA224" t="s">
        <v>74</v>
      </c>
      <c r="BB224">
        <v>8945</v>
      </c>
      <c r="BC224">
        <v>8953</v>
      </c>
      <c r="BD224" t="s">
        <v>74</v>
      </c>
      <c r="BE224" t="s">
        <v>2961</v>
      </c>
      <c r="BF224" t="str">
        <f>HYPERLINK("http://dx.doi.org/10.1029/96JD03609","http://dx.doi.org/10.1029/96JD03609")</f>
        <v>http://dx.doi.org/10.1029/96JD03609</v>
      </c>
      <c r="BG224" t="s">
        <v>74</v>
      </c>
      <c r="BH224" t="s">
        <v>74</v>
      </c>
      <c r="BI224">
        <v>9</v>
      </c>
      <c r="BJ224" t="s">
        <v>306</v>
      </c>
      <c r="BK224" t="s">
        <v>95</v>
      </c>
      <c r="BL224" t="s">
        <v>306</v>
      </c>
      <c r="BM224" t="s">
        <v>2933</v>
      </c>
      <c r="BN224" t="s">
        <v>74</v>
      </c>
      <c r="BO224" t="s">
        <v>972</v>
      </c>
      <c r="BP224" t="s">
        <v>74</v>
      </c>
      <c r="BQ224" t="s">
        <v>74</v>
      </c>
      <c r="BR224" t="s">
        <v>97</v>
      </c>
      <c r="BS224" t="s">
        <v>2962</v>
      </c>
      <c r="BT224" t="str">
        <f>HYPERLINK("https%3A%2F%2Fwww.webofscience.com%2Fwos%2Fwoscc%2Ffull-record%2FWOS:A1997WX55800021","View Full Record in Web of Science")</f>
        <v>View Full Record in Web of Science</v>
      </c>
    </row>
    <row r="225" spans="1:72" x14ac:dyDescent="0.15">
      <c r="A225" t="s">
        <v>72</v>
      </c>
      <c r="B225" t="s">
        <v>2963</v>
      </c>
      <c r="C225" t="s">
        <v>74</v>
      </c>
      <c r="D225" t="s">
        <v>74</v>
      </c>
      <c r="E225" t="s">
        <v>74</v>
      </c>
      <c r="F225" t="s">
        <v>2963</v>
      </c>
      <c r="G225" t="s">
        <v>74</v>
      </c>
      <c r="H225" t="s">
        <v>74</v>
      </c>
      <c r="I225" t="s">
        <v>2964</v>
      </c>
      <c r="J225" t="s">
        <v>2019</v>
      </c>
      <c r="K225" t="s">
        <v>74</v>
      </c>
      <c r="L225" t="s">
        <v>74</v>
      </c>
      <c r="M225" t="s">
        <v>77</v>
      </c>
      <c r="N225" t="s">
        <v>78</v>
      </c>
      <c r="O225" t="s">
        <v>74</v>
      </c>
      <c r="P225" t="s">
        <v>74</v>
      </c>
      <c r="Q225" t="s">
        <v>74</v>
      </c>
      <c r="R225" t="s">
        <v>74</v>
      </c>
      <c r="S225" t="s">
        <v>74</v>
      </c>
      <c r="T225" t="s">
        <v>74</v>
      </c>
      <c r="U225" t="s">
        <v>2965</v>
      </c>
      <c r="V225" t="s">
        <v>2966</v>
      </c>
      <c r="W225" t="s">
        <v>2967</v>
      </c>
      <c r="X225" t="s">
        <v>2968</v>
      </c>
      <c r="Y225" t="s">
        <v>2969</v>
      </c>
      <c r="Z225" t="s">
        <v>74</v>
      </c>
      <c r="AA225" t="s">
        <v>2970</v>
      </c>
      <c r="AB225" t="s">
        <v>2971</v>
      </c>
      <c r="AC225" t="s">
        <v>74</v>
      </c>
      <c r="AD225" t="s">
        <v>74</v>
      </c>
      <c r="AE225" t="s">
        <v>74</v>
      </c>
      <c r="AF225" t="s">
        <v>74</v>
      </c>
      <c r="AG225">
        <v>16</v>
      </c>
      <c r="AH225">
        <v>192</v>
      </c>
      <c r="AI225">
        <v>211</v>
      </c>
      <c r="AJ225">
        <v>3</v>
      </c>
      <c r="AK225">
        <v>48</v>
      </c>
      <c r="AL225" t="s">
        <v>2025</v>
      </c>
      <c r="AM225" t="s">
        <v>572</v>
      </c>
      <c r="AN225" t="s">
        <v>2026</v>
      </c>
      <c r="AO225" t="s">
        <v>2027</v>
      </c>
      <c r="AP225" t="s">
        <v>74</v>
      </c>
      <c r="AQ225" t="s">
        <v>74</v>
      </c>
      <c r="AR225" t="s">
        <v>2019</v>
      </c>
      <c r="AS225" t="s">
        <v>2028</v>
      </c>
      <c r="AT225" t="s">
        <v>2972</v>
      </c>
      <c r="AU225">
        <v>1997</v>
      </c>
      <c r="AV225">
        <v>276</v>
      </c>
      <c r="AW225">
        <v>5311</v>
      </c>
      <c r="AX225" t="s">
        <v>74</v>
      </c>
      <c r="AY225" t="s">
        <v>74</v>
      </c>
      <c r="AZ225" t="s">
        <v>74</v>
      </c>
      <c r="BA225" t="s">
        <v>74</v>
      </c>
      <c r="BB225">
        <v>394</v>
      </c>
      <c r="BC225">
        <v>397</v>
      </c>
      <c r="BD225" t="s">
        <v>74</v>
      </c>
      <c r="BE225" t="s">
        <v>2973</v>
      </c>
      <c r="BF225" t="str">
        <f>HYPERLINK("http://dx.doi.org/10.1126/science.276.5311.394","http://dx.doi.org/10.1126/science.276.5311.394")</f>
        <v>http://dx.doi.org/10.1126/science.276.5311.394</v>
      </c>
      <c r="BG225" t="s">
        <v>74</v>
      </c>
      <c r="BH225" t="s">
        <v>74</v>
      </c>
      <c r="BI225">
        <v>4</v>
      </c>
      <c r="BJ225" t="s">
        <v>619</v>
      </c>
      <c r="BK225" t="s">
        <v>95</v>
      </c>
      <c r="BL225" t="s">
        <v>620</v>
      </c>
      <c r="BM225" t="s">
        <v>2974</v>
      </c>
      <c r="BN225">
        <v>9103193</v>
      </c>
      <c r="BO225" t="s">
        <v>74</v>
      </c>
      <c r="BP225" t="s">
        <v>74</v>
      </c>
      <c r="BQ225" t="s">
        <v>74</v>
      </c>
      <c r="BR225" t="s">
        <v>97</v>
      </c>
      <c r="BS225" t="s">
        <v>2975</v>
      </c>
      <c r="BT225" t="str">
        <f>HYPERLINK("https%3A%2F%2Fwww.webofscience.com%2Fwos%2Fwoscc%2Ffull-record%2FWOS:A1997WU47700033","View Full Record in Web of Science")</f>
        <v>View Full Record in Web of Science</v>
      </c>
    </row>
    <row r="226" spans="1:72" x14ac:dyDescent="0.15">
      <c r="A226" t="s">
        <v>72</v>
      </c>
      <c r="B226" t="s">
        <v>2976</v>
      </c>
      <c r="C226" t="s">
        <v>74</v>
      </c>
      <c r="D226" t="s">
        <v>74</v>
      </c>
      <c r="E226" t="s">
        <v>74</v>
      </c>
      <c r="F226" t="s">
        <v>2976</v>
      </c>
      <c r="G226" t="s">
        <v>74</v>
      </c>
      <c r="H226" t="s">
        <v>74</v>
      </c>
      <c r="I226" t="s">
        <v>2977</v>
      </c>
      <c r="J226" t="s">
        <v>1530</v>
      </c>
      <c r="K226" t="s">
        <v>74</v>
      </c>
      <c r="L226" t="s">
        <v>74</v>
      </c>
      <c r="M226" t="s">
        <v>77</v>
      </c>
      <c r="N226" t="s">
        <v>78</v>
      </c>
      <c r="O226" t="s">
        <v>74</v>
      </c>
      <c r="P226" t="s">
        <v>74</v>
      </c>
      <c r="Q226" t="s">
        <v>74</v>
      </c>
      <c r="R226" t="s">
        <v>74</v>
      </c>
      <c r="S226" t="s">
        <v>74</v>
      </c>
      <c r="T226" t="s">
        <v>74</v>
      </c>
      <c r="U226" t="s">
        <v>2978</v>
      </c>
      <c r="V226" t="s">
        <v>2979</v>
      </c>
      <c r="W226" t="s">
        <v>74</v>
      </c>
      <c r="X226" t="s">
        <v>74</v>
      </c>
      <c r="Y226" t="s">
        <v>2980</v>
      </c>
      <c r="Z226" t="s">
        <v>74</v>
      </c>
      <c r="AA226" t="s">
        <v>194</v>
      </c>
      <c r="AB226" t="s">
        <v>195</v>
      </c>
      <c r="AC226" t="s">
        <v>74</v>
      </c>
      <c r="AD226" t="s">
        <v>74</v>
      </c>
      <c r="AE226" t="s">
        <v>74</v>
      </c>
      <c r="AF226" t="s">
        <v>74</v>
      </c>
      <c r="AG226">
        <v>24</v>
      </c>
      <c r="AH226">
        <v>93</v>
      </c>
      <c r="AI226">
        <v>96</v>
      </c>
      <c r="AJ226">
        <v>0</v>
      </c>
      <c r="AK226">
        <v>16</v>
      </c>
      <c r="AL226" t="s">
        <v>707</v>
      </c>
      <c r="AM226" t="s">
        <v>572</v>
      </c>
      <c r="AN226" t="s">
        <v>708</v>
      </c>
      <c r="AO226" t="s">
        <v>1537</v>
      </c>
      <c r="AP226" t="s">
        <v>74</v>
      </c>
      <c r="AQ226" t="s">
        <v>74</v>
      </c>
      <c r="AR226" t="s">
        <v>1538</v>
      </c>
      <c r="AS226" t="s">
        <v>1539</v>
      </c>
      <c r="AT226" t="s">
        <v>2981</v>
      </c>
      <c r="AU226">
        <v>1997</v>
      </c>
      <c r="AV226">
        <v>24</v>
      </c>
      <c r="AW226">
        <v>8</v>
      </c>
      <c r="AX226" t="s">
        <v>74</v>
      </c>
      <c r="AY226" t="s">
        <v>74</v>
      </c>
      <c r="AZ226" t="s">
        <v>74</v>
      </c>
      <c r="BA226" t="s">
        <v>74</v>
      </c>
      <c r="BB226">
        <v>897</v>
      </c>
      <c r="BC226">
        <v>900</v>
      </c>
      <c r="BD226" t="s">
        <v>74</v>
      </c>
      <c r="BE226" t="s">
        <v>2982</v>
      </c>
      <c r="BF226" t="str">
        <f>HYPERLINK("http://dx.doi.org/10.1029/97GL00755","http://dx.doi.org/10.1029/97GL00755")</f>
        <v>http://dx.doi.org/10.1029/97GL00755</v>
      </c>
      <c r="BG226" t="s">
        <v>74</v>
      </c>
      <c r="BH226" t="s">
        <v>74</v>
      </c>
      <c r="BI226">
        <v>4</v>
      </c>
      <c r="BJ226" t="s">
        <v>1541</v>
      </c>
      <c r="BK226" t="s">
        <v>95</v>
      </c>
      <c r="BL226" t="s">
        <v>564</v>
      </c>
      <c r="BM226" t="s">
        <v>2983</v>
      </c>
      <c r="BN226" t="s">
        <v>74</v>
      </c>
      <c r="BO226" t="s">
        <v>227</v>
      </c>
      <c r="BP226" t="s">
        <v>74</v>
      </c>
      <c r="BQ226" t="s">
        <v>74</v>
      </c>
      <c r="BR226" t="s">
        <v>97</v>
      </c>
      <c r="BS226" t="s">
        <v>2984</v>
      </c>
      <c r="BT226" t="str">
        <f>HYPERLINK("https%3A%2F%2Fwww.webofscience.com%2Fwos%2Fwoscc%2Ffull-record%2FWOS:A1997WU96500018","View Full Record in Web of Science")</f>
        <v>View Full Record in Web of Science</v>
      </c>
    </row>
    <row r="227" spans="1:72" x14ac:dyDescent="0.15">
      <c r="A227" t="s">
        <v>72</v>
      </c>
      <c r="B227" t="s">
        <v>2985</v>
      </c>
      <c r="C227" t="s">
        <v>74</v>
      </c>
      <c r="D227" t="s">
        <v>74</v>
      </c>
      <c r="E227" t="s">
        <v>74</v>
      </c>
      <c r="F227" t="s">
        <v>2985</v>
      </c>
      <c r="G227" t="s">
        <v>74</v>
      </c>
      <c r="H227" t="s">
        <v>74</v>
      </c>
      <c r="I227" t="s">
        <v>2986</v>
      </c>
      <c r="J227" t="s">
        <v>2987</v>
      </c>
      <c r="K227" t="s">
        <v>74</v>
      </c>
      <c r="L227" t="s">
        <v>74</v>
      </c>
      <c r="M227" t="s">
        <v>77</v>
      </c>
      <c r="N227" t="s">
        <v>78</v>
      </c>
      <c r="O227" t="s">
        <v>74</v>
      </c>
      <c r="P227" t="s">
        <v>74</v>
      </c>
      <c r="Q227" t="s">
        <v>74</v>
      </c>
      <c r="R227" t="s">
        <v>74</v>
      </c>
      <c r="S227" t="s">
        <v>74</v>
      </c>
      <c r="T227" t="s">
        <v>2988</v>
      </c>
      <c r="U227" t="s">
        <v>2989</v>
      </c>
      <c r="V227" t="s">
        <v>2990</v>
      </c>
      <c r="W227" t="s">
        <v>2991</v>
      </c>
      <c r="X227" t="s">
        <v>2992</v>
      </c>
      <c r="Y227" t="s">
        <v>74</v>
      </c>
      <c r="Z227" t="s">
        <v>74</v>
      </c>
      <c r="AA227" t="s">
        <v>74</v>
      </c>
      <c r="AB227" t="s">
        <v>2993</v>
      </c>
      <c r="AC227" t="s">
        <v>74</v>
      </c>
      <c r="AD227" t="s">
        <v>74</v>
      </c>
      <c r="AE227" t="s">
        <v>74</v>
      </c>
      <c r="AF227" t="s">
        <v>74</v>
      </c>
      <c r="AG227">
        <v>30</v>
      </c>
      <c r="AH227">
        <v>302</v>
      </c>
      <c r="AI227">
        <v>345</v>
      </c>
      <c r="AJ227">
        <v>6</v>
      </c>
      <c r="AK227">
        <v>139</v>
      </c>
      <c r="AL227" t="s">
        <v>2994</v>
      </c>
      <c r="AM227" t="s">
        <v>572</v>
      </c>
      <c r="AN227" t="s">
        <v>2995</v>
      </c>
      <c r="AO227" t="s">
        <v>2996</v>
      </c>
      <c r="AP227" t="s">
        <v>74</v>
      </c>
      <c r="AQ227" t="s">
        <v>74</v>
      </c>
      <c r="AR227" t="s">
        <v>2997</v>
      </c>
      <c r="AS227" t="s">
        <v>2998</v>
      </c>
      <c r="AT227" t="s">
        <v>2981</v>
      </c>
      <c r="AU227">
        <v>1997</v>
      </c>
      <c r="AV227">
        <v>94</v>
      </c>
      <c r="AW227">
        <v>8</v>
      </c>
      <c r="AX227" t="s">
        <v>74</v>
      </c>
      <c r="AY227" t="s">
        <v>74</v>
      </c>
      <c r="AZ227" t="s">
        <v>74</v>
      </c>
      <c r="BA227" t="s">
        <v>74</v>
      </c>
      <c r="BB227">
        <v>3811</v>
      </c>
      <c r="BC227">
        <v>3816</v>
      </c>
      <c r="BD227" t="s">
        <v>74</v>
      </c>
      <c r="BE227" t="s">
        <v>2999</v>
      </c>
      <c r="BF227" t="str">
        <f>HYPERLINK("http://dx.doi.org/10.1073/pnas.94.8.3811","http://dx.doi.org/10.1073/pnas.94.8.3811")</f>
        <v>http://dx.doi.org/10.1073/pnas.94.8.3811</v>
      </c>
      <c r="BG227" t="s">
        <v>74</v>
      </c>
      <c r="BH227" t="s">
        <v>74</v>
      </c>
      <c r="BI227">
        <v>6</v>
      </c>
      <c r="BJ227" t="s">
        <v>619</v>
      </c>
      <c r="BK227" t="s">
        <v>95</v>
      </c>
      <c r="BL227" t="s">
        <v>620</v>
      </c>
      <c r="BM227" t="s">
        <v>3000</v>
      </c>
      <c r="BN227">
        <v>9108060</v>
      </c>
      <c r="BO227" t="s">
        <v>119</v>
      </c>
      <c r="BP227" t="s">
        <v>74</v>
      </c>
      <c r="BQ227" t="s">
        <v>74</v>
      </c>
      <c r="BR227" t="s">
        <v>97</v>
      </c>
      <c r="BS227" t="s">
        <v>3001</v>
      </c>
      <c r="BT227" t="str">
        <f>HYPERLINK("https%3A%2F%2Fwww.webofscience.com%2Fwos%2Fwoscc%2Ffull-record%2FWOS:A1997WW81000061","View Full Record in Web of Science")</f>
        <v>View Full Record in Web of Science</v>
      </c>
    </row>
    <row r="228" spans="1:72" x14ac:dyDescent="0.15">
      <c r="A228" t="s">
        <v>72</v>
      </c>
      <c r="B228" t="s">
        <v>2985</v>
      </c>
      <c r="C228" t="s">
        <v>74</v>
      </c>
      <c r="D228" t="s">
        <v>74</v>
      </c>
      <c r="E228" t="s">
        <v>74</v>
      </c>
      <c r="F228" t="s">
        <v>2985</v>
      </c>
      <c r="G228" t="s">
        <v>74</v>
      </c>
      <c r="H228" t="s">
        <v>74</v>
      </c>
      <c r="I228" t="s">
        <v>3002</v>
      </c>
      <c r="J228" t="s">
        <v>2987</v>
      </c>
      <c r="K228" t="s">
        <v>74</v>
      </c>
      <c r="L228" t="s">
        <v>74</v>
      </c>
      <c r="M228" t="s">
        <v>77</v>
      </c>
      <c r="N228" t="s">
        <v>78</v>
      </c>
      <c r="O228" t="s">
        <v>74</v>
      </c>
      <c r="P228" t="s">
        <v>74</v>
      </c>
      <c r="Q228" t="s">
        <v>74</v>
      </c>
      <c r="R228" t="s">
        <v>74</v>
      </c>
      <c r="S228" t="s">
        <v>74</v>
      </c>
      <c r="T228" t="s">
        <v>3003</v>
      </c>
      <c r="U228" t="s">
        <v>3004</v>
      </c>
      <c r="V228" t="s">
        <v>3005</v>
      </c>
      <c r="W228" t="s">
        <v>2991</v>
      </c>
      <c r="X228" t="s">
        <v>2992</v>
      </c>
      <c r="Y228" t="s">
        <v>74</v>
      </c>
      <c r="Z228" t="s">
        <v>74</v>
      </c>
      <c r="AA228" t="s">
        <v>74</v>
      </c>
      <c r="AB228" t="s">
        <v>2993</v>
      </c>
      <c r="AC228" t="s">
        <v>74</v>
      </c>
      <c r="AD228" t="s">
        <v>74</v>
      </c>
      <c r="AE228" t="s">
        <v>74</v>
      </c>
      <c r="AF228" t="s">
        <v>74</v>
      </c>
      <c r="AG228">
        <v>37</v>
      </c>
      <c r="AH228">
        <v>225</v>
      </c>
      <c r="AI228">
        <v>269</v>
      </c>
      <c r="AJ228">
        <v>4</v>
      </c>
      <c r="AK228">
        <v>124</v>
      </c>
      <c r="AL228" t="s">
        <v>2994</v>
      </c>
      <c r="AM228" t="s">
        <v>572</v>
      </c>
      <c r="AN228" t="s">
        <v>2995</v>
      </c>
      <c r="AO228" t="s">
        <v>2996</v>
      </c>
      <c r="AP228" t="s">
        <v>74</v>
      </c>
      <c r="AQ228" t="s">
        <v>74</v>
      </c>
      <c r="AR228" t="s">
        <v>2997</v>
      </c>
      <c r="AS228" t="s">
        <v>2998</v>
      </c>
      <c r="AT228" t="s">
        <v>2981</v>
      </c>
      <c r="AU228">
        <v>1997</v>
      </c>
      <c r="AV228">
        <v>94</v>
      </c>
      <c r="AW228">
        <v>8</v>
      </c>
      <c r="AX228" t="s">
        <v>74</v>
      </c>
      <c r="AY228" t="s">
        <v>74</v>
      </c>
      <c r="AZ228" t="s">
        <v>74</v>
      </c>
      <c r="BA228" t="s">
        <v>74</v>
      </c>
      <c r="BB228">
        <v>3817</v>
      </c>
      <c r="BC228">
        <v>3822</v>
      </c>
      <c r="BD228" t="s">
        <v>74</v>
      </c>
      <c r="BE228" t="s">
        <v>3006</v>
      </c>
      <c r="BF228" t="str">
        <f>HYPERLINK("http://dx.doi.org/10.1073/pnas.94.8.3817","http://dx.doi.org/10.1073/pnas.94.8.3817")</f>
        <v>http://dx.doi.org/10.1073/pnas.94.8.3817</v>
      </c>
      <c r="BG228" t="s">
        <v>74</v>
      </c>
      <c r="BH228" t="s">
        <v>74</v>
      </c>
      <c r="BI228">
        <v>6</v>
      </c>
      <c r="BJ228" t="s">
        <v>619</v>
      </c>
      <c r="BK228" t="s">
        <v>95</v>
      </c>
      <c r="BL228" t="s">
        <v>620</v>
      </c>
      <c r="BM228" t="s">
        <v>3000</v>
      </c>
      <c r="BN228">
        <v>9108061</v>
      </c>
      <c r="BO228" t="s">
        <v>119</v>
      </c>
      <c r="BP228" t="s">
        <v>74</v>
      </c>
      <c r="BQ228" t="s">
        <v>74</v>
      </c>
      <c r="BR228" t="s">
        <v>97</v>
      </c>
      <c r="BS228" t="s">
        <v>3007</v>
      </c>
      <c r="BT228" t="str">
        <f>HYPERLINK("https%3A%2F%2Fwww.webofscience.com%2Fwos%2Fwoscc%2Ffull-record%2FWOS:A1997WW81000062","View Full Record in Web of Science")</f>
        <v>View Full Record in Web of Science</v>
      </c>
    </row>
    <row r="229" spans="1:72" x14ac:dyDescent="0.15">
      <c r="A229" t="s">
        <v>72</v>
      </c>
      <c r="B229" t="s">
        <v>3008</v>
      </c>
      <c r="C229" t="s">
        <v>74</v>
      </c>
      <c r="D229" t="s">
        <v>74</v>
      </c>
      <c r="E229" t="s">
        <v>74</v>
      </c>
      <c r="F229" t="s">
        <v>3008</v>
      </c>
      <c r="G229" t="s">
        <v>74</v>
      </c>
      <c r="H229" t="s">
        <v>74</v>
      </c>
      <c r="I229" t="s">
        <v>3009</v>
      </c>
      <c r="J229" t="s">
        <v>3010</v>
      </c>
      <c r="K229" t="s">
        <v>74</v>
      </c>
      <c r="L229" t="s">
        <v>74</v>
      </c>
      <c r="M229" t="s">
        <v>77</v>
      </c>
      <c r="N229" t="s">
        <v>52</v>
      </c>
      <c r="O229" t="s">
        <v>74</v>
      </c>
      <c r="P229" t="s">
        <v>74</v>
      </c>
      <c r="Q229" t="s">
        <v>74</v>
      </c>
      <c r="R229" t="s">
        <v>74</v>
      </c>
      <c r="S229" t="s">
        <v>74</v>
      </c>
      <c r="T229" t="s">
        <v>74</v>
      </c>
      <c r="U229" t="s">
        <v>74</v>
      </c>
      <c r="V229" t="s">
        <v>74</v>
      </c>
      <c r="W229" t="s">
        <v>3011</v>
      </c>
      <c r="X229" t="s">
        <v>3012</v>
      </c>
      <c r="Y229" t="s">
        <v>74</v>
      </c>
      <c r="Z229" t="s">
        <v>74</v>
      </c>
      <c r="AA229" t="s">
        <v>74</v>
      </c>
      <c r="AB229" t="s">
        <v>74</v>
      </c>
      <c r="AC229" t="s">
        <v>74</v>
      </c>
      <c r="AD229" t="s">
        <v>74</v>
      </c>
      <c r="AE229" t="s">
        <v>74</v>
      </c>
      <c r="AF229" t="s">
        <v>74</v>
      </c>
      <c r="AG229">
        <v>0</v>
      </c>
      <c r="AH229">
        <v>0</v>
      </c>
      <c r="AI229">
        <v>0</v>
      </c>
      <c r="AJ229">
        <v>0</v>
      </c>
      <c r="AK229">
        <v>1</v>
      </c>
      <c r="AL229" t="s">
        <v>2595</v>
      </c>
      <c r="AM229" t="s">
        <v>572</v>
      </c>
      <c r="AN229" t="s">
        <v>2596</v>
      </c>
      <c r="AO229" t="s">
        <v>3013</v>
      </c>
      <c r="AP229" t="s">
        <v>74</v>
      </c>
      <c r="AQ229" t="s">
        <v>74</v>
      </c>
      <c r="AR229" t="s">
        <v>3014</v>
      </c>
      <c r="AS229" t="s">
        <v>3015</v>
      </c>
      <c r="AT229" t="s">
        <v>3016</v>
      </c>
      <c r="AU229">
        <v>1997</v>
      </c>
      <c r="AV229">
        <v>213</v>
      </c>
      <c r="AW229" t="s">
        <v>74</v>
      </c>
      <c r="AX229">
        <v>1</v>
      </c>
      <c r="AY229" t="s">
        <v>74</v>
      </c>
      <c r="AZ229" t="s">
        <v>74</v>
      </c>
      <c r="BA229" t="s">
        <v>74</v>
      </c>
      <c r="BB229">
        <v>22</v>
      </c>
      <c r="BC229" t="s">
        <v>3017</v>
      </c>
      <c r="BD229" t="s">
        <v>74</v>
      </c>
      <c r="BE229" t="s">
        <v>74</v>
      </c>
      <c r="BF229" t="s">
        <v>74</v>
      </c>
      <c r="BG229" t="s">
        <v>74</v>
      </c>
      <c r="BH229" t="s">
        <v>74</v>
      </c>
      <c r="BI229">
        <v>1</v>
      </c>
      <c r="BJ229" t="s">
        <v>3018</v>
      </c>
      <c r="BK229" t="s">
        <v>95</v>
      </c>
      <c r="BL229" t="s">
        <v>678</v>
      </c>
      <c r="BM229" t="s">
        <v>3019</v>
      </c>
      <c r="BN229" t="s">
        <v>74</v>
      </c>
      <c r="BO229" t="s">
        <v>74</v>
      </c>
      <c r="BP229" t="s">
        <v>74</v>
      </c>
      <c r="BQ229" t="s">
        <v>74</v>
      </c>
      <c r="BR229" t="s">
        <v>97</v>
      </c>
      <c r="BS229" t="s">
        <v>3020</v>
      </c>
      <c r="BT229" t="str">
        <f>HYPERLINK("https%3A%2F%2Fwww.webofscience.com%2Fwos%2Fwoscc%2Ffull-record%2FWOS:A1997WP18503465","View Full Record in Web of Science")</f>
        <v>View Full Record in Web of Science</v>
      </c>
    </row>
    <row r="230" spans="1:72" x14ac:dyDescent="0.15">
      <c r="A230" t="s">
        <v>72</v>
      </c>
      <c r="B230" t="s">
        <v>3021</v>
      </c>
      <c r="C230" t="s">
        <v>74</v>
      </c>
      <c r="D230" t="s">
        <v>74</v>
      </c>
      <c r="E230" t="s">
        <v>74</v>
      </c>
      <c r="F230" t="s">
        <v>3021</v>
      </c>
      <c r="G230" t="s">
        <v>74</v>
      </c>
      <c r="H230" t="s">
        <v>74</v>
      </c>
      <c r="I230" t="s">
        <v>3022</v>
      </c>
      <c r="J230" t="s">
        <v>3010</v>
      </c>
      <c r="K230" t="s">
        <v>74</v>
      </c>
      <c r="L230" t="s">
        <v>74</v>
      </c>
      <c r="M230" t="s">
        <v>77</v>
      </c>
      <c r="N230" t="s">
        <v>52</v>
      </c>
      <c r="O230" t="s">
        <v>74</v>
      </c>
      <c r="P230" t="s">
        <v>74</v>
      </c>
      <c r="Q230" t="s">
        <v>74</v>
      </c>
      <c r="R230" t="s">
        <v>74</v>
      </c>
      <c r="S230" t="s">
        <v>74</v>
      </c>
      <c r="T230" t="s">
        <v>74</v>
      </c>
      <c r="U230" t="s">
        <v>74</v>
      </c>
      <c r="V230" t="s">
        <v>74</v>
      </c>
      <c r="W230" t="s">
        <v>3023</v>
      </c>
      <c r="X230" t="s">
        <v>3024</v>
      </c>
      <c r="Y230" t="s">
        <v>74</v>
      </c>
      <c r="Z230" t="s">
        <v>74</v>
      </c>
      <c r="AA230" t="s">
        <v>3025</v>
      </c>
      <c r="AB230" t="s">
        <v>74</v>
      </c>
      <c r="AC230" t="s">
        <v>74</v>
      </c>
      <c r="AD230" t="s">
        <v>74</v>
      </c>
      <c r="AE230" t="s">
        <v>74</v>
      </c>
      <c r="AF230" t="s">
        <v>74</v>
      </c>
      <c r="AG230">
        <v>0</v>
      </c>
      <c r="AH230">
        <v>0</v>
      </c>
      <c r="AI230">
        <v>0</v>
      </c>
      <c r="AJ230">
        <v>0</v>
      </c>
      <c r="AK230">
        <v>1</v>
      </c>
      <c r="AL230" t="s">
        <v>2595</v>
      </c>
      <c r="AM230" t="s">
        <v>572</v>
      </c>
      <c r="AN230" t="s">
        <v>2596</v>
      </c>
      <c r="AO230" t="s">
        <v>3013</v>
      </c>
      <c r="AP230" t="s">
        <v>74</v>
      </c>
      <c r="AQ230" t="s">
        <v>74</v>
      </c>
      <c r="AR230" t="s">
        <v>3014</v>
      </c>
      <c r="AS230" t="s">
        <v>3015</v>
      </c>
      <c r="AT230" t="s">
        <v>3016</v>
      </c>
      <c r="AU230">
        <v>1997</v>
      </c>
      <c r="AV230">
        <v>213</v>
      </c>
      <c r="AW230" t="s">
        <v>74</v>
      </c>
      <c r="AX230">
        <v>1</v>
      </c>
      <c r="AY230" t="s">
        <v>74</v>
      </c>
      <c r="AZ230" t="s">
        <v>74</v>
      </c>
      <c r="BA230" t="s">
        <v>74</v>
      </c>
      <c r="BB230">
        <v>23</v>
      </c>
      <c r="BC230" t="s">
        <v>3017</v>
      </c>
      <c r="BD230" t="s">
        <v>74</v>
      </c>
      <c r="BE230" t="s">
        <v>74</v>
      </c>
      <c r="BF230" t="s">
        <v>74</v>
      </c>
      <c r="BG230" t="s">
        <v>74</v>
      </c>
      <c r="BH230" t="s">
        <v>74</v>
      </c>
      <c r="BI230">
        <v>1</v>
      </c>
      <c r="BJ230" t="s">
        <v>3018</v>
      </c>
      <c r="BK230" t="s">
        <v>95</v>
      </c>
      <c r="BL230" t="s">
        <v>678</v>
      </c>
      <c r="BM230" t="s">
        <v>3019</v>
      </c>
      <c r="BN230" t="s">
        <v>74</v>
      </c>
      <c r="BO230" t="s">
        <v>74</v>
      </c>
      <c r="BP230" t="s">
        <v>74</v>
      </c>
      <c r="BQ230" t="s">
        <v>74</v>
      </c>
      <c r="BR230" t="s">
        <v>97</v>
      </c>
      <c r="BS230" t="s">
        <v>3026</v>
      </c>
      <c r="BT230" t="str">
        <f>HYPERLINK("https%3A%2F%2Fwww.webofscience.com%2Fwos%2Fwoscc%2Ffull-record%2FWOS:A1997WP18503466","View Full Record in Web of Science")</f>
        <v>View Full Record in Web of Science</v>
      </c>
    </row>
    <row r="231" spans="1:72" x14ac:dyDescent="0.15">
      <c r="A231" t="s">
        <v>72</v>
      </c>
      <c r="B231" t="s">
        <v>3027</v>
      </c>
      <c r="C231" t="s">
        <v>74</v>
      </c>
      <c r="D231" t="s">
        <v>74</v>
      </c>
      <c r="E231" t="s">
        <v>74</v>
      </c>
      <c r="F231" t="s">
        <v>3027</v>
      </c>
      <c r="G231" t="s">
        <v>74</v>
      </c>
      <c r="H231" t="s">
        <v>74</v>
      </c>
      <c r="I231" t="s">
        <v>3028</v>
      </c>
      <c r="J231" t="s">
        <v>3010</v>
      </c>
      <c r="K231" t="s">
        <v>74</v>
      </c>
      <c r="L231" t="s">
        <v>74</v>
      </c>
      <c r="M231" t="s">
        <v>77</v>
      </c>
      <c r="N231" t="s">
        <v>52</v>
      </c>
      <c r="O231" t="s">
        <v>74</v>
      </c>
      <c r="P231" t="s">
        <v>74</v>
      </c>
      <c r="Q231" t="s">
        <v>74</v>
      </c>
      <c r="R231" t="s">
        <v>74</v>
      </c>
      <c r="S231" t="s">
        <v>74</v>
      </c>
      <c r="T231" t="s">
        <v>74</v>
      </c>
      <c r="U231" t="s">
        <v>74</v>
      </c>
      <c r="V231" t="s">
        <v>74</v>
      </c>
      <c r="W231" t="s">
        <v>3029</v>
      </c>
      <c r="X231" t="s">
        <v>3030</v>
      </c>
      <c r="Y231" t="s">
        <v>74</v>
      </c>
      <c r="Z231" t="s">
        <v>74</v>
      </c>
      <c r="AA231" t="s">
        <v>74</v>
      </c>
      <c r="AB231" t="s">
        <v>74</v>
      </c>
      <c r="AC231" t="s">
        <v>74</v>
      </c>
      <c r="AD231" t="s">
        <v>74</v>
      </c>
      <c r="AE231" t="s">
        <v>74</v>
      </c>
      <c r="AF231" t="s">
        <v>74</v>
      </c>
      <c r="AG231">
        <v>0</v>
      </c>
      <c r="AH231">
        <v>0</v>
      </c>
      <c r="AI231">
        <v>0</v>
      </c>
      <c r="AJ231">
        <v>0</v>
      </c>
      <c r="AK231">
        <v>0</v>
      </c>
      <c r="AL231" t="s">
        <v>2595</v>
      </c>
      <c r="AM231" t="s">
        <v>572</v>
      </c>
      <c r="AN231" t="s">
        <v>2596</v>
      </c>
      <c r="AO231" t="s">
        <v>3013</v>
      </c>
      <c r="AP231" t="s">
        <v>74</v>
      </c>
      <c r="AQ231" t="s">
        <v>74</v>
      </c>
      <c r="AR231" t="s">
        <v>3014</v>
      </c>
      <c r="AS231" t="s">
        <v>3015</v>
      </c>
      <c r="AT231" t="s">
        <v>3016</v>
      </c>
      <c r="AU231">
        <v>1997</v>
      </c>
      <c r="AV231">
        <v>213</v>
      </c>
      <c r="AW231" t="s">
        <v>74</v>
      </c>
      <c r="AX231">
        <v>1</v>
      </c>
      <c r="AY231" t="s">
        <v>74</v>
      </c>
      <c r="AZ231" t="s">
        <v>74</v>
      </c>
      <c r="BA231" t="s">
        <v>74</v>
      </c>
      <c r="BB231">
        <v>216</v>
      </c>
      <c r="BC231" t="s">
        <v>3017</v>
      </c>
      <c r="BD231" t="s">
        <v>74</v>
      </c>
      <c r="BE231" t="s">
        <v>74</v>
      </c>
      <c r="BF231" t="s">
        <v>74</v>
      </c>
      <c r="BG231" t="s">
        <v>74</v>
      </c>
      <c r="BH231" t="s">
        <v>74</v>
      </c>
      <c r="BI231">
        <v>1</v>
      </c>
      <c r="BJ231" t="s">
        <v>3018</v>
      </c>
      <c r="BK231" t="s">
        <v>95</v>
      </c>
      <c r="BL231" t="s">
        <v>678</v>
      </c>
      <c r="BM231" t="s">
        <v>3019</v>
      </c>
      <c r="BN231" t="s">
        <v>74</v>
      </c>
      <c r="BO231" t="s">
        <v>74</v>
      </c>
      <c r="BP231" t="s">
        <v>74</v>
      </c>
      <c r="BQ231" t="s">
        <v>74</v>
      </c>
      <c r="BR231" t="s">
        <v>97</v>
      </c>
      <c r="BS231" t="s">
        <v>3031</v>
      </c>
      <c r="BT231" t="str">
        <f>HYPERLINK("https%3A%2F%2Fwww.webofscience.com%2Fwos%2Fwoscc%2Ffull-record%2FWOS:A1997WP18503656","View Full Record in Web of Science")</f>
        <v>View Full Record in Web of Science</v>
      </c>
    </row>
    <row r="232" spans="1:72" x14ac:dyDescent="0.15">
      <c r="A232" t="s">
        <v>72</v>
      </c>
      <c r="B232" t="s">
        <v>3032</v>
      </c>
      <c r="C232" t="s">
        <v>74</v>
      </c>
      <c r="D232" t="s">
        <v>74</v>
      </c>
      <c r="E232" t="s">
        <v>74</v>
      </c>
      <c r="F232" t="s">
        <v>3032</v>
      </c>
      <c r="G232" t="s">
        <v>74</v>
      </c>
      <c r="H232" t="s">
        <v>74</v>
      </c>
      <c r="I232" t="s">
        <v>3033</v>
      </c>
      <c r="J232" t="s">
        <v>3010</v>
      </c>
      <c r="K232" t="s">
        <v>74</v>
      </c>
      <c r="L232" t="s">
        <v>74</v>
      </c>
      <c r="M232" t="s">
        <v>77</v>
      </c>
      <c r="N232" t="s">
        <v>52</v>
      </c>
      <c r="O232" t="s">
        <v>74</v>
      </c>
      <c r="P232" t="s">
        <v>74</v>
      </c>
      <c r="Q232" t="s">
        <v>74</v>
      </c>
      <c r="R232" t="s">
        <v>74</v>
      </c>
      <c r="S232" t="s">
        <v>74</v>
      </c>
      <c r="T232" t="s">
        <v>74</v>
      </c>
      <c r="U232" t="s">
        <v>74</v>
      </c>
      <c r="V232" t="s">
        <v>74</v>
      </c>
      <c r="W232" t="s">
        <v>3034</v>
      </c>
      <c r="X232" t="s">
        <v>3035</v>
      </c>
      <c r="Y232" t="s">
        <v>74</v>
      </c>
      <c r="Z232" t="s">
        <v>74</v>
      </c>
      <c r="AA232" t="s">
        <v>3036</v>
      </c>
      <c r="AB232" t="s">
        <v>74</v>
      </c>
      <c r="AC232" t="s">
        <v>74</v>
      </c>
      <c r="AD232" t="s">
        <v>74</v>
      </c>
      <c r="AE232" t="s">
        <v>74</v>
      </c>
      <c r="AF232" t="s">
        <v>74</v>
      </c>
      <c r="AG232">
        <v>0</v>
      </c>
      <c r="AH232">
        <v>0</v>
      </c>
      <c r="AI232">
        <v>0</v>
      </c>
      <c r="AJ232">
        <v>0</v>
      </c>
      <c r="AK232">
        <v>1</v>
      </c>
      <c r="AL232" t="s">
        <v>2595</v>
      </c>
      <c r="AM232" t="s">
        <v>572</v>
      </c>
      <c r="AN232" t="s">
        <v>2596</v>
      </c>
      <c r="AO232" t="s">
        <v>3013</v>
      </c>
      <c r="AP232" t="s">
        <v>74</v>
      </c>
      <c r="AQ232" t="s">
        <v>74</v>
      </c>
      <c r="AR232" t="s">
        <v>3014</v>
      </c>
      <c r="AS232" t="s">
        <v>3015</v>
      </c>
      <c r="AT232" t="s">
        <v>3016</v>
      </c>
      <c r="AU232">
        <v>1997</v>
      </c>
      <c r="AV232">
        <v>213</v>
      </c>
      <c r="AW232" t="s">
        <v>74</v>
      </c>
      <c r="AX232">
        <v>1</v>
      </c>
      <c r="AY232" t="s">
        <v>74</v>
      </c>
      <c r="AZ232" t="s">
        <v>74</v>
      </c>
      <c r="BA232" t="s">
        <v>74</v>
      </c>
      <c r="BB232">
        <v>238</v>
      </c>
      <c r="BC232" t="s">
        <v>3017</v>
      </c>
      <c r="BD232" t="s">
        <v>74</v>
      </c>
      <c r="BE232" t="s">
        <v>74</v>
      </c>
      <c r="BF232" t="s">
        <v>74</v>
      </c>
      <c r="BG232" t="s">
        <v>74</v>
      </c>
      <c r="BH232" t="s">
        <v>74</v>
      </c>
      <c r="BI232">
        <v>1</v>
      </c>
      <c r="BJ232" t="s">
        <v>3018</v>
      </c>
      <c r="BK232" t="s">
        <v>95</v>
      </c>
      <c r="BL232" t="s">
        <v>678</v>
      </c>
      <c r="BM232" t="s">
        <v>3019</v>
      </c>
      <c r="BN232" t="s">
        <v>74</v>
      </c>
      <c r="BO232" t="s">
        <v>74</v>
      </c>
      <c r="BP232" t="s">
        <v>74</v>
      </c>
      <c r="BQ232" t="s">
        <v>74</v>
      </c>
      <c r="BR232" t="s">
        <v>97</v>
      </c>
      <c r="BS232" t="s">
        <v>3037</v>
      </c>
      <c r="BT232" t="str">
        <f>HYPERLINK("https%3A%2F%2Fwww.webofscience.com%2Fwos%2Fwoscc%2Ffull-record%2FWOS:A1997WP18503678","View Full Record in Web of Science")</f>
        <v>View Full Record in Web of Science</v>
      </c>
    </row>
    <row r="233" spans="1:72" x14ac:dyDescent="0.15">
      <c r="A233" t="s">
        <v>72</v>
      </c>
      <c r="B233" t="s">
        <v>3038</v>
      </c>
      <c r="C233" t="s">
        <v>74</v>
      </c>
      <c r="D233" t="s">
        <v>74</v>
      </c>
      <c r="E233" t="s">
        <v>74</v>
      </c>
      <c r="F233" t="s">
        <v>3038</v>
      </c>
      <c r="G233" t="s">
        <v>74</v>
      </c>
      <c r="H233" t="s">
        <v>74</v>
      </c>
      <c r="I233" t="s">
        <v>3039</v>
      </c>
      <c r="J233" t="s">
        <v>3010</v>
      </c>
      <c r="K233" t="s">
        <v>74</v>
      </c>
      <c r="L233" t="s">
        <v>74</v>
      </c>
      <c r="M233" t="s">
        <v>77</v>
      </c>
      <c r="N233" t="s">
        <v>52</v>
      </c>
      <c r="O233" t="s">
        <v>74</v>
      </c>
      <c r="P233" t="s">
        <v>74</v>
      </c>
      <c r="Q233" t="s">
        <v>74</v>
      </c>
      <c r="R233" t="s">
        <v>74</v>
      </c>
      <c r="S233" t="s">
        <v>74</v>
      </c>
      <c r="T233" t="s">
        <v>74</v>
      </c>
      <c r="U233" t="s">
        <v>74</v>
      </c>
      <c r="V233" t="s">
        <v>74</v>
      </c>
      <c r="W233" t="s">
        <v>3040</v>
      </c>
      <c r="X233" t="s">
        <v>3041</v>
      </c>
      <c r="Y233" t="s">
        <v>74</v>
      </c>
      <c r="Z233" t="s">
        <v>74</v>
      </c>
      <c r="AA233" t="s">
        <v>245</v>
      </c>
      <c r="AB233" t="s">
        <v>246</v>
      </c>
      <c r="AC233" t="s">
        <v>74</v>
      </c>
      <c r="AD233" t="s">
        <v>74</v>
      </c>
      <c r="AE233" t="s">
        <v>74</v>
      </c>
      <c r="AF233" t="s">
        <v>74</v>
      </c>
      <c r="AG233">
        <v>0</v>
      </c>
      <c r="AH233">
        <v>0</v>
      </c>
      <c r="AI233">
        <v>1</v>
      </c>
      <c r="AJ233">
        <v>1</v>
      </c>
      <c r="AK233">
        <v>4</v>
      </c>
      <c r="AL233" t="s">
        <v>2595</v>
      </c>
      <c r="AM233" t="s">
        <v>572</v>
      </c>
      <c r="AN233" t="s">
        <v>2596</v>
      </c>
      <c r="AO233" t="s">
        <v>3013</v>
      </c>
      <c r="AP233" t="s">
        <v>74</v>
      </c>
      <c r="AQ233" t="s">
        <v>74</v>
      </c>
      <c r="AR233" t="s">
        <v>3014</v>
      </c>
      <c r="AS233" t="s">
        <v>3015</v>
      </c>
      <c r="AT233" t="s">
        <v>3016</v>
      </c>
      <c r="AU233">
        <v>1997</v>
      </c>
      <c r="AV233">
        <v>213</v>
      </c>
      <c r="AW233" t="s">
        <v>74</v>
      </c>
      <c r="AX233">
        <v>1</v>
      </c>
      <c r="AY233" t="s">
        <v>74</v>
      </c>
      <c r="AZ233" t="s">
        <v>74</v>
      </c>
      <c r="BA233" t="s">
        <v>74</v>
      </c>
      <c r="BB233">
        <v>240</v>
      </c>
      <c r="BC233" t="s">
        <v>3017</v>
      </c>
      <c r="BD233" t="s">
        <v>74</v>
      </c>
      <c r="BE233" t="s">
        <v>74</v>
      </c>
      <c r="BF233" t="s">
        <v>74</v>
      </c>
      <c r="BG233" t="s">
        <v>74</v>
      </c>
      <c r="BH233" t="s">
        <v>74</v>
      </c>
      <c r="BI233">
        <v>1</v>
      </c>
      <c r="BJ233" t="s">
        <v>3018</v>
      </c>
      <c r="BK233" t="s">
        <v>95</v>
      </c>
      <c r="BL233" t="s">
        <v>678</v>
      </c>
      <c r="BM233" t="s">
        <v>3019</v>
      </c>
      <c r="BN233" t="s">
        <v>74</v>
      </c>
      <c r="BO233" t="s">
        <v>74</v>
      </c>
      <c r="BP233" t="s">
        <v>74</v>
      </c>
      <c r="BQ233" t="s">
        <v>74</v>
      </c>
      <c r="BR233" t="s">
        <v>97</v>
      </c>
      <c r="BS233" t="s">
        <v>3042</v>
      </c>
      <c r="BT233" t="str">
        <f>HYPERLINK("https%3A%2F%2Fwww.webofscience.com%2Fwos%2Fwoscc%2Ffull-record%2FWOS:A1997WP18503680","View Full Record in Web of Science")</f>
        <v>View Full Record in Web of Science</v>
      </c>
    </row>
    <row r="234" spans="1:72" x14ac:dyDescent="0.15">
      <c r="A234" t="s">
        <v>72</v>
      </c>
      <c r="B234" t="s">
        <v>3043</v>
      </c>
      <c r="C234" t="s">
        <v>74</v>
      </c>
      <c r="D234" t="s">
        <v>74</v>
      </c>
      <c r="E234" t="s">
        <v>74</v>
      </c>
      <c r="F234" t="s">
        <v>3043</v>
      </c>
      <c r="G234" t="s">
        <v>74</v>
      </c>
      <c r="H234" t="s">
        <v>74</v>
      </c>
      <c r="I234" t="s">
        <v>3044</v>
      </c>
      <c r="J234" t="s">
        <v>2019</v>
      </c>
      <c r="K234" t="s">
        <v>74</v>
      </c>
      <c r="L234" t="s">
        <v>74</v>
      </c>
      <c r="M234" t="s">
        <v>77</v>
      </c>
      <c r="N234" t="s">
        <v>78</v>
      </c>
      <c r="O234" t="s">
        <v>74</v>
      </c>
      <c r="P234" t="s">
        <v>74</v>
      </c>
      <c r="Q234" t="s">
        <v>74</v>
      </c>
      <c r="R234" t="s">
        <v>74</v>
      </c>
      <c r="S234" t="s">
        <v>74</v>
      </c>
      <c r="T234" t="s">
        <v>74</v>
      </c>
      <c r="U234" t="s">
        <v>3045</v>
      </c>
      <c r="V234" t="s">
        <v>3046</v>
      </c>
      <c r="W234" t="s">
        <v>3047</v>
      </c>
      <c r="X234" t="s">
        <v>3048</v>
      </c>
      <c r="Y234" t="s">
        <v>74</v>
      </c>
      <c r="Z234" t="s">
        <v>74</v>
      </c>
      <c r="AA234" t="s">
        <v>3049</v>
      </c>
      <c r="AB234" t="s">
        <v>3050</v>
      </c>
      <c r="AC234" t="s">
        <v>74</v>
      </c>
      <c r="AD234" t="s">
        <v>74</v>
      </c>
      <c r="AE234" t="s">
        <v>74</v>
      </c>
      <c r="AF234" t="s">
        <v>74</v>
      </c>
      <c r="AG234">
        <v>20</v>
      </c>
      <c r="AH234">
        <v>37</v>
      </c>
      <c r="AI234">
        <v>39</v>
      </c>
      <c r="AJ234">
        <v>0</v>
      </c>
      <c r="AK234">
        <v>9</v>
      </c>
      <c r="AL234" t="s">
        <v>2025</v>
      </c>
      <c r="AM234" t="s">
        <v>572</v>
      </c>
      <c r="AN234" t="s">
        <v>2917</v>
      </c>
      <c r="AO234" t="s">
        <v>2027</v>
      </c>
      <c r="AP234" t="s">
        <v>3051</v>
      </c>
      <c r="AQ234" t="s">
        <v>74</v>
      </c>
      <c r="AR234" t="s">
        <v>2019</v>
      </c>
      <c r="AS234" t="s">
        <v>2028</v>
      </c>
      <c r="AT234" t="s">
        <v>3052</v>
      </c>
      <c r="AU234">
        <v>1997</v>
      </c>
      <c r="AV234">
        <v>276</v>
      </c>
      <c r="AW234">
        <v>5310</v>
      </c>
      <c r="AX234" t="s">
        <v>74</v>
      </c>
      <c r="AY234" t="s">
        <v>74</v>
      </c>
      <c r="AZ234" t="s">
        <v>74</v>
      </c>
      <c r="BA234" t="s">
        <v>74</v>
      </c>
      <c r="BB234">
        <v>243</v>
      </c>
      <c r="BC234">
        <v>245</v>
      </c>
      <c r="BD234" t="s">
        <v>74</v>
      </c>
      <c r="BE234" t="s">
        <v>3053</v>
      </c>
      <c r="BF234" t="str">
        <f>HYPERLINK("http://dx.doi.org/10.1126/science.276.5310.243","http://dx.doi.org/10.1126/science.276.5310.243")</f>
        <v>http://dx.doi.org/10.1126/science.276.5310.243</v>
      </c>
      <c r="BG234" t="s">
        <v>74</v>
      </c>
      <c r="BH234" t="s">
        <v>74</v>
      </c>
      <c r="BI234">
        <v>3</v>
      </c>
      <c r="BJ234" t="s">
        <v>619</v>
      </c>
      <c r="BK234" t="s">
        <v>95</v>
      </c>
      <c r="BL234" t="s">
        <v>620</v>
      </c>
      <c r="BM234" t="s">
        <v>3054</v>
      </c>
      <c r="BN234">
        <v>9092470</v>
      </c>
      <c r="BO234" t="s">
        <v>74</v>
      </c>
      <c r="BP234" t="s">
        <v>74</v>
      </c>
      <c r="BQ234" t="s">
        <v>74</v>
      </c>
      <c r="BR234" t="s">
        <v>97</v>
      </c>
      <c r="BS234" t="s">
        <v>3055</v>
      </c>
      <c r="BT234" t="str">
        <f>HYPERLINK("https%3A%2F%2Fwww.webofscience.com%2Fwos%2Fwoscc%2Ffull-record%2FWOS:A1997WT92500041","View Full Record in Web of Science")</f>
        <v>View Full Record in Web of Science</v>
      </c>
    </row>
    <row r="235" spans="1:72" x14ac:dyDescent="0.15">
      <c r="A235" t="s">
        <v>72</v>
      </c>
      <c r="B235" t="s">
        <v>3056</v>
      </c>
      <c r="C235" t="s">
        <v>74</v>
      </c>
      <c r="D235" t="s">
        <v>74</v>
      </c>
      <c r="E235" t="s">
        <v>74</v>
      </c>
      <c r="F235" t="s">
        <v>3056</v>
      </c>
      <c r="G235" t="s">
        <v>74</v>
      </c>
      <c r="H235" t="s">
        <v>74</v>
      </c>
      <c r="I235" t="s">
        <v>3057</v>
      </c>
      <c r="J235" t="s">
        <v>2212</v>
      </c>
      <c r="K235" t="s">
        <v>74</v>
      </c>
      <c r="L235" t="s">
        <v>74</v>
      </c>
      <c r="M235" t="s">
        <v>77</v>
      </c>
      <c r="N235" t="s">
        <v>78</v>
      </c>
      <c r="O235" t="s">
        <v>74</v>
      </c>
      <c r="P235" t="s">
        <v>74</v>
      </c>
      <c r="Q235" t="s">
        <v>74</v>
      </c>
      <c r="R235" t="s">
        <v>74</v>
      </c>
      <c r="S235" t="s">
        <v>74</v>
      </c>
      <c r="T235" t="s">
        <v>3058</v>
      </c>
      <c r="U235" t="s">
        <v>3059</v>
      </c>
      <c r="V235" t="s">
        <v>3060</v>
      </c>
      <c r="W235" t="s">
        <v>3061</v>
      </c>
      <c r="X235" t="s">
        <v>3062</v>
      </c>
      <c r="Y235" t="s">
        <v>3063</v>
      </c>
      <c r="Z235" t="s">
        <v>74</v>
      </c>
      <c r="AA235" t="s">
        <v>3064</v>
      </c>
      <c r="AB235" t="s">
        <v>2803</v>
      </c>
      <c r="AC235" t="s">
        <v>74</v>
      </c>
      <c r="AD235" t="s">
        <v>74</v>
      </c>
      <c r="AE235" t="s">
        <v>74</v>
      </c>
      <c r="AF235" t="s">
        <v>74</v>
      </c>
      <c r="AG235">
        <v>35</v>
      </c>
      <c r="AH235">
        <v>31</v>
      </c>
      <c r="AI235">
        <v>33</v>
      </c>
      <c r="AJ235">
        <v>0</v>
      </c>
      <c r="AK235">
        <v>2</v>
      </c>
      <c r="AL235" t="s">
        <v>2535</v>
      </c>
      <c r="AM235" t="s">
        <v>2536</v>
      </c>
      <c r="AN235" t="s">
        <v>3065</v>
      </c>
      <c r="AO235" t="s">
        <v>2224</v>
      </c>
      <c r="AP235" t="s">
        <v>74</v>
      </c>
      <c r="AQ235" t="s">
        <v>74</v>
      </c>
      <c r="AR235" t="s">
        <v>2226</v>
      </c>
      <c r="AS235" t="s">
        <v>2227</v>
      </c>
      <c r="AT235" t="s">
        <v>3066</v>
      </c>
      <c r="AU235">
        <v>1997</v>
      </c>
      <c r="AV235">
        <v>479</v>
      </c>
      <c r="AW235">
        <v>1</v>
      </c>
      <c r="AX235">
        <v>1</v>
      </c>
      <c r="AY235" t="s">
        <v>74</v>
      </c>
      <c r="AZ235" t="s">
        <v>74</v>
      </c>
      <c r="BA235" t="s">
        <v>74</v>
      </c>
      <c r="BB235">
        <v>296</v>
      </c>
      <c r="BC235">
        <v>302</v>
      </c>
      <c r="BD235" t="s">
        <v>74</v>
      </c>
      <c r="BE235" t="s">
        <v>3067</v>
      </c>
      <c r="BF235" t="str">
        <f>HYPERLINK("http://dx.doi.org/10.1086/303876","http://dx.doi.org/10.1086/303876")</f>
        <v>http://dx.doi.org/10.1086/303876</v>
      </c>
      <c r="BG235" t="s">
        <v>74</v>
      </c>
      <c r="BH235" t="s">
        <v>74</v>
      </c>
      <c r="BI235">
        <v>7</v>
      </c>
      <c r="BJ235" t="s">
        <v>638</v>
      </c>
      <c r="BK235" t="s">
        <v>95</v>
      </c>
      <c r="BL235" t="s">
        <v>638</v>
      </c>
      <c r="BM235" t="s">
        <v>3068</v>
      </c>
      <c r="BN235" t="s">
        <v>74</v>
      </c>
      <c r="BO235" t="s">
        <v>227</v>
      </c>
      <c r="BP235" t="s">
        <v>74</v>
      </c>
      <c r="BQ235" t="s">
        <v>74</v>
      </c>
      <c r="BR235" t="s">
        <v>97</v>
      </c>
      <c r="BS235" t="s">
        <v>3069</v>
      </c>
      <c r="BT235" t="str">
        <f>HYPERLINK("https%3A%2F%2Fwww.webofscience.com%2Fwos%2Fwoscc%2Ffull-record%2FWOS:A1997WR66000026","View Full Record in Web of Science")</f>
        <v>View Full Record in Web of Science</v>
      </c>
    </row>
    <row r="236" spans="1:72" x14ac:dyDescent="0.15">
      <c r="A236" t="s">
        <v>72</v>
      </c>
      <c r="B236" t="s">
        <v>3070</v>
      </c>
      <c r="C236" t="s">
        <v>74</v>
      </c>
      <c r="D236" t="s">
        <v>74</v>
      </c>
      <c r="E236" t="s">
        <v>74</v>
      </c>
      <c r="F236" t="s">
        <v>3070</v>
      </c>
      <c r="G236" t="s">
        <v>74</v>
      </c>
      <c r="H236" t="s">
        <v>74</v>
      </c>
      <c r="I236" t="s">
        <v>3071</v>
      </c>
      <c r="J236" t="s">
        <v>1098</v>
      </c>
      <c r="K236" t="s">
        <v>74</v>
      </c>
      <c r="L236" t="s">
        <v>74</v>
      </c>
      <c r="M236" t="s">
        <v>77</v>
      </c>
      <c r="N236" t="s">
        <v>78</v>
      </c>
      <c r="O236" t="s">
        <v>74</v>
      </c>
      <c r="P236" t="s">
        <v>74</v>
      </c>
      <c r="Q236" t="s">
        <v>74</v>
      </c>
      <c r="R236" t="s">
        <v>74</v>
      </c>
      <c r="S236" t="s">
        <v>74</v>
      </c>
      <c r="T236" t="s">
        <v>74</v>
      </c>
      <c r="U236" t="s">
        <v>3072</v>
      </c>
      <c r="V236" t="s">
        <v>3073</v>
      </c>
      <c r="W236" t="s">
        <v>3074</v>
      </c>
      <c r="X236" t="s">
        <v>3075</v>
      </c>
      <c r="Y236" t="s">
        <v>3076</v>
      </c>
      <c r="Z236" t="s">
        <v>74</v>
      </c>
      <c r="AA236" t="s">
        <v>74</v>
      </c>
      <c r="AB236" t="s">
        <v>3077</v>
      </c>
      <c r="AC236" t="s">
        <v>74</v>
      </c>
      <c r="AD236" t="s">
        <v>74</v>
      </c>
      <c r="AE236" t="s">
        <v>74</v>
      </c>
      <c r="AF236" t="s">
        <v>74</v>
      </c>
      <c r="AG236">
        <v>58</v>
      </c>
      <c r="AH236">
        <v>25</v>
      </c>
      <c r="AI236">
        <v>27</v>
      </c>
      <c r="AJ236">
        <v>0</v>
      </c>
      <c r="AK236">
        <v>5</v>
      </c>
      <c r="AL236" t="s">
        <v>707</v>
      </c>
      <c r="AM236" t="s">
        <v>572</v>
      </c>
      <c r="AN236" t="s">
        <v>708</v>
      </c>
      <c r="AO236" t="s">
        <v>1106</v>
      </c>
      <c r="AP236" t="s">
        <v>1107</v>
      </c>
      <c r="AQ236" t="s">
        <v>74</v>
      </c>
      <c r="AR236" t="s">
        <v>1108</v>
      </c>
      <c r="AS236" t="s">
        <v>1109</v>
      </c>
      <c r="AT236" t="s">
        <v>3066</v>
      </c>
      <c r="AU236">
        <v>1997</v>
      </c>
      <c r="AV236">
        <v>102</v>
      </c>
      <c r="AW236" t="s">
        <v>3078</v>
      </c>
      <c r="AX236" t="s">
        <v>74</v>
      </c>
      <c r="AY236" t="s">
        <v>74</v>
      </c>
      <c r="AZ236" t="s">
        <v>74</v>
      </c>
      <c r="BA236" t="s">
        <v>74</v>
      </c>
      <c r="BB236">
        <v>7783</v>
      </c>
      <c r="BC236">
        <v>7802</v>
      </c>
      <c r="BD236" t="s">
        <v>74</v>
      </c>
      <c r="BE236" t="s">
        <v>3079</v>
      </c>
      <c r="BF236" t="str">
        <f>HYPERLINK("http://dx.doi.org/10.1029/96JB03895","http://dx.doi.org/10.1029/96JB03895")</f>
        <v>http://dx.doi.org/10.1029/96JB03895</v>
      </c>
      <c r="BG236" t="s">
        <v>74</v>
      </c>
      <c r="BH236" t="s">
        <v>74</v>
      </c>
      <c r="BI236">
        <v>20</v>
      </c>
      <c r="BJ236" t="s">
        <v>225</v>
      </c>
      <c r="BK236" t="s">
        <v>95</v>
      </c>
      <c r="BL236" t="s">
        <v>225</v>
      </c>
      <c r="BM236" t="s">
        <v>3080</v>
      </c>
      <c r="BN236" t="s">
        <v>74</v>
      </c>
      <c r="BO236" t="s">
        <v>960</v>
      </c>
      <c r="BP236" t="s">
        <v>74</v>
      </c>
      <c r="BQ236" t="s">
        <v>74</v>
      </c>
      <c r="BR236" t="s">
        <v>97</v>
      </c>
      <c r="BS236" t="s">
        <v>3081</v>
      </c>
      <c r="BT236" t="str">
        <f>HYPERLINK("https%3A%2F%2Fwww.webofscience.com%2Fwos%2Fwoscc%2Ffull-record%2FWOS:A1997WU87600016","View Full Record in Web of Science")</f>
        <v>View Full Record in Web of Science</v>
      </c>
    </row>
    <row r="237" spans="1:72" x14ac:dyDescent="0.15">
      <c r="A237" t="s">
        <v>72</v>
      </c>
      <c r="B237" t="s">
        <v>3082</v>
      </c>
      <c r="C237" t="s">
        <v>74</v>
      </c>
      <c r="D237" t="s">
        <v>74</v>
      </c>
      <c r="E237" t="s">
        <v>74</v>
      </c>
      <c r="F237" t="s">
        <v>3082</v>
      </c>
      <c r="G237" t="s">
        <v>74</v>
      </c>
      <c r="H237" t="s">
        <v>74</v>
      </c>
      <c r="I237" t="s">
        <v>3083</v>
      </c>
      <c r="J237" t="s">
        <v>1098</v>
      </c>
      <c r="K237" t="s">
        <v>74</v>
      </c>
      <c r="L237" t="s">
        <v>74</v>
      </c>
      <c r="M237" t="s">
        <v>77</v>
      </c>
      <c r="N237" t="s">
        <v>78</v>
      </c>
      <c r="O237" t="s">
        <v>74</v>
      </c>
      <c r="P237" t="s">
        <v>74</v>
      </c>
      <c r="Q237" t="s">
        <v>74</v>
      </c>
      <c r="R237" t="s">
        <v>74</v>
      </c>
      <c r="S237" t="s">
        <v>74</v>
      </c>
      <c r="T237" t="s">
        <v>74</v>
      </c>
      <c r="U237" t="s">
        <v>3084</v>
      </c>
      <c r="V237" t="s">
        <v>3085</v>
      </c>
      <c r="W237" t="s">
        <v>3086</v>
      </c>
      <c r="X237" t="s">
        <v>3087</v>
      </c>
      <c r="Y237" t="s">
        <v>3088</v>
      </c>
      <c r="Z237" t="s">
        <v>74</v>
      </c>
      <c r="AA237" t="s">
        <v>3089</v>
      </c>
      <c r="AB237" t="s">
        <v>74</v>
      </c>
      <c r="AC237" t="s">
        <v>74</v>
      </c>
      <c r="AD237" t="s">
        <v>74</v>
      </c>
      <c r="AE237" t="s">
        <v>74</v>
      </c>
      <c r="AF237" t="s">
        <v>74</v>
      </c>
      <c r="AG237">
        <v>86</v>
      </c>
      <c r="AH237">
        <v>78</v>
      </c>
      <c r="AI237">
        <v>91</v>
      </c>
      <c r="AJ237">
        <v>0</v>
      </c>
      <c r="AK237">
        <v>1</v>
      </c>
      <c r="AL237" t="s">
        <v>707</v>
      </c>
      <c r="AM237" t="s">
        <v>572</v>
      </c>
      <c r="AN237" t="s">
        <v>708</v>
      </c>
      <c r="AO237" t="s">
        <v>1106</v>
      </c>
      <c r="AP237" t="s">
        <v>1107</v>
      </c>
      <c r="AQ237" t="s">
        <v>74</v>
      </c>
      <c r="AR237" t="s">
        <v>1108</v>
      </c>
      <c r="AS237" t="s">
        <v>1109</v>
      </c>
      <c r="AT237" t="s">
        <v>3066</v>
      </c>
      <c r="AU237">
        <v>1997</v>
      </c>
      <c r="AV237">
        <v>102</v>
      </c>
      <c r="AW237" t="s">
        <v>3078</v>
      </c>
      <c r="AX237" t="s">
        <v>74</v>
      </c>
      <c r="AY237" t="s">
        <v>74</v>
      </c>
      <c r="AZ237" t="s">
        <v>74</v>
      </c>
      <c r="BA237" t="s">
        <v>74</v>
      </c>
      <c r="BB237">
        <v>7887</v>
      </c>
      <c r="BC237">
        <v>7902</v>
      </c>
      <c r="BD237" t="s">
        <v>74</v>
      </c>
      <c r="BE237" t="s">
        <v>3090</v>
      </c>
      <c r="BF237" t="str">
        <f>HYPERLINK("http://dx.doi.org/10.1029/96JB03595","http://dx.doi.org/10.1029/96JB03595")</f>
        <v>http://dx.doi.org/10.1029/96JB03595</v>
      </c>
      <c r="BG237" t="s">
        <v>74</v>
      </c>
      <c r="BH237" t="s">
        <v>74</v>
      </c>
      <c r="BI237">
        <v>16</v>
      </c>
      <c r="BJ237" t="s">
        <v>225</v>
      </c>
      <c r="BK237" t="s">
        <v>95</v>
      </c>
      <c r="BL237" t="s">
        <v>225</v>
      </c>
      <c r="BM237" t="s">
        <v>3080</v>
      </c>
      <c r="BN237" t="s">
        <v>74</v>
      </c>
      <c r="BO237" t="s">
        <v>227</v>
      </c>
      <c r="BP237" t="s">
        <v>74</v>
      </c>
      <c r="BQ237" t="s">
        <v>74</v>
      </c>
      <c r="BR237" t="s">
        <v>97</v>
      </c>
      <c r="BS237" t="s">
        <v>3091</v>
      </c>
      <c r="BT237" t="str">
        <f>HYPERLINK("https%3A%2F%2Fwww.webofscience.com%2Fwos%2Fwoscc%2Ffull-record%2FWOS:A1997WU87600022","View Full Record in Web of Science")</f>
        <v>View Full Record in Web of Science</v>
      </c>
    </row>
    <row r="238" spans="1:72" x14ac:dyDescent="0.15">
      <c r="A238" t="s">
        <v>72</v>
      </c>
      <c r="B238" t="s">
        <v>3092</v>
      </c>
      <c r="C238" t="s">
        <v>74</v>
      </c>
      <c r="D238" t="s">
        <v>74</v>
      </c>
      <c r="E238" t="s">
        <v>74</v>
      </c>
      <c r="F238" t="s">
        <v>3092</v>
      </c>
      <c r="G238" t="s">
        <v>74</v>
      </c>
      <c r="H238" t="s">
        <v>74</v>
      </c>
      <c r="I238" t="s">
        <v>3093</v>
      </c>
      <c r="J238" t="s">
        <v>1098</v>
      </c>
      <c r="K238" t="s">
        <v>74</v>
      </c>
      <c r="L238" t="s">
        <v>74</v>
      </c>
      <c r="M238" t="s">
        <v>77</v>
      </c>
      <c r="N238" t="s">
        <v>78</v>
      </c>
      <c r="O238" t="s">
        <v>74</v>
      </c>
      <c r="P238" t="s">
        <v>74</v>
      </c>
      <c r="Q238" t="s">
        <v>74</v>
      </c>
      <c r="R238" t="s">
        <v>74</v>
      </c>
      <c r="S238" t="s">
        <v>74</v>
      </c>
      <c r="T238" t="s">
        <v>74</v>
      </c>
      <c r="U238" t="s">
        <v>3094</v>
      </c>
      <c r="V238" t="s">
        <v>3095</v>
      </c>
      <c r="W238" t="s">
        <v>3096</v>
      </c>
      <c r="X238" t="s">
        <v>3097</v>
      </c>
      <c r="Y238" t="s">
        <v>74</v>
      </c>
      <c r="Z238" t="s">
        <v>74</v>
      </c>
      <c r="AA238" t="s">
        <v>74</v>
      </c>
      <c r="AB238" t="s">
        <v>74</v>
      </c>
      <c r="AC238" t="s">
        <v>74</v>
      </c>
      <c r="AD238" t="s">
        <v>74</v>
      </c>
      <c r="AE238" t="s">
        <v>74</v>
      </c>
      <c r="AF238" t="s">
        <v>74</v>
      </c>
      <c r="AG238">
        <v>58</v>
      </c>
      <c r="AH238">
        <v>26</v>
      </c>
      <c r="AI238">
        <v>30</v>
      </c>
      <c r="AJ238">
        <v>0</v>
      </c>
      <c r="AK238">
        <v>5</v>
      </c>
      <c r="AL238" t="s">
        <v>707</v>
      </c>
      <c r="AM238" t="s">
        <v>572</v>
      </c>
      <c r="AN238" t="s">
        <v>708</v>
      </c>
      <c r="AO238" t="s">
        <v>1106</v>
      </c>
      <c r="AP238" t="s">
        <v>1107</v>
      </c>
      <c r="AQ238" t="s">
        <v>74</v>
      </c>
      <c r="AR238" t="s">
        <v>1108</v>
      </c>
      <c r="AS238" t="s">
        <v>1109</v>
      </c>
      <c r="AT238" t="s">
        <v>3066</v>
      </c>
      <c r="AU238">
        <v>1997</v>
      </c>
      <c r="AV238">
        <v>102</v>
      </c>
      <c r="AW238" t="s">
        <v>3078</v>
      </c>
      <c r="AX238" t="s">
        <v>74</v>
      </c>
      <c r="AY238" t="s">
        <v>74</v>
      </c>
      <c r="AZ238" t="s">
        <v>74</v>
      </c>
      <c r="BA238" t="s">
        <v>74</v>
      </c>
      <c r="BB238">
        <v>7929</v>
      </c>
      <c r="BC238">
        <v>7945</v>
      </c>
      <c r="BD238" t="s">
        <v>74</v>
      </c>
      <c r="BE238" t="s">
        <v>3098</v>
      </c>
      <c r="BF238" t="str">
        <f>HYPERLINK("http://dx.doi.org/10.1029/96JB01264","http://dx.doi.org/10.1029/96JB01264")</f>
        <v>http://dx.doi.org/10.1029/96JB01264</v>
      </c>
      <c r="BG238" t="s">
        <v>74</v>
      </c>
      <c r="BH238" t="s">
        <v>74</v>
      </c>
      <c r="BI238">
        <v>17</v>
      </c>
      <c r="BJ238" t="s">
        <v>225</v>
      </c>
      <c r="BK238" t="s">
        <v>95</v>
      </c>
      <c r="BL238" t="s">
        <v>225</v>
      </c>
      <c r="BM238" t="s">
        <v>3080</v>
      </c>
      <c r="BN238" t="s">
        <v>74</v>
      </c>
      <c r="BO238" t="s">
        <v>227</v>
      </c>
      <c r="BP238" t="s">
        <v>74</v>
      </c>
      <c r="BQ238" t="s">
        <v>74</v>
      </c>
      <c r="BR238" t="s">
        <v>97</v>
      </c>
      <c r="BS238" t="s">
        <v>3099</v>
      </c>
      <c r="BT238" t="str">
        <f>HYPERLINK("https%3A%2F%2Fwww.webofscience.com%2Fwos%2Fwoscc%2Ffull-record%2FWOS:A1997WU87600025","View Full Record in Web of Science")</f>
        <v>View Full Record in Web of Science</v>
      </c>
    </row>
    <row r="239" spans="1:72" x14ac:dyDescent="0.15">
      <c r="A239" t="s">
        <v>72</v>
      </c>
      <c r="B239" t="s">
        <v>3100</v>
      </c>
      <c r="C239" t="s">
        <v>74</v>
      </c>
      <c r="D239" t="s">
        <v>74</v>
      </c>
      <c r="E239" t="s">
        <v>74</v>
      </c>
      <c r="F239" t="s">
        <v>3100</v>
      </c>
      <c r="G239" t="s">
        <v>74</v>
      </c>
      <c r="H239" t="s">
        <v>74</v>
      </c>
      <c r="I239" t="s">
        <v>3101</v>
      </c>
      <c r="J239" t="s">
        <v>2019</v>
      </c>
      <c r="K239" t="s">
        <v>74</v>
      </c>
      <c r="L239" t="s">
        <v>74</v>
      </c>
      <c r="M239" t="s">
        <v>77</v>
      </c>
      <c r="N239" t="s">
        <v>78</v>
      </c>
      <c r="O239" t="s">
        <v>74</v>
      </c>
      <c r="P239" t="s">
        <v>74</v>
      </c>
      <c r="Q239" t="s">
        <v>74</v>
      </c>
      <c r="R239" t="s">
        <v>74</v>
      </c>
      <c r="S239" t="s">
        <v>74</v>
      </c>
      <c r="T239" t="s">
        <v>74</v>
      </c>
      <c r="U239" t="s">
        <v>3102</v>
      </c>
      <c r="V239" t="s">
        <v>3103</v>
      </c>
      <c r="W239" t="s">
        <v>74</v>
      </c>
      <c r="X239" t="s">
        <v>74</v>
      </c>
      <c r="Y239" t="s">
        <v>3104</v>
      </c>
      <c r="Z239" t="s">
        <v>74</v>
      </c>
      <c r="AA239" t="s">
        <v>3105</v>
      </c>
      <c r="AB239" t="s">
        <v>3106</v>
      </c>
      <c r="AC239" t="s">
        <v>74</v>
      </c>
      <c r="AD239" t="s">
        <v>74</v>
      </c>
      <c r="AE239" t="s">
        <v>74</v>
      </c>
      <c r="AF239" t="s">
        <v>74</v>
      </c>
      <c r="AG239">
        <v>42</v>
      </c>
      <c r="AH239">
        <v>846</v>
      </c>
      <c r="AI239">
        <v>946</v>
      </c>
      <c r="AJ239">
        <v>3</v>
      </c>
      <c r="AK239">
        <v>133</v>
      </c>
      <c r="AL239" t="s">
        <v>2025</v>
      </c>
      <c r="AM239" t="s">
        <v>572</v>
      </c>
      <c r="AN239" t="s">
        <v>2026</v>
      </c>
      <c r="AO239" t="s">
        <v>2027</v>
      </c>
      <c r="AP239" t="s">
        <v>74</v>
      </c>
      <c r="AQ239" t="s">
        <v>74</v>
      </c>
      <c r="AR239" t="s">
        <v>2019</v>
      </c>
      <c r="AS239" t="s">
        <v>2028</v>
      </c>
      <c r="AT239" t="s">
        <v>3107</v>
      </c>
      <c r="AU239">
        <v>1997</v>
      </c>
      <c r="AV239">
        <v>276</v>
      </c>
      <c r="AW239">
        <v>5309</v>
      </c>
      <c r="AX239" t="s">
        <v>74</v>
      </c>
      <c r="AY239" t="s">
        <v>74</v>
      </c>
      <c r="AZ239" t="s">
        <v>74</v>
      </c>
      <c r="BA239" t="s">
        <v>74</v>
      </c>
      <c r="BB239">
        <v>93</v>
      </c>
      <c r="BC239">
        <v>96</v>
      </c>
      <c r="BD239" t="s">
        <v>74</v>
      </c>
      <c r="BE239" t="s">
        <v>3108</v>
      </c>
      <c r="BF239" t="str">
        <f>HYPERLINK("http://dx.doi.org/10.1126/science.276.5309.93","http://dx.doi.org/10.1126/science.276.5309.93")</f>
        <v>http://dx.doi.org/10.1126/science.276.5309.93</v>
      </c>
      <c r="BG239" t="s">
        <v>74</v>
      </c>
      <c r="BH239" t="s">
        <v>74</v>
      </c>
      <c r="BI239">
        <v>4</v>
      </c>
      <c r="BJ239" t="s">
        <v>619</v>
      </c>
      <c r="BK239" t="s">
        <v>95</v>
      </c>
      <c r="BL239" t="s">
        <v>620</v>
      </c>
      <c r="BM239" t="s">
        <v>3109</v>
      </c>
      <c r="BN239">
        <v>9082993</v>
      </c>
      <c r="BO239" t="s">
        <v>74</v>
      </c>
      <c r="BP239" t="s">
        <v>74</v>
      </c>
      <c r="BQ239" t="s">
        <v>74</v>
      </c>
      <c r="BR239" t="s">
        <v>97</v>
      </c>
      <c r="BS239" t="s">
        <v>3110</v>
      </c>
      <c r="BT239" t="str">
        <f>HYPERLINK("https%3A%2F%2Fwww.webofscience.com%2Fwos%2Fwoscc%2Ffull-record%2FWOS:A1997WR38600052","View Full Record in Web of Science")</f>
        <v>View Full Record in Web of Science</v>
      </c>
    </row>
    <row r="240" spans="1:72" x14ac:dyDescent="0.15">
      <c r="A240" t="s">
        <v>72</v>
      </c>
      <c r="B240" t="s">
        <v>3111</v>
      </c>
      <c r="C240" t="s">
        <v>74</v>
      </c>
      <c r="D240" t="s">
        <v>74</v>
      </c>
      <c r="E240" t="s">
        <v>74</v>
      </c>
      <c r="F240" t="s">
        <v>3111</v>
      </c>
      <c r="G240" t="s">
        <v>74</v>
      </c>
      <c r="H240" t="s">
        <v>74</v>
      </c>
      <c r="I240" t="s">
        <v>3112</v>
      </c>
      <c r="J240" t="s">
        <v>3113</v>
      </c>
      <c r="K240" t="s">
        <v>74</v>
      </c>
      <c r="L240" t="s">
        <v>74</v>
      </c>
      <c r="M240" t="s">
        <v>77</v>
      </c>
      <c r="N240" t="s">
        <v>78</v>
      </c>
      <c r="O240" t="s">
        <v>74</v>
      </c>
      <c r="P240" t="s">
        <v>74</v>
      </c>
      <c r="Q240" t="s">
        <v>74</v>
      </c>
      <c r="R240" t="s">
        <v>74</v>
      </c>
      <c r="S240" t="s">
        <v>74</v>
      </c>
      <c r="T240" t="s">
        <v>74</v>
      </c>
      <c r="U240" t="s">
        <v>74</v>
      </c>
      <c r="V240" t="s">
        <v>3114</v>
      </c>
      <c r="W240" t="s">
        <v>3115</v>
      </c>
      <c r="X240" t="s">
        <v>74</v>
      </c>
      <c r="Y240" t="s">
        <v>3116</v>
      </c>
      <c r="Z240" t="s">
        <v>74</v>
      </c>
      <c r="AA240" t="s">
        <v>74</v>
      </c>
      <c r="AB240" t="s">
        <v>74</v>
      </c>
      <c r="AC240" t="s">
        <v>74</v>
      </c>
      <c r="AD240" t="s">
        <v>74</v>
      </c>
      <c r="AE240" t="s">
        <v>74</v>
      </c>
      <c r="AF240" t="s">
        <v>74</v>
      </c>
      <c r="AG240">
        <v>12</v>
      </c>
      <c r="AH240">
        <v>23</v>
      </c>
      <c r="AI240">
        <v>27</v>
      </c>
      <c r="AJ240">
        <v>0</v>
      </c>
      <c r="AK240">
        <v>1</v>
      </c>
      <c r="AL240" t="s">
        <v>3117</v>
      </c>
      <c r="AM240" t="s">
        <v>3118</v>
      </c>
      <c r="AN240" t="s">
        <v>3119</v>
      </c>
      <c r="AO240" t="s">
        <v>3120</v>
      </c>
      <c r="AP240" t="s">
        <v>74</v>
      </c>
      <c r="AQ240" t="s">
        <v>74</v>
      </c>
      <c r="AR240" t="s">
        <v>3121</v>
      </c>
      <c r="AS240" t="s">
        <v>3122</v>
      </c>
      <c r="AT240" t="s">
        <v>3123</v>
      </c>
      <c r="AU240">
        <v>1997</v>
      </c>
      <c r="AV240">
        <v>42</v>
      </c>
      <c r="AW240">
        <v>2</v>
      </c>
      <c r="AX240" t="s">
        <v>74</v>
      </c>
      <c r="AY240" t="s">
        <v>74</v>
      </c>
      <c r="AZ240" t="s">
        <v>74</v>
      </c>
      <c r="BA240" t="s">
        <v>74</v>
      </c>
      <c r="BB240">
        <v>77</v>
      </c>
      <c r="BC240">
        <v>83</v>
      </c>
      <c r="BD240" t="s">
        <v>74</v>
      </c>
      <c r="BE240" t="s">
        <v>74</v>
      </c>
      <c r="BF240" t="s">
        <v>74</v>
      </c>
      <c r="BG240" t="s">
        <v>74</v>
      </c>
      <c r="BH240" t="s">
        <v>74</v>
      </c>
      <c r="BI240">
        <v>7</v>
      </c>
      <c r="BJ240" t="s">
        <v>3124</v>
      </c>
      <c r="BK240" t="s">
        <v>95</v>
      </c>
      <c r="BL240" t="s">
        <v>3124</v>
      </c>
      <c r="BM240" t="s">
        <v>3125</v>
      </c>
      <c r="BN240" t="s">
        <v>74</v>
      </c>
      <c r="BO240" t="s">
        <v>74</v>
      </c>
      <c r="BP240" t="s">
        <v>74</v>
      </c>
      <c r="BQ240" t="s">
        <v>74</v>
      </c>
      <c r="BR240" t="s">
        <v>97</v>
      </c>
      <c r="BS240" t="s">
        <v>3126</v>
      </c>
      <c r="BT240" t="str">
        <f>HYPERLINK("https%3A%2F%2Fwww.webofscience.com%2Fwos%2Fwoscc%2Ffull-record%2FWOS:A1997XP48200004","View Full Record in Web of Science")</f>
        <v>View Full Record in Web of Science</v>
      </c>
    </row>
    <row r="241" spans="1:72" x14ac:dyDescent="0.15">
      <c r="A241" t="s">
        <v>72</v>
      </c>
      <c r="B241" t="s">
        <v>3111</v>
      </c>
      <c r="C241" t="s">
        <v>74</v>
      </c>
      <c r="D241" t="s">
        <v>74</v>
      </c>
      <c r="E241" t="s">
        <v>74</v>
      </c>
      <c r="F241" t="s">
        <v>3111</v>
      </c>
      <c r="G241" t="s">
        <v>74</v>
      </c>
      <c r="H241" t="s">
        <v>74</v>
      </c>
      <c r="I241" t="s">
        <v>3127</v>
      </c>
      <c r="J241" t="s">
        <v>3113</v>
      </c>
      <c r="K241" t="s">
        <v>74</v>
      </c>
      <c r="L241" t="s">
        <v>74</v>
      </c>
      <c r="M241" t="s">
        <v>77</v>
      </c>
      <c r="N241" t="s">
        <v>78</v>
      </c>
      <c r="O241" t="s">
        <v>74</v>
      </c>
      <c r="P241" t="s">
        <v>74</v>
      </c>
      <c r="Q241" t="s">
        <v>74</v>
      </c>
      <c r="R241" t="s">
        <v>74</v>
      </c>
      <c r="S241" t="s">
        <v>74</v>
      </c>
      <c r="T241" t="s">
        <v>74</v>
      </c>
      <c r="U241" t="s">
        <v>3128</v>
      </c>
      <c r="V241" t="s">
        <v>3129</v>
      </c>
      <c r="W241" t="s">
        <v>3115</v>
      </c>
      <c r="X241" t="s">
        <v>74</v>
      </c>
      <c r="Y241" t="s">
        <v>3130</v>
      </c>
      <c r="Z241" t="s">
        <v>74</v>
      </c>
      <c r="AA241" t="s">
        <v>74</v>
      </c>
      <c r="AB241" t="s">
        <v>74</v>
      </c>
      <c r="AC241" t="s">
        <v>74</v>
      </c>
      <c r="AD241" t="s">
        <v>74</v>
      </c>
      <c r="AE241" t="s">
        <v>74</v>
      </c>
      <c r="AF241" t="s">
        <v>74</v>
      </c>
      <c r="AG241">
        <v>20</v>
      </c>
      <c r="AH241">
        <v>14</v>
      </c>
      <c r="AI241">
        <v>19</v>
      </c>
      <c r="AJ241">
        <v>0</v>
      </c>
      <c r="AK241">
        <v>2</v>
      </c>
      <c r="AL241" t="s">
        <v>3117</v>
      </c>
      <c r="AM241" t="s">
        <v>3118</v>
      </c>
      <c r="AN241" t="s">
        <v>3119</v>
      </c>
      <c r="AO241" t="s">
        <v>3120</v>
      </c>
      <c r="AP241" t="s">
        <v>74</v>
      </c>
      <c r="AQ241" t="s">
        <v>74</v>
      </c>
      <c r="AR241" t="s">
        <v>3121</v>
      </c>
      <c r="AS241" t="s">
        <v>3122</v>
      </c>
      <c r="AT241" t="s">
        <v>3123</v>
      </c>
      <c r="AU241">
        <v>1997</v>
      </c>
      <c r="AV241">
        <v>42</v>
      </c>
      <c r="AW241">
        <v>2</v>
      </c>
      <c r="AX241" t="s">
        <v>74</v>
      </c>
      <c r="AY241" t="s">
        <v>74</v>
      </c>
      <c r="AZ241" t="s">
        <v>74</v>
      </c>
      <c r="BA241" t="s">
        <v>74</v>
      </c>
      <c r="BB241">
        <v>84</v>
      </c>
      <c r="BC241">
        <v>91</v>
      </c>
      <c r="BD241" t="s">
        <v>74</v>
      </c>
      <c r="BE241" t="s">
        <v>74</v>
      </c>
      <c r="BF241" t="s">
        <v>74</v>
      </c>
      <c r="BG241" t="s">
        <v>74</v>
      </c>
      <c r="BH241" t="s">
        <v>74</v>
      </c>
      <c r="BI241">
        <v>8</v>
      </c>
      <c r="BJ241" t="s">
        <v>3124</v>
      </c>
      <c r="BK241" t="s">
        <v>95</v>
      </c>
      <c r="BL241" t="s">
        <v>3124</v>
      </c>
      <c r="BM241" t="s">
        <v>3125</v>
      </c>
      <c r="BN241" t="s">
        <v>74</v>
      </c>
      <c r="BO241" t="s">
        <v>74</v>
      </c>
      <c r="BP241" t="s">
        <v>74</v>
      </c>
      <c r="BQ241" t="s">
        <v>74</v>
      </c>
      <c r="BR241" t="s">
        <v>97</v>
      </c>
      <c r="BS241" t="s">
        <v>3131</v>
      </c>
      <c r="BT241" t="str">
        <f>HYPERLINK("https%3A%2F%2Fwww.webofscience.com%2Fwos%2Fwoscc%2Ffull-record%2FWOS:A1997XP48200005","View Full Record in Web of Science")</f>
        <v>View Full Record in Web of Science</v>
      </c>
    </row>
    <row r="242" spans="1:72" x14ac:dyDescent="0.15">
      <c r="A242" t="s">
        <v>72</v>
      </c>
      <c r="B242" t="s">
        <v>3132</v>
      </c>
      <c r="C242" t="s">
        <v>74</v>
      </c>
      <c r="D242" t="s">
        <v>74</v>
      </c>
      <c r="E242" t="s">
        <v>74</v>
      </c>
      <c r="F242" t="s">
        <v>3132</v>
      </c>
      <c r="G242" t="s">
        <v>74</v>
      </c>
      <c r="H242" t="s">
        <v>74</v>
      </c>
      <c r="I242" t="s">
        <v>3133</v>
      </c>
      <c r="J242" t="s">
        <v>1159</v>
      </c>
      <c r="K242" t="s">
        <v>74</v>
      </c>
      <c r="L242" t="s">
        <v>74</v>
      </c>
      <c r="M242" t="s">
        <v>77</v>
      </c>
      <c r="N242" t="s">
        <v>78</v>
      </c>
      <c r="O242" t="s">
        <v>74</v>
      </c>
      <c r="P242" t="s">
        <v>74</v>
      </c>
      <c r="Q242" t="s">
        <v>74</v>
      </c>
      <c r="R242" t="s">
        <v>74</v>
      </c>
      <c r="S242" t="s">
        <v>74</v>
      </c>
      <c r="T242" t="s">
        <v>74</v>
      </c>
      <c r="U242" t="s">
        <v>3134</v>
      </c>
      <c r="V242" t="s">
        <v>3135</v>
      </c>
      <c r="W242" t="s">
        <v>3136</v>
      </c>
      <c r="X242" t="s">
        <v>3137</v>
      </c>
      <c r="Y242" t="s">
        <v>3138</v>
      </c>
      <c r="Z242" t="s">
        <v>74</v>
      </c>
      <c r="AA242" t="s">
        <v>3139</v>
      </c>
      <c r="AB242" t="s">
        <v>3140</v>
      </c>
      <c r="AC242" t="s">
        <v>74</v>
      </c>
      <c r="AD242" t="s">
        <v>74</v>
      </c>
      <c r="AE242" t="s">
        <v>74</v>
      </c>
      <c r="AF242" t="s">
        <v>74</v>
      </c>
      <c r="AG242">
        <v>70</v>
      </c>
      <c r="AH242">
        <v>3</v>
      </c>
      <c r="AI242">
        <v>3</v>
      </c>
      <c r="AJ242">
        <v>0</v>
      </c>
      <c r="AK242">
        <v>4</v>
      </c>
      <c r="AL242" t="s">
        <v>86</v>
      </c>
      <c r="AM242" t="s">
        <v>87</v>
      </c>
      <c r="AN242" t="s">
        <v>88</v>
      </c>
      <c r="AO242" t="s">
        <v>1164</v>
      </c>
      <c r="AP242" t="s">
        <v>74</v>
      </c>
      <c r="AQ242" t="s">
        <v>74</v>
      </c>
      <c r="AR242" t="s">
        <v>1165</v>
      </c>
      <c r="AS242" t="s">
        <v>1166</v>
      </c>
      <c r="AT242" t="s">
        <v>3123</v>
      </c>
      <c r="AU242">
        <v>1997</v>
      </c>
      <c r="AV242">
        <v>15</v>
      </c>
      <c r="AW242">
        <v>4</v>
      </c>
      <c r="AX242" t="s">
        <v>74</v>
      </c>
      <c r="AY242" t="s">
        <v>74</v>
      </c>
      <c r="AZ242" t="s">
        <v>74</v>
      </c>
      <c r="BA242" t="s">
        <v>74</v>
      </c>
      <c r="BB242">
        <v>412</v>
      </c>
      <c r="BC242">
        <v>423</v>
      </c>
      <c r="BD242" t="s">
        <v>74</v>
      </c>
      <c r="BE242" t="s">
        <v>3141</v>
      </c>
      <c r="BF242" t="str">
        <f>HYPERLINK("http://dx.doi.org/10.1007/s00585-997-0412-8","http://dx.doi.org/10.1007/s00585-997-0412-8")</f>
        <v>http://dx.doi.org/10.1007/s00585-997-0412-8</v>
      </c>
      <c r="BG242" t="s">
        <v>74</v>
      </c>
      <c r="BH242" t="s">
        <v>74</v>
      </c>
      <c r="BI242">
        <v>12</v>
      </c>
      <c r="BJ242" t="s">
        <v>1169</v>
      </c>
      <c r="BK242" t="s">
        <v>95</v>
      </c>
      <c r="BL242" t="s">
        <v>1170</v>
      </c>
      <c r="BM242" t="s">
        <v>3142</v>
      </c>
      <c r="BN242" t="s">
        <v>74</v>
      </c>
      <c r="BO242" t="s">
        <v>1172</v>
      </c>
      <c r="BP242" t="s">
        <v>74</v>
      </c>
      <c r="BQ242" t="s">
        <v>74</v>
      </c>
      <c r="BR242" t="s">
        <v>97</v>
      </c>
      <c r="BS242" t="s">
        <v>3143</v>
      </c>
      <c r="BT242" t="str">
        <f>HYPERLINK("https%3A%2F%2Fwww.webofscience.com%2Fwos%2Fwoscc%2Ffull-record%2FWOS:A1997WX43600005","View Full Record in Web of Science")</f>
        <v>View Full Record in Web of Science</v>
      </c>
    </row>
    <row r="243" spans="1:72" x14ac:dyDescent="0.15">
      <c r="A243" t="s">
        <v>72</v>
      </c>
      <c r="B243" t="s">
        <v>3144</v>
      </c>
      <c r="C243" t="s">
        <v>74</v>
      </c>
      <c r="D243" t="s">
        <v>74</v>
      </c>
      <c r="E243" t="s">
        <v>74</v>
      </c>
      <c r="F243" t="s">
        <v>3144</v>
      </c>
      <c r="G243" t="s">
        <v>74</v>
      </c>
      <c r="H243" t="s">
        <v>74</v>
      </c>
      <c r="I243" t="s">
        <v>3145</v>
      </c>
      <c r="J243" t="s">
        <v>1320</v>
      </c>
      <c r="K243" t="s">
        <v>74</v>
      </c>
      <c r="L243" t="s">
        <v>74</v>
      </c>
      <c r="M243" t="s">
        <v>77</v>
      </c>
      <c r="N243" t="s">
        <v>78</v>
      </c>
      <c r="O243" t="s">
        <v>74</v>
      </c>
      <c r="P243" t="s">
        <v>74</v>
      </c>
      <c r="Q243" t="s">
        <v>74</v>
      </c>
      <c r="R243" t="s">
        <v>74</v>
      </c>
      <c r="S243" t="s">
        <v>74</v>
      </c>
      <c r="T243" t="s">
        <v>3146</v>
      </c>
      <c r="U243" t="s">
        <v>3147</v>
      </c>
      <c r="V243" t="s">
        <v>3148</v>
      </c>
      <c r="W243" t="s">
        <v>3149</v>
      </c>
      <c r="X243" t="s">
        <v>3150</v>
      </c>
      <c r="Y243" t="s">
        <v>74</v>
      </c>
      <c r="Z243" t="s">
        <v>74</v>
      </c>
      <c r="AA243" t="s">
        <v>74</v>
      </c>
      <c r="AB243" t="s">
        <v>3151</v>
      </c>
      <c r="AC243" t="s">
        <v>74</v>
      </c>
      <c r="AD243" t="s">
        <v>74</v>
      </c>
      <c r="AE243" t="s">
        <v>74</v>
      </c>
      <c r="AF243" t="s">
        <v>74</v>
      </c>
      <c r="AG243">
        <v>61</v>
      </c>
      <c r="AH243">
        <v>49</v>
      </c>
      <c r="AI243">
        <v>51</v>
      </c>
      <c r="AJ243">
        <v>0</v>
      </c>
      <c r="AK243">
        <v>16</v>
      </c>
      <c r="AL243" t="s">
        <v>1328</v>
      </c>
      <c r="AM243" t="s">
        <v>1329</v>
      </c>
      <c r="AN243" t="s">
        <v>1330</v>
      </c>
      <c r="AO243" t="s">
        <v>1331</v>
      </c>
      <c r="AP243" t="s">
        <v>74</v>
      </c>
      <c r="AQ243" t="s">
        <v>74</v>
      </c>
      <c r="AR243" t="s">
        <v>1332</v>
      </c>
      <c r="AS243" t="s">
        <v>1333</v>
      </c>
      <c r="AT243" t="s">
        <v>3123</v>
      </c>
      <c r="AU243">
        <v>1997</v>
      </c>
      <c r="AV243">
        <v>147</v>
      </c>
      <c r="AW243" t="s">
        <v>114</v>
      </c>
      <c r="AX243" t="s">
        <v>74</v>
      </c>
      <c r="AY243" t="s">
        <v>74</v>
      </c>
      <c r="AZ243" t="s">
        <v>74</v>
      </c>
      <c r="BA243" t="s">
        <v>74</v>
      </c>
      <c r="BB243">
        <v>213</v>
      </c>
      <c r="BC243">
        <v>225</v>
      </c>
      <c r="BD243" t="s">
        <v>74</v>
      </c>
      <c r="BE243" t="s">
        <v>3152</v>
      </c>
      <c r="BF243" t="str">
        <f>HYPERLINK("http://dx.doi.org/10.1016/S0003-9365(97)80049-8","http://dx.doi.org/10.1016/S0003-9365(97)80049-8")</f>
        <v>http://dx.doi.org/10.1016/S0003-9365(97)80049-8</v>
      </c>
      <c r="BG243" t="s">
        <v>74</v>
      </c>
      <c r="BH243" t="s">
        <v>74</v>
      </c>
      <c r="BI243">
        <v>13</v>
      </c>
      <c r="BJ243" t="s">
        <v>1044</v>
      </c>
      <c r="BK243" t="s">
        <v>95</v>
      </c>
      <c r="BL243" t="s">
        <v>1044</v>
      </c>
      <c r="BM243" t="s">
        <v>3153</v>
      </c>
      <c r="BN243" t="s">
        <v>74</v>
      </c>
      <c r="BO243" t="s">
        <v>74</v>
      </c>
      <c r="BP243" t="s">
        <v>74</v>
      </c>
      <c r="BQ243" t="s">
        <v>74</v>
      </c>
      <c r="BR243" t="s">
        <v>97</v>
      </c>
      <c r="BS243" t="s">
        <v>3154</v>
      </c>
      <c r="BT243" t="str">
        <f>HYPERLINK("https%3A%2F%2Fwww.webofscience.com%2Fwos%2Fwoscc%2Ffull-record%2FWOS:A1997WZ97100001","View Full Record in Web of Science")</f>
        <v>View Full Record in Web of Science</v>
      </c>
    </row>
    <row r="244" spans="1:72" x14ac:dyDescent="0.15">
      <c r="A244" t="s">
        <v>72</v>
      </c>
      <c r="B244" t="s">
        <v>3155</v>
      </c>
      <c r="C244" t="s">
        <v>74</v>
      </c>
      <c r="D244" t="s">
        <v>74</v>
      </c>
      <c r="E244" t="s">
        <v>74</v>
      </c>
      <c r="F244" t="s">
        <v>3155</v>
      </c>
      <c r="G244" t="s">
        <v>74</v>
      </c>
      <c r="H244" t="s">
        <v>74</v>
      </c>
      <c r="I244" t="s">
        <v>3156</v>
      </c>
      <c r="J244" t="s">
        <v>3157</v>
      </c>
      <c r="K244" t="s">
        <v>74</v>
      </c>
      <c r="L244" t="s">
        <v>74</v>
      </c>
      <c r="M244" t="s">
        <v>77</v>
      </c>
      <c r="N244" t="s">
        <v>200</v>
      </c>
      <c r="O244" t="s">
        <v>74</v>
      </c>
      <c r="P244" t="s">
        <v>74</v>
      </c>
      <c r="Q244" t="s">
        <v>74</v>
      </c>
      <c r="R244" t="s">
        <v>74</v>
      </c>
      <c r="S244" t="s">
        <v>74</v>
      </c>
      <c r="T244" t="s">
        <v>74</v>
      </c>
      <c r="U244" t="s">
        <v>74</v>
      </c>
      <c r="V244" t="s">
        <v>74</v>
      </c>
      <c r="W244" t="s">
        <v>74</v>
      </c>
      <c r="X244" t="s">
        <v>74</v>
      </c>
      <c r="Y244" t="s">
        <v>3158</v>
      </c>
      <c r="Z244" t="s">
        <v>74</v>
      </c>
      <c r="AA244" t="s">
        <v>74</v>
      </c>
      <c r="AB244" t="s">
        <v>74</v>
      </c>
      <c r="AC244" t="s">
        <v>74</v>
      </c>
      <c r="AD244" t="s">
        <v>74</v>
      </c>
      <c r="AE244" t="s">
        <v>74</v>
      </c>
      <c r="AF244" t="s">
        <v>74</v>
      </c>
      <c r="AG244">
        <v>0</v>
      </c>
      <c r="AH244">
        <v>0</v>
      </c>
      <c r="AI244">
        <v>0</v>
      </c>
      <c r="AJ244">
        <v>0</v>
      </c>
      <c r="AK244">
        <v>0</v>
      </c>
      <c r="AL244" t="s">
        <v>2221</v>
      </c>
      <c r="AM244" t="s">
        <v>2222</v>
      </c>
      <c r="AN244" t="s">
        <v>3159</v>
      </c>
      <c r="AO244" t="s">
        <v>3160</v>
      </c>
      <c r="AP244" t="s">
        <v>74</v>
      </c>
      <c r="AQ244" t="s">
        <v>74</v>
      </c>
      <c r="AR244" t="s">
        <v>3161</v>
      </c>
      <c r="AS244" t="s">
        <v>3162</v>
      </c>
      <c r="AT244" t="s">
        <v>3163</v>
      </c>
      <c r="AU244">
        <v>1997</v>
      </c>
      <c r="AV244">
        <v>38</v>
      </c>
      <c r="AW244">
        <v>2</v>
      </c>
      <c r="AX244" t="s">
        <v>74</v>
      </c>
      <c r="AY244" t="s">
        <v>74</v>
      </c>
      <c r="AZ244" t="s">
        <v>74</v>
      </c>
      <c r="BA244" t="s">
        <v>74</v>
      </c>
      <c r="BB244">
        <v>4</v>
      </c>
      <c r="BC244">
        <v>4</v>
      </c>
      <c r="BD244" t="s">
        <v>74</v>
      </c>
      <c r="BE244" t="s">
        <v>3164</v>
      </c>
      <c r="BF244" t="str">
        <f>HYPERLINK("http://dx.doi.org/10.1093/astrog/38.2.4-a","http://dx.doi.org/10.1093/astrog/38.2.4-a")</f>
        <v>http://dx.doi.org/10.1093/astrog/38.2.4-a</v>
      </c>
      <c r="BG244" t="s">
        <v>74</v>
      </c>
      <c r="BH244" t="s">
        <v>74</v>
      </c>
      <c r="BI244">
        <v>1</v>
      </c>
      <c r="BJ244" t="s">
        <v>3165</v>
      </c>
      <c r="BK244" t="s">
        <v>95</v>
      </c>
      <c r="BL244" t="s">
        <v>3165</v>
      </c>
      <c r="BM244" t="s">
        <v>3166</v>
      </c>
      <c r="BN244" t="s">
        <v>74</v>
      </c>
      <c r="BO244" t="s">
        <v>74</v>
      </c>
      <c r="BP244" t="s">
        <v>74</v>
      </c>
      <c r="BQ244" t="s">
        <v>74</v>
      </c>
      <c r="BR244" t="s">
        <v>97</v>
      </c>
      <c r="BS244" t="s">
        <v>3167</v>
      </c>
      <c r="BT244" t="str">
        <f>HYPERLINK("https%3A%2F%2Fwww.webofscience.com%2Fwos%2Fwoscc%2Ffull-record%2FWOS:A1997XA32000002","View Full Record in Web of Science")</f>
        <v>View Full Record in Web of Science</v>
      </c>
    </row>
    <row r="245" spans="1:72" x14ac:dyDescent="0.15">
      <c r="A245" t="s">
        <v>72</v>
      </c>
      <c r="B245" t="s">
        <v>3168</v>
      </c>
      <c r="C245" t="s">
        <v>74</v>
      </c>
      <c r="D245" t="s">
        <v>74</v>
      </c>
      <c r="E245" t="s">
        <v>74</v>
      </c>
      <c r="F245" t="s">
        <v>3168</v>
      </c>
      <c r="G245" t="s">
        <v>74</v>
      </c>
      <c r="H245" t="s">
        <v>74</v>
      </c>
      <c r="I245" t="s">
        <v>3169</v>
      </c>
      <c r="J245" t="s">
        <v>3170</v>
      </c>
      <c r="K245" t="s">
        <v>74</v>
      </c>
      <c r="L245" t="s">
        <v>74</v>
      </c>
      <c r="M245" t="s">
        <v>77</v>
      </c>
      <c r="N245" t="s">
        <v>78</v>
      </c>
      <c r="O245" t="s">
        <v>74</v>
      </c>
      <c r="P245" t="s">
        <v>74</v>
      </c>
      <c r="Q245" t="s">
        <v>74</v>
      </c>
      <c r="R245" t="s">
        <v>74</v>
      </c>
      <c r="S245" t="s">
        <v>74</v>
      </c>
      <c r="T245" t="s">
        <v>74</v>
      </c>
      <c r="U245" t="s">
        <v>3171</v>
      </c>
      <c r="V245" t="s">
        <v>3172</v>
      </c>
      <c r="W245" t="s">
        <v>3173</v>
      </c>
      <c r="X245" t="s">
        <v>82</v>
      </c>
      <c r="Y245" t="s">
        <v>3174</v>
      </c>
      <c r="Z245" t="s">
        <v>74</v>
      </c>
      <c r="AA245" t="s">
        <v>74</v>
      </c>
      <c r="AB245" t="s">
        <v>74</v>
      </c>
      <c r="AC245" t="s">
        <v>74</v>
      </c>
      <c r="AD245" t="s">
        <v>74</v>
      </c>
      <c r="AE245" t="s">
        <v>74</v>
      </c>
      <c r="AF245" t="s">
        <v>74</v>
      </c>
      <c r="AG245">
        <v>43</v>
      </c>
      <c r="AH245">
        <v>7</v>
      </c>
      <c r="AI245">
        <v>7</v>
      </c>
      <c r="AJ245">
        <v>0</v>
      </c>
      <c r="AK245">
        <v>5</v>
      </c>
      <c r="AL245" t="s">
        <v>3175</v>
      </c>
      <c r="AM245" t="s">
        <v>2270</v>
      </c>
      <c r="AN245" t="s">
        <v>3176</v>
      </c>
      <c r="AO245" t="s">
        <v>2272</v>
      </c>
      <c r="AP245" t="s">
        <v>74</v>
      </c>
      <c r="AQ245" t="s">
        <v>74</v>
      </c>
      <c r="AR245" t="s">
        <v>2274</v>
      </c>
      <c r="AS245" t="s">
        <v>3177</v>
      </c>
      <c r="AT245" t="s">
        <v>3123</v>
      </c>
      <c r="AU245">
        <v>1997</v>
      </c>
      <c r="AV245">
        <v>75</v>
      </c>
      <c r="AW245">
        <v>4</v>
      </c>
      <c r="AX245" t="s">
        <v>74</v>
      </c>
      <c r="AY245" t="s">
        <v>74</v>
      </c>
      <c r="AZ245" t="s">
        <v>74</v>
      </c>
      <c r="BA245" t="s">
        <v>74</v>
      </c>
      <c r="BB245">
        <v>582</v>
      </c>
      <c r="BC245">
        <v>588</v>
      </c>
      <c r="BD245" t="s">
        <v>74</v>
      </c>
      <c r="BE245" t="s">
        <v>3178</v>
      </c>
      <c r="BF245" t="str">
        <f>HYPERLINK("http://dx.doi.org/10.1139/z97-072","http://dx.doi.org/10.1139/z97-072")</f>
        <v>http://dx.doi.org/10.1139/z97-072</v>
      </c>
      <c r="BG245" t="s">
        <v>74</v>
      </c>
      <c r="BH245" t="s">
        <v>74</v>
      </c>
      <c r="BI245">
        <v>7</v>
      </c>
      <c r="BJ245" t="s">
        <v>1443</v>
      </c>
      <c r="BK245" t="s">
        <v>95</v>
      </c>
      <c r="BL245" t="s">
        <v>1443</v>
      </c>
      <c r="BM245" t="s">
        <v>3179</v>
      </c>
      <c r="BN245" t="s">
        <v>74</v>
      </c>
      <c r="BO245" t="s">
        <v>74</v>
      </c>
      <c r="BP245" t="s">
        <v>74</v>
      </c>
      <c r="BQ245" t="s">
        <v>74</v>
      </c>
      <c r="BR245" t="s">
        <v>97</v>
      </c>
      <c r="BS245" t="s">
        <v>3180</v>
      </c>
      <c r="BT245" t="str">
        <f>HYPERLINK("https%3A%2F%2Fwww.webofscience.com%2Fwos%2Fwoscc%2Ffull-record%2FWOS:A1997XB77700010","View Full Record in Web of Science")</f>
        <v>View Full Record in Web of Science</v>
      </c>
    </row>
    <row r="246" spans="1:72" x14ac:dyDescent="0.15">
      <c r="A246" t="s">
        <v>72</v>
      </c>
      <c r="B246" t="s">
        <v>3181</v>
      </c>
      <c r="C246" t="s">
        <v>74</v>
      </c>
      <c r="D246" t="s">
        <v>74</v>
      </c>
      <c r="E246" t="s">
        <v>74</v>
      </c>
      <c r="F246" t="s">
        <v>3181</v>
      </c>
      <c r="G246" t="s">
        <v>74</v>
      </c>
      <c r="H246" t="s">
        <v>74</v>
      </c>
      <c r="I246" t="s">
        <v>3182</v>
      </c>
      <c r="J246" t="s">
        <v>3170</v>
      </c>
      <c r="K246" t="s">
        <v>74</v>
      </c>
      <c r="L246" t="s">
        <v>74</v>
      </c>
      <c r="M246" t="s">
        <v>77</v>
      </c>
      <c r="N246" t="s">
        <v>78</v>
      </c>
      <c r="O246" t="s">
        <v>74</v>
      </c>
      <c r="P246" t="s">
        <v>74</v>
      </c>
      <c r="Q246" t="s">
        <v>74</v>
      </c>
      <c r="R246" t="s">
        <v>74</v>
      </c>
      <c r="S246" t="s">
        <v>74</v>
      </c>
      <c r="T246" t="s">
        <v>74</v>
      </c>
      <c r="U246" t="s">
        <v>3183</v>
      </c>
      <c r="V246" t="s">
        <v>3184</v>
      </c>
      <c r="W246" t="s">
        <v>3185</v>
      </c>
      <c r="X246" t="s">
        <v>82</v>
      </c>
      <c r="Y246" t="s">
        <v>3186</v>
      </c>
      <c r="Z246" t="s">
        <v>74</v>
      </c>
      <c r="AA246" t="s">
        <v>3187</v>
      </c>
      <c r="AB246" t="s">
        <v>3188</v>
      </c>
      <c r="AC246" t="s">
        <v>74</v>
      </c>
      <c r="AD246" t="s">
        <v>74</v>
      </c>
      <c r="AE246" t="s">
        <v>74</v>
      </c>
      <c r="AF246" t="s">
        <v>74</v>
      </c>
      <c r="AG246">
        <v>30</v>
      </c>
      <c r="AH246">
        <v>51</v>
      </c>
      <c r="AI246">
        <v>56</v>
      </c>
      <c r="AJ246">
        <v>0</v>
      </c>
      <c r="AK246">
        <v>9</v>
      </c>
      <c r="AL246" t="s">
        <v>3175</v>
      </c>
      <c r="AM246" t="s">
        <v>2270</v>
      </c>
      <c r="AN246" t="s">
        <v>3176</v>
      </c>
      <c r="AO246" t="s">
        <v>2272</v>
      </c>
      <c r="AP246" t="s">
        <v>74</v>
      </c>
      <c r="AQ246" t="s">
        <v>74</v>
      </c>
      <c r="AR246" t="s">
        <v>2274</v>
      </c>
      <c r="AS246" t="s">
        <v>3177</v>
      </c>
      <c r="AT246" t="s">
        <v>3123</v>
      </c>
      <c r="AU246">
        <v>1997</v>
      </c>
      <c r="AV246">
        <v>75</v>
      </c>
      <c r="AW246">
        <v>4</v>
      </c>
      <c r="AX246" t="s">
        <v>74</v>
      </c>
      <c r="AY246" t="s">
        <v>74</v>
      </c>
      <c r="AZ246" t="s">
        <v>74</v>
      </c>
      <c r="BA246" t="s">
        <v>74</v>
      </c>
      <c r="BB246">
        <v>632</v>
      </c>
      <c r="BC246">
        <v>637</v>
      </c>
      <c r="BD246" t="s">
        <v>74</v>
      </c>
      <c r="BE246" t="s">
        <v>3189</v>
      </c>
      <c r="BF246" t="str">
        <f>HYPERLINK("http://dx.doi.org/10.1139/z97-078","http://dx.doi.org/10.1139/z97-078")</f>
        <v>http://dx.doi.org/10.1139/z97-078</v>
      </c>
      <c r="BG246" t="s">
        <v>74</v>
      </c>
      <c r="BH246" t="s">
        <v>74</v>
      </c>
      <c r="BI246">
        <v>6</v>
      </c>
      <c r="BJ246" t="s">
        <v>1443</v>
      </c>
      <c r="BK246" t="s">
        <v>95</v>
      </c>
      <c r="BL246" t="s">
        <v>1443</v>
      </c>
      <c r="BM246" t="s">
        <v>3179</v>
      </c>
      <c r="BN246" t="s">
        <v>74</v>
      </c>
      <c r="BO246" t="s">
        <v>74</v>
      </c>
      <c r="BP246" t="s">
        <v>74</v>
      </c>
      <c r="BQ246" t="s">
        <v>74</v>
      </c>
      <c r="BR246" t="s">
        <v>97</v>
      </c>
      <c r="BS246" t="s">
        <v>3190</v>
      </c>
      <c r="BT246" t="str">
        <f>HYPERLINK("https%3A%2F%2Fwww.webofscience.com%2Fwos%2Fwoscc%2Ffull-record%2FWOS:A1997XB77700016","View Full Record in Web of Science")</f>
        <v>View Full Record in Web of Science</v>
      </c>
    </row>
    <row r="247" spans="1:72" x14ac:dyDescent="0.15">
      <c r="A247" t="s">
        <v>72</v>
      </c>
      <c r="B247" t="s">
        <v>3191</v>
      </c>
      <c r="C247" t="s">
        <v>74</v>
      </c>
      <c r="D247" t="s">
        <v>74</v>
      </c>
      <c r="E247" t="s">
        <v>74</v>
      </c>
      <c r="F247" t="s">
        <v>3191</v>
      </c>
      <c r="G247" t="s">
        <v>74</v>
      </c>
      <c r="H247" t="s">
        <v>74</v>
      </c>
      <c r="I247" t="s">
        <v>3192</v>
      </c>
      <c r="J247" t="s">
        <v>2322</v>
      </c>
      <c r="K247" t="s">
        <v>74</v>
      </c>
      <c r="L247" t="s">
        <v>74</v>
      </c>
      <c r="M247" t="s">
        <v>77</v>
      </c>
      <c r="N247" t="s">
        <v>78</v>
      </c>
      <c r="O247" t="s">
        <v>74</v>
      </c>
      <c r="P247" t="s">
        <v>74</v>
      </c>
      <c r="Q247" t="s">
        <v>74</v>
      </c>
      <c r="R247" t="s">
        <v>74</v>
      </c>
      <c r="S247" t="s">
        <v>74</v>
      </c>
      <c r="T247" t="s">
        <v>3193</v>
      </c>
      <c r="U247" t="s">
        <v>3194</v>
      </c>
      <c r="V247" t="s">
        <v>74</v>
      </c>
      <c r="W247" t="s">
        <v>74</v>
      </c>
      <c r="X247" t="s">
        <v>74</v>
      </c>
      <c r="Y247" t="s">
        <v>3195</v>
      </c>
      <c r="Z247" t="s">
        <v>74</v>
      </c>
      <c r="AA247" t="s">
        <v>74</v>
      </c>
      <c r="AB247" t="s">
        <v>74</v>
      </c>
      <c r="AC247" t="s">
        <v>74</v>
      </c>
      <c r="AD247" t="s">
        <v>74</v>
      </c>
      <c r="AE247" t="s">
        <v>74</v>
      </c>
      <c r="AF247" t="s">
        <v>74</v>
      </c>
      <c r="AG247">
        <v>11</v>
      </c>
      <c r="AH247">
        <v>0</v>
      </c>
      <c r="AI247">
        <v>0</v>
      </c>
      <c r="AJ247">
        <v>0</v>
      </c>
      <c r="AK247">
        <v>2</v>
      </c>
      <c r="AL247" t="s">
        <v>2326</v>
      </c>
      <c r="AM247" t="s">
        <v>2327</v>
      </c>
      <c r="AN247" t="s">
        <v>2328</v>
      </c>
      <c r="AO247" t="s">
        <v>2329</v>
      </c>
      <c r="AP247" t="s">
        <v>74</v>
      </c>
      <c r="AQ247" t="s">
        <v>74</v>
      </c>
      <c r="AR247" t="s">
        <v>2330</v>
      </c>
      <c r="AS247" t="s">
        <v>2331</v>
      </c>
      <c r="AT247" t="s">
        <v>3123</v>
      </c>
      <c r="AU247">
        <v>1997</v>
      </c>
      <c r="AV247">
        <v>42</v>
      </c>
      <c r="AW247">
        <v>7</v>
      </c>
      <c r="AX247" t="s">
        <v>74</v>
      </c>
      <c r="AY247" t="s">
        <v>74</v>
      </c>
      <c r="AZ247" t="s">
        <v>74</v>
      </c>
      <c r="BA247" t="s">
        <v>74</v>
      </c>
      <c r="BB247">
        <v>570</v>
      </c>
      <c r="BC247">
        <v>573</v>
      </c>
      <c r="BD247" t="s">
        <v>74</v>
      </c>
      <c r="BE247" t="s">
        <v>3196</v>
      </c>
      <c r="BF247" t="str">
        <f>HYPERLINK("http://dx.doi.org/10.1007/BF03182620","http://dx.doi.org/10.1007/BF03182620")</f>
        <v>http://dx.doi.org/10.1007/BF03182620</v>
      </c>
      <c r="BG247" t="s">
        <v>74</v>
      </c>
      <c r="BH247" t="s">
        <v>74</v>
      </c>
      <c r="BI247">
        <v>4</v>
      </c>
      <c r="BJ247" t="s">
        <v>619</v>
      </c>
      <c r="BK247" t="s">
        <v>95</v>
      </c>
      <c r="BL247" t="s">
        <v>620</v>
      </c>
      <c r="BM247" t="s">
        <v>3197</v>
      </c>
      <c r="BN247" t="s">
        <v>74</v>
      </c>
      <c r="BO247" t="s">
        <v>74</v>
      </c>
      <c r="BP247" t="s">
        <v>74</v>
      </c>
      <c r="BQ247" t="s">
        <v>74</v>
      </c>
      <c r="BR247" t="s">
        <v>97</v>
      </c>
      <c r="BS247" t="s">
        <v>3198</v>
      </c>
      <c r="BT247" t="str">
        <f>HYPERLINK("https%3A%2F%2Fwww.webofscience.com%2Fwos%2Fwoscc%2Ffull-record%2FWOS:A1997XK83800011","View Full Record in Web of Science")</f>
        <v>View Full Record in Web of Science</v>
      </c>
    </row>
    <row r="248" spans="1:72" x14ac:dyDescent="0.15">
      <c r="A248" t="s">
        <v>72</v>
      </c>
      <c r="B248" t="s">
        <v>3199</v>
      </c>
      <c r="C248" t="s">
        <v>74</v>
      </c>
      <c r="D248" t="s">
        <v>74</v>
      </c>
      <c r="E248" t="s">
        <v>74</v>
      </c>
      <c r="F248" t="s">
        <v>3199</v>
      </c>
      <c r="G248" t="s">
        <v>74</v>
      </c>
      <c r="H248" t="s">
        <v>74</v>
      </c>
      <c r="I248" t="s">
        <v>3200</v>
      </c>
      <c r="J248" t="s">
        <v>3201</v>
      </c>
      <c r="K248" t="s">
        <v>74</v>
      </c>
      <c r="L248" t="s">
        <v>74</v>
      </c>
      <c r="M248" t="s">
        <v>77</v>
      </c>
      <c r="N248" t="s">
        <v>2047</v>
      </c>
      <c r="O248" t="s">
        <v>74</v>
      </c>
      <c r="P248" t="s">
        <v>74</v>
      </c>
      <c r="Q248" t="s">
        <v>74</v>
      </c>
      <c r="R248" t="s">
        <v>74</v>
      </c>
      <c r="S248" t="s">
        <v>74</v>
      </c>
      <c r="T248" t="s">
        <v>74</v>
      </c>
      <c r="U248" t="s">
        <v>74</v>
      </c>
      <c r="V248" t="s">
        <v>74</v>
      </c>
      <c r="W248" t="s">
        <v>74</v>
      </c>
      <c r="X248" t="s">
        <v>74</v>
      </c>
      <c r="Y248" t="s">
        <v>74</v>
      </c>
      <c r="Z248" t="s">
        <v>74</v>
      </c>
      <c r="AA248" t="s">
        <v>74</v>
      </c>
      <c r="AB248" t="s">
        <v>74</v>
      </c>
      <c r="AC248" t="s">
        <v>74</v>
      </c>
      <c r="AD248" t="s">
        <v>74</v>
      </c>
      <c r="AE248" t="s">
        <v>74</v>
      </c>
      <c r="AF248" t="s">
        <v>74</v>
      </c>
      <c r="AG248">
        <v>1</v>
      </c>
      <c r="AH248">
        <v>0</v>
      </c>
      <c r="AI248">
        <v>0</v>
      </c>
      <c r="AJ248">
        <v>0</v>
      </c>
      <c r="AK248">
        <v>0</v>
      </c>
      <c r="AL248" t="s">
        <v>3202</v>
      </c>
      <c r="AM248" t="s">
        <v>824</v>
      </c>
      <c r="AN248" t="s">
        <v>3203</v>
      </c>
      <c r="AO248" t="s">
        <v>3204</v>
      </c>
      <c r="AP248" t="s">
        <v>74</v>
      </c>
      <c r="AQ248" t="s">
        <v>74</v>
      </c>
      <c r="AR248" t="s">
        <v>3205</v>
      </c>
      <c r="AS248" t="s">
        <v>3206</v>
      </c>
      <c r="AT248" t="s">
        <v>3123</v>
      </c>
      <c r="AU248">
        <v>1997</v>
      </c>
      <c r="AV248">
        <v>5</v>
      </c>
      <c r="AW248">
        <v>2</v>
      </c>
      <c r="AX248" t="s">
        <v>74</v>
      </c>
      <c r="AY248" t="s">
        <v>74</v>
      </c>
      <c r="AZ248" t="s">
        <v>74</v>
      </c>
      <c r="BA248" t="s">
        <v>74</v>
      </c>
      <c r="BB248">
        <v>152</v>
      </c>
      <c r="BC248">
        <v>152</v>
      </c>
      <c r="BD248" t="s">
        <v>74</v>
      </c>
      <c r="BE248" t="s">
        <v>74</v>
      </c>
      <c r="BF248" t="s">
        <v>74</v>
      </c>
      <c r="BG248" t="s">
        <v>74</v>
      </c>
      <c r="BH248" t="s">
        <v>74</v>
      </c>
      <c r="BI248">
        <v>1</v>
      </c>
      <c r="BJ248" t="s">
        <v>3207</v>
      </c>
      <c r="BK248" t="s">
        <v>95</v>
      </c>
      <c r="BL248" t="s">
        <v>3207</v>
      </c>
      <c r="BM248" t="s">
        <v>3208</v>
      </c>
      <c r="BN248" t="s">
        <v>74</v>
      </c>
      <c r="BO248" t="s">
        <v>74</v>
      </c>
      <c r="BP248" t="s">
        <v>74</v>
      </c>
      <c r="BQ248" t="s">
        <v>74</v>
      </c>
      <c r="BR248" t="s">
        <v>97</v>
      </c>
      <c r="BS248" t="s">
        <v>3209</v>
      </c>
      <c r="BT248" t="str">
        <f>HYPERLINK("https%3A%2F%2Fwww.webofscience.com%2Fwos%2Fwoscc%2Ffull-record%2FWOS:A1997XW57700016","View Full Record in Web of Science")</f>
        <v>View Full Record in Web of Science</v>
      </c>
    </row>
    <row r="249" spans="1:72" x14ac:dyDescent="0.15">
      <c r="A249" t="s">
        <v>72</v>
      </c>
      <c r="B249" t="s">
        <v>3210</v>
      </c>
      <c r="C249" t="s">
        <v>74</v>
      </c>
      <c r="D249" t="s">
        <v>74</v>
      </c>
      <c r="E249" t="s">
        <v>74</v>
      </c>
      <c r="F249" t="s">
        <v>3210</v>
      </c>
      <c r="G249" t="s">
        <v>74</v>
      </c>
      <c r="H249" t="s">
        <v>74</v>
      </c>
      <c r="I249" t="s">
        <v>3211</v>
      </c>
      <c r="J249" t="s">
        <v>3212</v>
      </c>
      <c r="K249" t="s">
        <v>74</v>
      </c>
      <c r="L249" t="s">
        <v>74</v>
      </c>
      <c r="M249" t="s">
        <v>77</v>
      </c>
      <c r="N249" t="s">
        <v>78</v>
      </c>
      <c r="O249" t="s">
        <v>74</v>
      </c>
      <c r="P249" t="s">
        <v>74</v>
      </c>
      <c r="Q249" t="s">
        <v>74</v>
      </c>
      <c r="R249" t="s">
        <v>74</v>
      </c>
      <c r="S249" t="s">
        <v>74</v>
      </c>
      <c r="T249" t="s">
        <v>3213</v>
      </c>
      <c r="U249" t="s">
        <v>3214</v>
      </c>
      <c r="V249" t="s">
        <v>3215</v>
      </c>
      <c r="W249" t="s">
        <v>3216</v>
      </c>
      <c r="X249" t="s">
        <v>3217</v>
      </c>
      <c r="Y249" t="s">
        <v>3218</v>
      </c>
      <c r="Z249" t="s">
        <v>74</v>
      </c>
      <c r="AA249" t="s">
        <v>74</v>
      </c>
      <c r="AB249" t="s">
        <v>74</v>
      </c>
      <c r="AC249" t="s">
        <v>74</v>
      </c>
      <c r="AD249" t="s">
        <v>74</v>
      </c>
      <c r="AE249" t="s">
        <v>74</v>
      </c>
      <c r="AF249" t="s">
        <v>74</v>
      </c>
      <c r="AG249">
        <v>46</v>
      </c>
      <c r="AH249">
        <v>29</v>
      </c>
      <c r="AI249">
        <v>33</v>
      </c>
      <c r="AJ249">
        <v>0</v>
      </c>
      <c r="AK249">
        <v>3</v>
      </c>
      <c r="AL249" t="s">
        <v>3219</v>
      </c>
      <c r="AM249" t="s">
        <v>824</v>
      </c>
      <c r="AN249" t="s">
        <v>3220</v>
      </c>
      <c r="AO249" t="s">
        <v>3221</v>
      </c>
      <c r="AP249" t="s">
        <v>74</v>
      </c>
      <c r="AQ249" t="s">
        <v>74</v>
      </c>
      <c r="AR249" t="s">
        <v>3222</v>
      </c>
      <c r="AS249" t="s">
        <v>3223</v>
      </c>
      <c r="AT249" t="s">
        <v>3123</v>
      </c>
      <c r="AU249">
        <v>1997</v>
      </c>
      <c r="AV249">
        <v>18</v>
      </c>
      <c r="AW249">
        <v>2</v>
      </c>
      <c r="AX249" t="s">
        <v>74</v>
      </c>
      <c r="AY249" t="s">
        <v>74</v>
      </c>
      <c r="AZ249" t="s">
        <v>74</v>
      </c>
      <c r="BA249" t="s">
        <v>74</v>
      </c>
      <c r="BB249">
        <v>179</v>
      </c>
      <c r="BC249">
        <v>195</v>
      </c>
      <c r="BD249" t="s">
        <v>74</v>
      </c>
      <c r="BE249" t="s">
        <v>3224</v>
      </c>
      <c r="BF249" t="str">
        <f>HYPERLINK("http://dx.doi.org/10.1006/cres.1996.0055","http://dx.doi.org/10.1006/cres.1996.0055")</f>
        <v>http://dx.doi.org/10.1006/cres.1996.0055</v>
      </c>
      <c r="BG249" t="s">
        <v>74</v>
      </c>
      <c r="BH249" t="s">
        <v>74</v>
      </c>
      <c r="BI249">
        <v>17</v>
      </c>
      <c r="BJ249" t="s">
        <v>3225</v>
      </c>
      <c r="BK249" t="s">
        <v>95</v>
      </c>
      <c r="BL249" t="s">
        <v>3225</v>
      </c>
      <c r="BM249" t="s">
        <v>3226</v>
      </c>
      <c r="BN249" t="s">
        <v>74</v>
      </c>
      <c r="BO249" t="s">
        <v>74</v>
      </c>
      <c r="BP249" t="s">
        <v>74</v>
      </c>
      <c r="BQ249" t="s">
        <v>74</v>
      </c>
      <c r="BR249" t="s">
        <v>97</v>
      </c>
      <c r="BS249" t="s">
        <v>3227</v>
      </c>
      <c r="BT249" t="str">
        <f>HYPERLINK("https%3A%2F%2Fwww.webofscience.com%2Fwos%2Fwoscc%2Ffull-record%2FWOS:A1997WT30100003","View Full Record in Web of Science")</f>
        <v>View Full Record in Web of Science</v>
      </c>
    </row>
    <row r="250" spans="1:72" x14ac:dyDescent="0.15">
      <c r="A250" t="s">
        <v>72</v>
      </c>
      <c r="B250" t="s">
        <v>3228</v>
      </c>
      <c r="C250" t="s">
        <v>74</v>
      </c>
      <c r="D250" t="s">
        <v>74</v>
      </c>
      <c r="E250" t="s">
        <v>74</v>
      </c>
      <c r="F250" t="s">
        <v>3228</v>
      </c>
      <c r="G250" t="s">
        <v>74</v>
      </c>
      <c r="H250" t="s">
        <v>74</v>
      </c>
      <c r="I250" t="s">
        <v>3229</v>
      </c>
      <c r="J250" t="s">
        <v>3230</v>
      </c>
      <c r="K250" t="s">
        <v>74</v>
      </c>
      <c r="L250" t="s">
        <v>74</v>
      </c>
      <c r="M250" t="s">
        <v>77</v>
      </c>
      <c r="N250" t="s">
        <v>78</v>
      </c>
      <c r="O250" t="s">
        <v>74</v>
      </c>
      <c r="P250" t="s">
        <v>74</v>
      </c>
      <c r="Q250" t="s">
        <v>74</v>
      </c>
      <c r="R250" t="s">
        <v>74</v>
      </c>
      <c r="S250" t="s">
        <v>74</v>
      </c>
      <c r="T250" t="s">
        <v>74</v>
      </c>
      <c r="U250" t="s">
        <v>3231</v>
      </c>
      <c r="V250" t="s">
        <v>3232</v>
      </c>
      <c r="W250" t="s">
        <v>74</v>
      </c>
      <c r="X250" t="s">
        <v>74</v>
      </c>
      <c r="Y250" t="s">
        <v>3233</v>
      </c>
      <c r="Z250" t="s">
        <v>74</v>
      </c>
      <c r="AA250" t="s">
        <v>74</v>
      </c>
      <c r="AB250" t="s">
        <v>74</v>
      </c>
      <c r="AC250" t="s">
        <v>74</v>
      </c>
      <c r="AD250" t="s">
        <v>74</v>
      </c>
      <c r="AE250" t="s">
        <v>74</v>
      </c>
      <c r="AF250" t="s">
        <v>74</v>
      </c>
      <c r="AG250">
        <v>25</v>
      </c>
      <c r="AH250">
        <v>3</v>
      </c>
      <c r="AI250">
        <v>4</v>
      </c>
      <c r="AJ250">
        <v>0</v>
      </c>
      <c r="AK250">
        <v>5</v>
      </c>
      <c r="AL250" t="s">
        <v>3234</v>
      </c>
      <c r="AM250" t="s">
        <v>3235</v>
      </c>
      <c r="AN250" t="s">
        <v>3236</v>
      </c>
      <c r="AO250" t="s">
        <v>3237</v>
      </c>
      <c r="AP250" t="s">
        <v>3238</v>
      </c>
      <c r="AQ250" t="s">
        <v>74</v>
      </c>
      <c r="AR250" t="s">
        <v>3239</v>
      </c>
      <c r="AS250" t="s">
        <v>3240</v>
      </c>
      <c r="AT250" t="s">
        <v>3123</v>
      </c>
      <c r="AU250">
        <v>1997</v>
      </c>
      <c r="AV250">
        <v>47</v>
      </c>
      <c r="AW250">
        <v>2</v>
      </c>
      <c r="AX250" t="s">
        <v>74</v>
      </c>
      <c r="AY250" t="s">
        <v>74</v>
      </c>
      <c r="AZ250" t="s">
        <v>74</v>
      </c>
      <c r="BA250" t="s">
        <v>74</v>
      </c>
      <c r="BB250">
        <v>149</v>
      </c>
      <c r="BC250">
        <v>158</v>
      </c>
      <c r="BD250" t="s">
        <v>74</v>
      </c>
      <c r="BE250" t="s">
        <v>3241</v>
      </c>
      <c r="BF250" t="str">
        <f>HYPERLINK("http://dx.doi.org/10.14429/dsj.47.3987","http://dx.doi.org/10.14429/dsj.47.3987")</f>
        <v>http://dx.doi.org/10.14429/dsj.47.3987</v>
      </c>
      <c r="BG250" t="s">
        <v>74</v>
      </c>
      <c r="BH250" t="s">
        <v>74</v>
      </c>
      <c r="BI250">
        <v>10</v>
      </c>
      <c r="BJ250" t="s">
        <v>619</v>
      </c>
      <c r="BK250" t="s">
        <v>95</v>
      </c>
      <c r="BL250" t="s">
        <v>620</v>
      </c>
      <c r="BM250" t="s">
        <v>3242</v>
      </c>
      <c r="BN250" t="s">
        <v>74</v>
      </c>
      <c r="BO250" t="s">
        <v>74</v>
      </c>
      <c r="BP250" t="s">
        <v>74</v>
      </c>
      <c r="BQ250" t="s">
        <v>74</v>
      </c>
      <c r="BR250" t="s">
        <v>97</v>
      </c>
      <c r="BS250" t="s">
        <v>3243</v>
      </c>
      <c r="BT250" t="str">
        <f>HYPERLINK("https%3A%2F%2Fwww.webofscience.com%2Fwos%2Fwoscc%2Ffull-record%2FWOS:A1997XH42500003","View Full Record in Web of Science")</f>
        <v>View Full Record in Web of Science</v>
      </c>
    </row>
    <row r="251" spans="1:72" x14ac:dyDescent="0.15">
      <c r="A251" t="s">
        <v>72</v>
      </c>
      <c r="B251" t="s">
        <v>3244</v>
      </c>
      <c r="C251" t="s">
        <v>74</v>
      </c>
      <c r="D251" t="s">
        <v>74</v>
      </c>
      <c r="E251" t="s">
        <v>74</v>
      </c>
      <c r="F251" t="s">
        <v>3244</v>
      </c>
      <c r="G251" t="s">
        <v>74</v>
      </c>
      <c r="H251" t="s">
        <v>74</v>
      </c>
      <c r="I251" t="s">
        <v>3245</v>
      </c>
      <c r="J251" t="s">
        <v>3246</v>
      </c>
      <c r="K251" t="s">
        <v>74</v>
      </c>
      <c r="L251" t="s">
        <v>74</v>
      </c>
      <c r="M251" t="s">
        <v>1577</v>
      </c>
      <c r="N251" t="s">
        <v>78</v>
      </c>
      <c r="O251" t="s">
        <v>74</v>
      </c>
      <c r="P251" t="s">
        <v>74</v>
      </c>
      <c r="Q251" t="s">
        <v>74</v>
      </c>
      <c r="R251" t="s">
        <v>74</v>
      </c>
      <c r="S251" t="s">
        <v>74</v>
      </c>
      <c r="T251" t="s">
        <v>74</v>
      </c>
      <c r="U251" t="s">
        <v>74</v>
      </c>
      <c r="V251" t="s">
        <v>74</v>
      </c>
      <c r="W251" t="s">
        <v>74</v>
      </c>
      <c r="X251" t="s">
        <v>74</v>
      </c>
      <c r="Y251" t="s">
        <v>3247</v>
      </c>
      <c r="Z251" t="s">
        <v>74</v>
      </c>
      <c r="AA251" t="s">
        <v>74</v>
      </c>
      <c r="AB251" t="s">
        <v>74</v>
      </c>
      <c r="AC251" t="s">
        <v>74</v>
      </c>
      <c r="AD251" t="s">
        <v>74</v>
      </c>
      <c r="AE251" t="s">
        <v>74</v>
      </c>
      <c r="AF251" t="s">
        <v>74</v>
      </c>
      <c r="AG251">
        <v>11</v>
      </c>
      <c r="AH251">
        <v>0</v>
      </c>
      <c r="AI251">
        <v>0</v>
      </c>
      <c r="AJ251">
        <v>0</v>
      </c>
      <c r="AK251">
        <v>1</v>
      </c>
      <c r="AL251" t="s">
        <v>1583</v>
      </c>
      <c r="AM251" t="s">
        <v>1584</v>
      </c>
      <c r="AN251" t="s">
        <v>2447</v>
      </c>
      <c r="AO251" t="s">
        <v>3248</v>
      </c>
      <c r="AP251" t="s">
        <v>74</v>
      </c>
      <c r="AQ251" t="s">
        <v>74</v>
      </c>
      <c r="AR251" t="s">
        <v>3249</v>
      </c>
      <c r="AS251" t="s">
        <v>3250</v>
      </c>
      <c r="AT251" t="s">
        <v>3123</v>
      </c>
      <c r="AU251">
        <v>1997</v>
      </c>
      <c r="AV251">
        <v>353</v>
      </c>
      <c r="AW251">
        <v>5</v>
      </c>
      <c r="AX251" t="s">
        <v>74</v>
      </c>
      <c r="AY251" t="s">
        <v>74</v>
      </c>
      <c r="AZ251" t="s">
        <v>74</v>
      </c>
      <c r="BA251" t="s">
        <v>74</v>
      </c>
      <c r="BB251">
        <v>673</v>
      </c>
      <c r="BC251">
        <v>675</v>
      </c>
      <c r="BD251" t="s">
        <v>74</v>
      </c>
      <c r="BE251" t="s">
        <v>74</v>
      </c>
      <c r="BF251" t="s">
        <v>74</v>
      </c>
      <c r="BG251" t="s">
        <v>74</v>
      </c>
      <c r="BH251" t="s">
        <v>74</v>
      </c>
      <c r="BI251">
        <v>3</v>
      </c>
      <c r="BJ251" t="s">
        <v>619</v>
      </c>
      <c r="BK251" t="s">
        <v>95</v>
      </c>
      <c r="BL251" t="s">
        <v>620</v>
      </c>
      <c r="BM251" t="s">
        <v>3251</v>
      </c>
      <c r="BN251" t="s">
        <v>74</v>
      </c>
      <c r="BO251" t="s">
        <v>74</v>
      </c>
      <c r="BP251" t="s">
        <v>74</v>
      </c>
      <c r="BQ251" t="s">
        <v>74</v>
      </c>
      <c r="BR251" t="s">
        <v>97</v>
      </c>
      <c r="BS251" t="s">
        <v>3252</v>
      </c>
      <c r="BT251" t="str">
        <f>HYPERLINK("https%3A%2F%2Fwww.webofscience.com%2Fwos%2Fwoscc%2Ffull-record%2FWOS:A1997XJ88900029","View Full Record in Web of Science")</f>
        <v>View Full Record in Web of Science</v>
      </c>
    </row>
    <row r="252" spans="1:72" x14ac:dyDescent="0.15">
      <c r="A252" t="s">
        <v>72</v>
      </c>
      <c r="B252" t="s">
        <v>3253</v>
      </c>
      <c r="C252" t="s">
        <v>74</v>
      </c>
      <c r="D252" t="s">
        <v>74</v>
      </c>
      <c r="E252" t="s">
        <v>74</v>
      </c>
      <c r="F252" t="s">
        <v>3253</v>
      </c>
      <c r="G252" t="s">
        <v>74</v>
      </c>
      <c r="H252" t="s">
        <v>74</v>
      </c>
      <c r="I252" t="s">
        <v>3254</v>
      </c>
      <c r="J252" t="s">
        <v>3255</v>
      </c>
      <c r="K252" t="s">
        <v>74</v>
      </c>
      <c r="L252" t="s">
        <v>74</v>
      </c>
      <c r="M252" t="s">
        <v>77</v>
      </c>
      <c r="N252" t="s">
        <v>428</v>
      </c>
      <c r="O252" t="s">
        <v>74</v>
      </c>
      <c r="P252" t="s">
        <v>74</v>
      </c>
      <c r="Q252" t="s">
        <v>74</v>
      </c>
      <c r="R252" t="s">
        <v>74</v>
      </c>
      <c r="S252" t="s">
        <v>74</v>
      </c>
      <c r="T252" t="s">
        <v>74</v>
      </c>
      <c r="U252" t="s">
        <v>3256</v>
      </c>
      <c r="V252" t="s">
        <v>3257</v>
      </c>
      <c r="W252" t="s">
        <v>74</v>
      </c>
      <c r="X252" t="s">
        <v>74</v>
      </c>
      <c r="Y252" t="s">
        <v>3258</v>
      </c>
      <c r="Z252" t="s">
        <v>74</v>
      </c>
      <c r="AA252" t="s">
        <v>74</v>
      </c>
      <c r="AB252" t="s">
        <v>74</v>
      </c>
      <c r="AC252" t="s">
        <v>74</v>
      </c>
      <c r="AD252" t="s">
        <v>74</v>
      </c>
      <c r="AE252" t="s">
        <v>74</v>
      </c>
      <c r="AF252" t="s">
        <v>74</v>
      </c>
      <c r="AG252">
        <v>52</v>
      </c>
      <c r="AH252">
        <v>13</v>
      </c>
      <c r="AI252">
        <v>13</v>
      </c>
      <c r="AJ252">
        <v>0</v>
      </c>
      <c r="AK252">
        <v>8</v>
      </c>
      <c r="AL252" t="s">
        <v>2595</v>
      </c>
      <c r="AM252" t="s">
        <v>572</v>
      </c>
      <c r="AN252" t="s">
        <v>3259</v>
      </c>
      <c r="AO252" t="s">
        <v>3260</v>
      </c>
      <c r="AP252" t="s">
        <v>3261</v>
      </c>
      <c r="AQ252" t="s">
        <v>74</v>
      </c>
      <c r="AR252" t="s">
        <v>3262</v>
      </c>
      <c r="AS252" t="s">
        <v>3263</v>
      </c>
      <c r="AT252" t="s">
        <v>3123</v>
      </c>
      <c r="AU252">
        <v>1997</v>
      </c>
      <c r="AV252">
        <v>31</v>
      </c>
      <c r="AW252">
        <v>4</v>
      </c>
      <c r="AX252" t="s">
        <v>74</v>
      </c>
      <c r="AY252" t="s">
        <v>74</v>
      </c>
      <c r="AZ252" t="s">
        <v>74</v>
      </c>
      <c r="BA252" t="s">
        <v>74</v>
      </c>
      <c r="BB252">
        <v>949</v>
      </c>
      <c r="BC252">
        <v>955</v>
      </c>
      <c r="BD252" t="s">
        <v>74</v>
      </c>
      <c r="BE252" t="s">
        <v>3264</v>
      </c>
      <c r="BF252" t="str">
        <f>HYPERLINK("http://dx.doi.org/10.1021/es960580t","http://dx.doi.org/10.1021/es960580t")</f>
        <v>http://dx.doi.org/10.1021/es960580t</v>
      </c>
      <c r="BG252" t="s">
        <v>74</v>
      </c>
      <c r="BH252" t="s">
        <v>74</v>
      </c>
      <c r="BI252">
        <v>7</v>
      </c>
      <c r="BJ252" t="s">
        <v>3265</v>
      </c>
      <c r="BK252" t="s">
        <v>95</v>
      </c>
      <c r="BL252" t="s">
        <v>3266</v>
      </c>
      <c r="BM252" t="s">
        <v>3267</v>
      </c>
      <c r="BN252" t="s">
        <v>74</v>
      </c>
      <c r="BO252" t="s">
        <v>74</v>
      </c>
      <c r="BP252" t="s">
        <v>74</v>
      </c>
      <c r="BQ252" t="s">
        <v>74</v>
      </c>
      <c r="BR252" t="s">
        <v>97</v>
      </c>
      <c r="BS252" t="s">
        <v>3268</v>
      </c>
      <c r="BT252" t="str">
        <f>HYPERLINK("https%3A%2F%2Fwww.webofscience.com%2Fwos%2Fwoscc%2Ffull-record%2FWOS:A1997WR54600026","View Full Record in Web of Science")</f>
        <v>View Full Record in Web of Science</v>
      </c>
    </row>
    <row r="253" spans="1:72" x14ac:dyDescent="0.15">
      <c r="A253" t="s">
        <v>72</v>
      </c>
      <c r="B253" t="s">
        <v>3269</v>
      </c>
      <c r="C253" t="s">
        <v>74</v>
      </c>
      <c r="D253" t="s">
        <v>74</v>
      </c>
      <c r="E253" t="s">
        <v>74</v>
      </c>
      <c r="F253" t="s">
        <v>3269</v>
      </c>
      <c r="G253" t="s">
        <v>74</v>
      </c>
      <c r="H253" t="s">
        <v>74</v>
      </c>
      <c r="I253" t="s">
        <v>3270</v>
      </c>
      <c r="J253" t="s">
        <v>1514</v>
      </c>
      <c r="K253" t="s">
        <v>74</v>
      </c>
      <c r="L253" t="s">
        <v>74</v>
      </c>
      <c r="M253" t="s">
        <v>77</v>
      </c>
      <c r="N253" t="s">
        <v>78</v>
      </c>
      <c r="O253" t="s">
        <v>74</v>
      </c>
      <c r="P253" t="s">
        <v>74</v>
      </c>
      <c r="Q253" t="s">
        <v>74</v>
      </c>
      <c r="R253" t="s">
        <v>74</v>
      </c>
      <c r="S253" t="s">
        <v>74</v>
      </c>
      <c r="T253" t="s">
        <v>74</v>
      </c>
      <c r="U253" t="s">
        <v>3271</v>
      </c>
      <c r="V253" t="s">
        <v>3272</v>
      </c>
      <c r="W253" t="s">
        <v>3273</v>
      </c>
      <c r="X253" t="s">
        <v>3274</v>
      </c>
      <c r="Y253" t="s">
        <v>3275</v>
      </c>
      <c r="Z253" t="s">
        <v>74</v>
      </c>
      <c r="AA253" t="s">
        <v>3276</v>
      </c>
      <c r="AB253" t="s">
        <v>74</v>
      </c>
      <c r="AC253" t="s">
        <v>74</v>
      </c>
      <c r="AD253" t="s">
        <v>74</v>
      </c>
      <c r="AE253" t="s">
        <v>74</v>
      </c>
      <c r="AF253" t="s">
        <v>74</v>
      </c>
      <c r="AG253">
        <v>32</v>
      </c>
      <c r="AH253">
        <v>143</v>
      </c>
      <c r="AI253">
        <v>150</v>
      </c>
      <c r="AJ253">
        <v>1</v>
      </c>
      <c r="AK253">
        <v>29</v>
      </c>
      <c r="AL253" t="s">
        <v>175</v>
      </c>
      <c r="AM253" t="s">
        <v>132</v>
      </c>
      <c r="AN253" t="s">
        <v>860</v>
      </c>
      <c r="AO253" t="s">
        <v>1522</v>
      </c>
      <c r="AP253" t="s">
        <v>74</v>
      </c>
      <c r="AQ253" t="s">
        <v>74</v>
      </c>
      <c r="AR253" t="s">
        <v>1523</v>
      </c>
      <c r="AS253" t="s">
        <v>1524</v>
      </c>
      <c r="AT253" t="s">
        <v>3123</v>
      </c>
      <c r="AU253">
        <v>1997</v>
      </c>
      <c r="AV253">
        <v>61</v>
      </c>
      <c r="AW253">
        <v>7</v>
      </c>
      <c r="AX253" t="s">
        <v>74</v>
      </c>
      <c r="AY253" t="s">
        <v>74</v>
      </c>
      <c r="AZ253" t="s">
        <v>74</v>
      </c>
      <c r="BA253" t="s">
        <v>74</v>
      </c>
      <c r="BB253">
        <v>1495</v>
      </c>
      <c r="BC253">
        <v>1505</v>
      </c>
      <c r="BD253" t="s">
        <v>74</v>
      </c>
      <c r="BE253" t="s">
        <v>3277</v>
      </c>
      <c r="BF253" t="str">
        <f>HYPERLINK("http://dx.doi.org/10.1016/S0016-7037(97)00017-3","http://dx.doi.org/10.1016/S0016-7037(97)00017-3")</f>
        <v>http://dx.doi.org/10.1016/S0016-7037(97)00017-3</v>
      </c>
      <c r="BG253" t="s">
        <v>74</v>
      </c>
      <c r="BH253" t="s">
        <v>74</v>
      </c>
      <c r="BI253">
        <v>11</v>
      </c>
      <c r="BJ253" t="s">
        <v>225</v>
      </c>
      <c r="BK253" t="s">
        <v>95</v>
      </c>
      <c r="BL253" t="s">
        <v>225</v>
      </c>
      <c r="BM253" t="s">
        <v>3278</v>
      </c>
      <c r="BN253" t="s">
        <v>74</v>
      </c>
      <c r="BO253" t="s">
        <v>74</v>
      </c>
      <c r="BP253" t="s">
        <v>74</v>
      </c>
      <c r="BQ253" t="s">
        <v>74</v>
      </c>
      <c r="BR253" t="s">
        <v>97</v>
      </c>
      <c r="BS253" t="s">
        <v>3279</v>
      </c>
      <c r="BT253" t="str">
        <f>HYPERLINK("https%3A%2F%2Fwww.webofscience.com%2Fwos%2Fwoscc%2Ffull-record%2FWOS:A1997WV63100011","View Full Record in Web of Science")</f>
        <v>View Full Record in Web of Science</v>
      </c>
    </row>
    <row r="254" spans="1:72" x14ac:dyDescent="0.15">
      <c r="A254" t="s">
        <v>72</v>
      </c>
      <c r="B254" t="s">
        <v>3280</v>
      </c>
      <c r="C254" t="s">
        <v>74</v>
      </c>
      <c r="D254" t="s">
        <v>74</v>
      </c>
      <c r="E254" t="s">
        <v>74</v>
      </c>
      <c r="F254" t="s">
        <v>3280</v>
      </c>
      <c r="G254" t="s">
        <v>74</v>
      </c>
      <c r="H254" t="s">
        <v>74</v>
      </c>
      <c r="I254" t="s">
        <v>3281</v>
      </c>
      <c r="J254" t="s">
        <v>3282</v>
      </c>
      <c r="K254" t="s">
        <v>74</v>
      </c>
      <c r="L254" t="s">
        <v>74</v>
      </c>
      <c r="M254" t="s">
        <v>77</v>
      </c>
      <c r="N254" t="s">
        <v>78</v>
      </c>
      <c r="O254" t="s">
        <v>74</v>
      </c>
      <c r="P254" t="s">
        <v>74</v>
      </c>
      <c r="Q254" t="s">
        <v>74</v>
      </c>
      <c r="R254" t="s">
        <v>74</v>
      </c>
      <c r="S254" t="s">
        <v>74</v>
      </c>
      <c r="T254" t="s">
        <v>74</v>
      </c>
      <c r="U254" t="s">
        <v>3283</v>
      </c>
      <c r="V254" t="s">
        <v>3284</v>
      </c>
      <c r="W254" t="s">
        <v>3285</v>
      </c>
      <c r="X254" t="s">
        <v>1737</v>
      </c>
      <c r="Y254" t="s">
        <v>74</v>
      </c>
      <c r="Z254" t="s">
        <v>74</v>
      </c>
      <c r="AA254" t="s">
        <v>3286</v>
      </c>
      <c r="AB254" t="s">
        <v>3287</v>
      </c>
      <c r="AC254" t="s">
        <v>74</v>
      </c>
      <c r="AD254" t="s">
        <v>74</v>
      </c>
      <c r="AE254" t="s">
        <v>74</v>
      </c>
      <c r="AF254" t="s">
        <v>74</v>
      </c>
      <c r="AG254">
        <v>18</v>
      </c>
      <c r="AH254">
        <v>31</v>
      </c>
      <c r="AI254">
        <v>32</v>
      </c>
      <c r="AJ254">
        <v>0</v>
      </c>
      <c r="AK254">
        <v>8</v>
      </c>
      <c r="AL254" t="s">
        <v>3288</v>
      </c>
      <c r="AM254" t="s">
        <v>2193</v>
      </c>
      <c r="AN254" t="s">
        <v>3289</v>
      </c>
      <c r="AO254" t="s">
        <v>3290</v>
      </c>
      <c r="AP254" t="s">
        <v>74</v>
      </c>
      <c r="AQ254" t="s">
        <v>74</v>
      </c>
      <c r="AR254" t="s">
        <v>3282</v>
      </c>
      <c r="AS254" t="s">
        <v>564</v>
      </c>
      <c r="AT254" t="s">
        <v>3123</v>
      </c>
      <c r="AU254">
        <v>1997</v>
      </c>
      <c r="AV254">
        <v>25</v>
      </c>
      <c r="AW254">
        <v>4</v>
      </c>
      <c r="AX254" t="s">
        <v>74</v>
      </c>
      <c r="AY254" t="s">
        <v>74</v>
      </c>
      <c r="AZ254" t="s">
        <v>74</v>
      </c>
      <c r="BA254" t="s">
        <v>74</v>
      </c>
      <c r="BB254">
        <v>371</v>
      </c>
      <c r="BC254">
        <v>374</v>
      </c>
      <c r="BD254" t="s">
        <v>74</v>
      </c>
      <c r="BE254" t="s">
        <v>3291</v>
      </c>
      <c r="BF254" t="str">
        <f>HYPERLINK("http://dx.doi.org/10.1130/0091-7613(1997)025&lt;0371:SAGDRT&gt;2.3.CO;2","http://dx.doi.org/10.1130/0091-7613(1997)025&lt;0371:SAGDRT&gt;2.3.CO;2")</f>
        <v>http://dx.doi.org/10.1130/0091-7613(1997)025&lt;0371:SAGDRT&gt;2.3.CO;2</v>
      </c>
      <c r="BG254" t="s">
        <v>74</v>
      </c>
      <c r="BH254" t="s">
        <v>74</v>
      </c>
      <c r="BI254">
        <v>4</v>
      </c>
      <c r="BJ254" t="s">
        <v>564</v>
      </c>
      <c r="BK254" t="s">
        <v>95</v>
      </c>
      <c r="BL254" t="s">
        <v>564</v>
      </c>
      <c r="BM254" t="s">
        <v>3292</v>
      </c>
      <c r="BN254" t="s">
        <v>74</v>
      </c>
      <c r="BO254" t="s">
        <v>601</v>
      </c>
      <c r="BP254" t="s">
        <v>74</v>
      </c>
      <c r="BQ254" t="s">
        <v>74</v>
      </c>
      <c r="BR254" t="s">
        <v>97</v>
      </c>
      <c r="BS254" t="s">
        <v>3293</v>
      </c>
      <c r="BT254" t="str">
        <f>HYPERLINK("https%3A%2F%2Fwww.webofscience.com%2Fwos%2Fwoscc%2Ffull-record%2FWOS:A1997WU31900021","View Full Record in Web of Science")</f>
        <v>View Full Record in Web of Science</v>
      </c>
    </row>
    <row r="255" spans="1:72" x14ac:dyDescent="0.15">
      <c r="A255" t="s">
        <v>72</v>
      </c>
      <c r="B255" t="s">
        <v>3294</v>
      </c>
      <c r="C255" t="s">
        <v>74</v>
      </c>
      <c r="D255" t="s">
        <v>74</v>
      </c>
      <c r="E255" t="s">
        <v>74</v>
      </c>
      <c r="F255" t="s">
        <v>3294</v>
      </c>
      <c r="G255" t="s">
        <v>74</v>
      </c>
      <c r="H255" t="s">
        <v>74</v>
      </c>
      <c r="I255" t="s">
        <v>3295</v>
      </c>
      <c r="J255" t="s">
        <v>3296</v>
      </c>
      <c r="K255" t="s">
        <v>74</v>
      </c>
      <c r="L255" t="s">
        <v>74</v>
      </c>
      <c r="M255" t="s">
        <v>77</v>
      </c>
      <c r="N255" t="s">
        <v>78</v>
      </c>
      <c r="O255" t="s">
        <v>74</v>
      </c>
      <c r="P255" t="s">
        <v>74</v>
      </c>
      <c r="Q255" t="s">
        <v>74</v>
      </c>
      <c r="R255" t="s">
        <v>74</v>
      </c>
      <c r="S255" t="s">
        <v>74</v>
      </c>
      <c r="T255" t="s">
        <v>3297</v>
      </c>
      <c r="U255" t="s">
        <v>3298</v>
      </c>
      <c r="V255" t="s">
        <v>3299</v>
      </c>
      <c r="W255" t="s">
        <v>74</v>
      </c>
      <c r="X255" t="s">
        <v>74</v>
      </c>
      <c r="Y255" t="s">
        <v>3300</v>
      </c>
      <c r="Z255" t="s">
        <v>74</v>
      </c>
      <c r="AA255" t="s">
        <v>74</v>
      </c>
      <c r="AB255" t="s">
        <v>74</v>
      </c>
      <c r="AC255" t="s">
        <v>74</v>
      </c>
      <c r="AD255" t="s">
        <v>74</v>
      </c>
      <c r="AE255" t="s">
        <v>74</v>
      </c>
      <c r="AF255" t="s">
        <v>74</v>
      </c>
      <c r="AG255">
        <v>20</v>
      </c>
      <c r="AH255">
        <v>11</v>
      </c>
      <c r="AI255">
        <v>14</v>
      </c>
      <c r="AJ255">
        <v>0</v>
      </c>
      <c r="AK255">
        <v>7</v>
      </c>
      <c r="AL255" t="s">
        <v>175</v>
      </c>
      <c r="AM255" t="s">
        <v>132</v>
      </c>
      <c r="AN255" t="s">
        <v>860</v>
      </c>
      <c r="AO255" t="s">
        <v>3301</v>
      </c>
      <c r="AP255" t="s">
        <v>74</v>
      </c>
      <c r="AQ255" t="s">
        <v>74</v>
      </c>
      <c r="AR255" t="s">
        <v>3302</v>
      </c>
      <c r="AS255" t="s">
        <v>3303</v>
      </c>
      <c r="AT255" t="s">
        <v>3123</v>
      </c>
      <c r="AU255">
        <v>1997</v>
      </c>
      <c r="AV255">
        <v>29</v>
      </c>
      <c r="AW255">
        <v>4</v>
      </c>
      <c r="AX255" t="s">
        <v>74</v>
      </c>
      <c r="AY255" t="s">
        <v>74</v>
      </c>
      <c r="AZ255" t="s">
        <v>74</v>
      </c>
      <c r="BA255" t="s">
        <v>74</v>
      </c>
      <c r="BB255">
        <v>703</v>
      </c>
      <c r="BC255">
        <v>706</v>
      </c>
      <c r="BD255" t="s">
        <v>74</v>
      </c>
      <c r="BE255" t="s">
        <v>3304</v>
      </c>
      <c r="BF255" t="str">
        <f>HYPERLINK("http://dx.doi.org/10.1016/S1357-2725(96)00168-9","http://dx.doi.org/10.1016/S1357-2725(96)00168-9")</f>
        <v>http://dx.doi.org/10.1016/S1357-2725(96)00168-9</v>
      </c>
      <c r="BG255" t="s">
        <v>74</v>
      </c>
      <c r="BH255" t="s">
        <v>74</v>
      </c>
      <c r="BI255">
        <v>4</v>
      </c>
      <c r="BJ255" t="s">
        <v>2298</v>
      </c>
      <c r="BK255" t="s">
        <v>95</v>
      </c>
      <c r="BL255" t="s">
        <v>2298</v>
      </c>
      <c r="BM255" t="s">
        <v>3305</v>
      </c>
      <c r="BN255">
        <v>9363648</v>
      </c>
      <c r="BO255" t="s">
        <v>119</v>
      </c>
      <c r="BP255" t="s">
        <v>74</v>
      </c>
      <c r="BQ255" t="s">
        <v>74</v>
      </c>
      <c r="BR255" t="s">
        <v>97</v>
      </c>
      <c r="BS255" t="s">
        <v>3306</v>
      </c>
      <c r="BT255" t="str">
        <f>HYPERLINK("https%3A%2F%2Fwww.webofscience.com%2Fwos%2Fwoscc%2Ffull-record%2FWOS:A1997XF92100018","View Full Record in Web of Science")</f>
        <v>View Full Record in Web of Science</v>
      </c>
    </row>
    <row r="256" spans="1:72" x14ac:dyDescent="0.15">
      <c r="A256" t="s">
        <v>72</v>
      </c>
      <c r="B256" t="s">
        <v>3307</v>
      </c>
      <c r="C256" t="s">
        <v>74</v>
      </c>
      <c r="D256" t="s">
        <v>74</v>
      </c>
      <c r="E256" t="s">
        <v>74</v>
      </c>
      <c r="F256" t="s">
        <v>3307</v>
      </c>
      <c r="G256" t="s">
        <v>74</v>
      </c>
      <c r="H256" t="s">
        <v>74</v>
      </c>
      <c r="I256" t="s">
        <v>3308</v>
      </c>
      <c r="J256" t="s">
        <v>3309</v>
      </c>
      <c r="K256" t="s">
        <v>74</v>
      </c>
      <c r="L256" t="s">
        <v>74</v>
      </c>
      <c r="M256" t="s">
        <v>77</v>
      </c>
      <c r="N256" t="s">
        <v>78</v>
      </c>
      <c r="O256" t="s">
        <v>74</v>
      </c>
      <c r="P256" t="s">
        <v>74</v>
      </c>
      <c r="Q256" t="s">
        <v>74</v>
      </c>
      <c r="R256" t="s">
        <v>74</v>
      </c>
      <c r="S256" t="s">
        <v>74</v>
      </c>
      <c r="T256" t="s">
        <v>74</v>
      </c>
      <c r="U256" t="s">
        <v>3310</v>
      </c>
      <c r="V256" t="s">
        <v>3311</v>
      </c>
      <c r="W256" t="s">
        <v>1087</v>
      </c>
      <c r="X256" t="s">
        <v>82</v>
      </c>
      <c r="Y256" t="s">
        <v>74</v>
      </c>
      <c r="Z256" t="s">
        <v>74</v>
      </c>
      <c r="AA256" t="s">
        <v>74</v>
      </c>
      <c r="AB256" t="s">
        <v>74</v>
      </c>
      <c r="AC256" t="s">
        <v>74</v>
      </c>
      <c r="AD256" t="s">
        <v>74</v>
      </c>
      <c r="AE256" t="s">
        <v>74</v>
      </c>
      <c r="AF256" t="s">
        <v>74</v>
      </c>
      <c r="AG256">
        <v>13</v>
      </c>
      <c r="AH256">
        <v>31</v>
      </c>
      <c r="AI256">
        <v>32</v>
      </c>
      <c r="AJ256">
        <v>0</v>
      </c>
      <c r="AK256">
        <v>8</v>
      </c>
      <c r="AL256" t="s">
        <v>86</v>
      </c>
      <c r="AM256" t="s">
        <v>87</v>
      </c>
      <c r="AN256" t="s">
        <v>88</v>
      </c>
      <c r="AO256" t="s">
        <v>3312</v>
      </c>
      <c r="AP256" t="s">
        <v>74</v>
      </c>
      <c r="AQ256" t="s">
        <v>74</v>
      </c>
      <c r="AR256" t="s">
        <v>3313</v>
      </c>
      <c r="AS256" t="s">
        <v>3314</v>
      </c>
      <c r="AT256" t="s">
        <v>3123</v>
      </c>
      <c r="AU256">
        <v>1997</v>
      </c>
      <c r="AV256">
        <v>40</v>
      </c>
      <c r="AW256">
        <v>2</v>
      </c>
      <c r="AX256" t="s">
        <v>74</v>
      </c>
      <c r="AY256" t="s">
        <v>74</v>
      </c>
      <c r="AZ256" t="s">
        <v>74</v>
      </c>
      <c r="BA256" t="s">
        <v>74</v>
      </c>
      <c r="BB256">
        <v>119</v>
      </c>
      <c r="BC256">
        <v>122</v>
      </c>
      <c r="BD256" t="s">
        <v>74</v>
      </c>
      <c r="BE256" t="s">
        <v>3315</v>
      </c>
      <c r="BF256" t="str">
        <f>HYPERLINK("http://dx.doi.org/10.1007/s004840050031","http://dx.doi.org/10.1007/s004840050031")</f>
        <v>http://dx.doi.org/10.1007/s004840050031</v>
      </c>
      <c r="BG256" t="s">
        <v>74</v>
      </c>
      <c r="BH256" t="s">
        <v>74</v>
      </c>
      <c r="BI256">
        <v>4</v>
      </c>
      <c r="BJ256" t="s">
        <v>3316</v>
      </c>
      <c r="BK256" t="s">
        <v>95</v>
      </c>
      <c r="BL256" t="s">
        <v>3317</v>
      </c>
      <c r="BM256" t="s">
        <v>3318</v>
      </c>
      <c r="BN256" t="s">
        <v>74</v>
      </c>
      <c r="BO256" t="s">
        <v>74</v>
      </c>
      <c r="BP256" t="s">
        <v>74</v>
      </c>
      <c r="BQ256" t="s">
        <v>74</v>
      </c>
      <c r="BR256" t="s">
        <v>97</v>
      </c>
      <c r="BS256" t="s">
        <v>3319</v>
      </c>
      <c r="BT256" t="str">
        <f>HYPERLINK("https%3A%2F%2Fwww.webofscience.com%2Fwos%2Fwoscc%2Ffull-record%2FWOS:A1997WW38200012","View Full Record in Web of Science")</f>
        <v>View Full Record in Web of Science</v>
      </c>
    </row>
    <row r="257" spans="1:72" x14ac:dyDescent="0.15">
      <c r="A257" t="s">
        <v>72</v>
      </c>
      <c r="B257" t="s">
        <v>3320</v>
      </c>
      <c r="C257" t="s">
        <v>74</v>
      </c>
      <c r="D257" t="s">
        <v>74</v>
      </c>
      <c r="E257" t="s">
        <v>74</v>
      </c>
      <c r="F257" t="s">
        <v>3320</v>
      </c>
      <c r="G257" t="s">
        <v>74</v>
      </c>
      <c r="H257" t="s">
        <v>74</v>
      </c>
      <c r="I257" t="s">
        <v>3321</v>
      </c>
      <c r="J257" t="s">
        <v>3322</v>
      </c>
      <c r="K257" t="s">
        <v>74</v>
      </c>
      <c r="L257" t="s">
        <v>74</v>
      </c>
      <c r="M257" t="s">
        <v>77</v>
      </c>
      <c r="N257" t="s">
        <v>78</v>
      </c>
      <c r="O257" t="s">
        <v>74</v>
      </c>
      <c r="P257" t="s">
        <v>74</v>
      </c>
      <c r="Q257" t="s">
        <v>74</v>
      </c>
      <c r="R257" t="s">
        <v>74</v>
      </c>
      <c r="S257" t="s">
        <v>74</v>
      </c>
      <c r="T257" t="s">
        <v>74</v>
      </c>
      <c r="U257" t="s">
        <v>3323</v>
      </c>
      <c r="V257" t="s">
        <v>3324</v>
      </c>
      <c r="W257" t="s">
        <v>3325</v>
      </c>
      <c r="X257" t="s">
        <v>3326</v>
      </c>
      <c r="Y257" t="s">
        <v>3327</v>
      </c>
      <c r="Z257" t="s">
        <v>74</v>
      </c>
      <c r="AA257" t="s">
        <v>3328</v>
      </c>
      <c r="AB257" t="s">
        <v>3329</v>
      </c>
      <c r="AC257" t="s">
        <v>74</v>
      </c>
      <c r="AD257" t="s">
        <v>74</v>
      </c>
      <c r="AE257" t="s">
        <v>74</v>
      </c>
      <c r="AF257" t="s">
        <v>74</v>
      </c>
      <c r="AG257">
        <v>49</v>
      </c>
      <c r="AH257">
        <v>104</v>
      </c>
      <c r="AI257">
        <v>108</v>
      </c>
      <c r="AJ257">
        <v>0</v>
      </c>
      <c r="AK257">
        <v>12</v>
      </c>
      <c r="AL257" t="s">
        <v>1309</v>
      </c>
      <c r="AM257" t="s">
        <v>572</v>
      </c>
      <c r="AN257" t="s">
        <v>1310</v>
      </c>
      <c r="AO257" t="s">
        <v>3330</v>
      </c>
      <c r="AP257" t="s">
        <v>74</v>
      </c>
      <c r="AQ257" t="s">
        <v>74</v>
      </c>
      <c r="AR257" t="s">
        <v>3331</v>
      </c>
      <c r="AS257" t="s">
        <v>3332</v>
      </c>
      <c r="AT257" t="s">
        <v>3123</v>
      </c>
      <c r="AU257">
        <v>1997</v>
      </c>
      <c r="AV257">
        <v>47</v>
      </c>
      <c r="AW257">
        <v>2</v>
      </c>
      <c r="AX257" t="s">
        <v>74</v>
      </c>
      <c r="AY257" t="s">
        <v>74</v>
      </c>
      <c r="AZ257" t="s">
        <v>74</v>
      </c>
      <c r="BA257" t="s">
        <v>74</v>
      </c>
      <c r="BB257">
        <v>278</v>
      </c>
      <c r="BC257">
        <v>283</v>
      </c>
      <c r="BD257" t="s">
        <v>74</v>
      </c>
      <c r="BE257" t="s">
        <v>3333</v>
      </c>
      <c r="BF257" t="str">
        <f>HYPERLINK("http://dx.doi.org/10.1099/00207713-47-2-278","http://dx.doi.org/10.1099/00207713-47-2-278")</f>
        <v>http://dx.doi.org/10.1099/00207713-47-2-278</v>
      </c>
      <c r="BG257" t="s">
        <v>74</v>
      </c>
      <c r="BH257" t="s">
        <v>74</v>
      </c>
      <c r="BI257">
        <v>6</v>
      </c>
      <c r="BJ257" t="s">
        <v>1044</v>
      </c>
      <c r="BK257" t="s">
        <v>95</v>
      </c>
      <c r="BL257" t="s">
        <v>1044</v>
      </c>
      <c r="BM257" t="s">
        <v>3334</v>
      </c>
      <c r="BN257">
        <v>9103610</v>
      </c>
      <c r="BO257" t="s">
        <v>227</v>
      </c>
      <c r="BP257" t="s">
        <v>74</v>
      </c>
      <c r="BQ257" t="s">
        <v>74</v>
      </c>
      <c r="BR257" t="s">
        <v>97</v>
      </c>
      <c r="BS257" t="s">
        <v>3335</v>
      </c>
      <c r="BT257" t="str">
        <f>HYPERLINK("https%3A%2F%2Fwww.webofscience.com%2Fwos%2Fwoscc%2Ffull-record%2FWOS:A1997WT56800006","View Full Record in Web of Science")</f>
        <v>View Full Record in Web of Science</v>
      </c>
    </row>
    <row r="258" spans="1:72" x14ac:dyDescent="0.15">
      <c r="A258" t="s">
        <v>72</v>
      </c>
      <c r="B258" t="s">
        <v>3336</v>
      </c>
      <c r="C258" t="s">
        <v>74</v>
      </c>
      <c r="D258" t="s">
        <v>74</v>
      </c>
      <c r="E258" t="s">
        <v>74</v>
      </c>
      <c r="F258" t="s">
        <v>3336</v>
      </c>
      <c r="G258" t="s">
        <v>74</v>
      </c>
      <c r="H258" t="s">
        <v>74</v>
      </c>
      <c r="I258" t="s">
        <v>3337</v>
      </c>
      <c r="J258" t="s">
        <v>3322</v>
      </c>
      <c r="K258" t="s">
        <v>74</v>
      </c>
      <c r="L258" t="s">
        <v>74</v>
      </c>
      <c r="M258" t="s">
        <v>77</v>
      </c>
      <c r="N258" t="s">
        <v>78</v>
      </c>
      <c r="O258" t="s">
        <v>74</v>
      </c>
      <c r="P258" t="s">
        <v>74</v>
      </c>
      <c r="Q258" t="s">
        <v>74</v>
      </c>
      <c r="R258" t="s">
        <v>74</v>
      </c>
      <c r="S258" t="s">
        <v>74</v>
      </c>
      <c r="T258" t="s">
        <v>74</v>
      </c>
      <c r="U258" t="s">
        <v>3338</v>
      </c>
      <c r="V258" t="s">
        <v>3339</v>
      </c>
      <c r="W258" t="s">
        <v>3340</v>
      </c>
      <c r="X258" t="s">
        <v>3341</v>
      </c>
      <c r="Y258" t="s">
        <v>74</v>
      </c>
      <c r="Z258" t="s">
        <v>74</v>
      </c>
      <c r="AA258" t="s">
        <v>3342</v>
      </c>
      <c r="AB258" t="s">
        <v>3343</v>
      </c>
      <c r="AC258" t="s">
        <v>74</v>
      </c>
      <c r="AD258" t="s">
        <v>74</v>
      </c>
      <c r="AE258" t="s">
        <v>74</v>
      </c>
      <c r="AF258" t="s">
        <v>74</v>
      </c>
      <c r="AG258">
        <v>48</v>
      </c>
      <c r="AH258">
        <v>59</v>
      </c>
      <c r="AI258">
        <v>62</v>
      </c>
      <c r="AJ258">
        <v>1</v>
      </c>
      <c r="AK258">
        <v>16</v>
      </c>
      <c r="AL258" t="s">
        <v>1309</v>
      </c>
      <c r="AM258" t="s">
        <v>572</v>
      </c>
      <c r="AN258" t="s">
        <v>1310</v>
      </c>
      <c r="AO258" t="s">
        <v>3330</v>
      </c>
      <c r="AP258" t="s">
        <v>74</v>
      </c>
      <c r="AQ258" t="s">
        <v>74</v>
      </c>
      <c r="AR258" t="s">
        <v>3331</v>
      </c>
      <c r="AS258" t="s">
        <v>3332</v>
      </c>
      <c r="AT258" t="s">
        <v>3123</v>
      </c>
      <c r="AU258">
        <v>1997</v>
      </c>
      <c r="AV258">
        <v>47</v>
      </c>
      <c r="AW258">
        <v>2</v>
      </c>
      <c r="AX258" t="s">
        <v>74</v>
      </c>
      <c r="AY258" t="s">
        <v>74</v>
      </c>
      <c r="AZ258" t="s">
        <v>74</v>
      </c>
      <c r="BA258" t="s">
        <v>74</v>
      </c>
      <c r="BB258">
        <v>345</v>
      </c>
      <c r="BC258">
        <v>351</v>
      </c>
      <c r="BD258" t="s">
        <v>74</v>
      </c>
      <c r="BE258" t="s">
        <v>3344</v>
      </c>
      <c r="BF258" t="str">
        <f>HYPERLINK("http://dx.doi.org/10.1099/00207713-47-2-345","http://dx.doi.org/10.1099/00207713-47-2-345")</f>
        <v>http://dx.doi.org/10.1099/00207713-47-2-345</v>
      </c>
      <c r="BG258" t="s">
        <v>74</v>
      </c>
      <c r="BH258" t="s">
        <v>74</v>
      </c>
      <c r="BI258">
        <v>7</v>
      </c>
      <c r="BJ258" t="s">
        <v>1044</v>
      </c>
      <c r="BK258" t="s">
        <v>95</v>
      </c>
      <c r="BL258" t="s">
        <v>1044</v>
      </c>
      <c r="BM258" t="s">
        <v>3334</v>
      </c>
      <c r="BN258">
        <v>9103620</v>
      </c>
      <c r="BO258" t="s">
        <v>227</v>
      </c>
      <c r="BP258" t="s">
        <v>74</v>
      </c>
      <c r="BQ258" t="s">
        <v>74</v>
      </c>
      <c r="BR258" t="s">
        <v>97</v>
      </c>
      <c r="BS258" t="s">
        <v>3345</v>
      </c>
      <c r="BT258" t="str">
        <f>HYPERLINK("https%3A%2F%2Fwww.webofscience.com%2Fwos%2Fwoscc%2Ffull-record%2FWOS:A1997WT56800016","View Full Record in Web of Science")</f>
        <v>View Full Record in Web of Science</v>
      </c>
    </row>
    <row r="259" spans="1:72" x14ac:dyDescent="0.15">
      <c r="A259" t="s">
        <v>72</v>
      </c>
      <c r="B259" t="s">
        <v>3346</v>
      </c>
      <c r="C259" t="s">
        <v>74</v>
      </c>
      <c r="D259" t="s">
        <v>74</v>
      </c>
      <c r="E259" t="s">
        <v>74</v>
      </c>
      <c r="F259" t="s">
        <v>3346</v>
      </c>
      <c r="G259" t="s">
        <v>74</v>
      </c>
      <c r="H259" t="s">
        <v>74</v>
      </c>
      <c r="I259" t="s">
        <v>3347</v>
      </c>
      <c r="J259" t="s">
        <v>3322</v>
      </c>
      <c r="K259" t="s">
        <v>74</v>
      </c>
      <c r="L259" t="s">
        <v>74</v>
      </c>
      <c r="M259" t="s">
        <v>77</v>
      </c>
      <c r="N259" t="s">
        <v>78</v>
      </c>
      <c r="O259" t="s">
        <v>74</v>
      </c>
      <c r="P259" t="s">
        <v>74</v>
      </c>
      <c r="Q259" t="s">
        <v>74</v>
      </c>
      <c r="R259" t="s">
        <v>74</v>
      </c>
      <c r="S259" t="s">
        <v>74</v>
      </c>
      <c r="T259" t="s">
        <v>74</v>
      </c>
      <c r="U259" t="s">
        <v>3348</v>
      </c>
      <c r="V259" t="s">
        <v>3349</v>
      </c>
      <c r="W259" t="s">
        <v>3350</v>
      </c>
      <c r="X259" t="s">
        <v>3351</v>
      </c>
      <c r="Y259" t="s">
        <v>3352</v>
      </c>
      <c r="Z259" t="s">
        <v>74</v>
      </c>
      <c r="AA259" t="s">
        <v>3353</v>
      </c>
      <c r="AB259" t="s">
        <v>74</v>
      </c>
      <c r="AC259" t="s">
        <v>74</v>
      </c>
      <c r="AD259" t="s">
        <v>74</v>
      </c>
      <c r="AE259" t="s">
        <v>74</v>
      </c>
      <c r="AF259" t="s">
        <v>74</v>
      </c>
      <c r="AG259">
        <v>34</v>
      </c>
      <c r="AH259">
        <v>87</v>
      </c>
      <c r="AI259">
        <v>93</v>
      </c>
      <c r="AJ259">
        <v>0</v>
      </c>
      <c r="AK259">
        <v>10</v>
      </c>
      <c r="AL259" t="s">
        <v>1309</v>
      </c>
      <c r="AM259" t="s">
        <v>572</v>
      </c>
      <c r="AN259" t="s">
        <v>1310</v>
      </c>
      <c r="AO259" t="s">
        <v>3330</v>
      </c>
      <c r="AP259" t="s">
        <v>74</v>
      </c>
      <c r="AQ259" t="s">
        <v>74</v>
      </c>
      <c r="AR259" t="s">
        <v>3331</v>
      </c>
      <c r="AS259" t="s">
        <v>3332</v>
      </c>
      <c r="AT259" t="s">
        <v>3123</v>
      </c>
      <c r="AU259">
        <v>1997</v>
      </c>
      <c r="AV259">
        <v>47</v>
      </c>
      <c r="AW259">
        <v>2</v>
      </c>
      <c r="AX259" t="s">
        <v>74</v>
      </c>
      <c r="AY259" t="s">
        <v>74</v>
      </c>
      <c r="AZ259" t="s">
        <v>74</v>
      </c>
      <c r="BA259" t="s">
        <v>74</v>
      </c>
      <c r="BB259">
        <v>474</v>
      </c>
      <c r="BC259">
        <v>478</v>
      </c>
      <c r="BD259" t="s">
        <v>74</v>
      </c>
      <c r="BE259" t="s">
        <v>3354</v>
      </c>
      <c r="BF259" t="str">
        <f>HYPERLINK("http://dx.doi.org/10.1099/00207713-47-2-474","http://dx.doi.org/10.1099/00207713-47-2-474")</f>
        <v>http://dx.doi.org/10.1099/00207713-47-2-474</v>
      </c>
      <c r="BG259" t="s">
        <v>74</v>
      </c>
      <c r="BH259" t="s">
        <v>74</v>
      </c>
      <c r="BI259">
        <v>5</v>
      </c>
      <c r="BJ259" t="s">
        <v>1044</v>
      </c>
      <c r="BK259" t="s">
        <v>95</v>
      </c>
      <c r="BL259" t="s">
        <v>1044</v>
      </c>
      <c r="BM259" t="s">
        <v>3334</v>
      </c>
      <c r="BN259">
        <v>9103638</v>
      </c>
      <c r="BO259" t="s">
        <v>227</v>
      </c>
      <c r="BP259" t="s">
        <v>74</v>
      </c>
      <c r="BQ259" t="s">
        <v>74</v>
      </c>
      <c r="BR259" t="s">
        <v>97</v>
      </c>
      <c r="BS259" t="s">
        <v>3355</v>
      </c>
      <c r="BT259" t="str">
        <f>HYPERLINK("https%3A%2F%2Fwww.webofscience.com%2Fwos%2Fwoscc%2Ffull-record%2FWOS:A1997WT56800035","View Full Record in Web of Science")</f>
        <v>View Full Record in Web of Science</v>
      </c>
    </row>
    <row r="260" spans="1:72" x14ac:dyDescent="0.15">
      <c r="A260" t="s">
        <v>72</v>
      </c>
      <c r="B260" t="s">
        <v>3356</v>
      </c>
      <c r="C260" t="s">
        <v>74</v>
      </c>
      <c r="D260" t="s">
        <v>74</v>
      </c>
      <c r="E260" t="s">
        <v>74</v>
      </c>
      <c r="F260" t="s">
        <v>3356</v>
      </c>
      <c r="G260" t="s">
        <v>74</v>
      </c>
      <c r="H260" t="s">
        <v>74</v>
      </c>
      <c r="I260" t="s">
        <v>3357</v>
      </c>
      <c r="J260" t="s">
        <v>3358</v>
      </c>
      <c r="K260" t="s">
        <v>74</v>
      </c>
      <c r="L260" t="s">
        <v>74</v>
      </c>
      <c r="M260" t="s">
        <v>3359</v>
      </c>
      <c r="N260" t="s">
        <v>78</v>
      </c>
      <c r="O260" t="s">
        <v>74</v>
      </c>
      <c r="P260" t="s">
        <v>74</v>
      </c>
      <c r="Q260" t="s">
        <v>74</v>
      </c>
      <c r="R260" t="s">
        <v>74</v>
      </c>
      <c r="S260" t="s">
        <v>74</v>
      </c>
      <c r="T260" t="s">
        <v>74</v>
      </c>
      <c r="U260" t="s">
        <v>3360</v>
      </c>
      <c r="V260" t="s">
        <v>3361</v>
      </c>
      <c r="W260" t="s">
        <v>74</v>
      </c>
      <c r="X260" t="s">
        <v>74</v>
      </c>
      <c r="Y260" t="s">
        <v>3362</v>
      </c>
      <c r="Z260" t="s">
        <v>74</v>
      </c>
      <c r="AA260" t="s">
        <v>74</v>
      </c>
      <c r="AB260" t="s">
        <v>74</v>
      </c>
      <c r="AC260" t="s">
        <v>74</v>
      </c>
      <c r="AD260" t="s">
        <v>74</v>
      </c>
      <c r="AE260" t="s">
        <v>74</v>
      </c>
      <c r="AF260" t="s">
        <v>74</v>
      </c>
      <c r="AG260">
        <v>27</v>
      </c>
      <c r="AH260">
        <v>21</v>
      </c>
      <c r="AI260">
        <v>22</v>
      </c>
      <c r="AJ260">
        <v>1</v>
      </c>
      <c r="AK260">
        <v>11</v>
      </c>
      <c r="AL260" t="s">
        <v>3363</v>
      </c>
      <c r="AM260" t="s">
        <v>3364</v>
      </c>
      <c r="AN260" t="s">
        <v>3365</v>
      </c>
      <c r="AO260" t="s">
        <v>3366</v>
      </c>
      <c r="AP260" t="s">
        <v>74</v>
      </c>
      <c r="AQ260" t="s">
        <v>74</v>
      </c>
      <c r="AR260" t="s">
        <v>3367</v>
      </c>
      <c r="AS260" t="s">
        <v>3368</v>
      </c>
      <c r="AT260" t="s">
        <v>3123</v>
      </c>
      <c r="AU260">
        <v>1997</v>
      </c>
      <c r="AV260">
        <v>138</v>
      </c>
      <c r="AW260">
        <v>2</v>
      </c>
      <c r="AX260" t="s">
        <v>74</v>
      </c>
      <c r="AY260" t="s">
        <v>74</v>
      </c>
      <c r="AZ260" t="s">
        <v>74</v>
      </c>
      <c r="BA260" t="s">
        <v>74</v>
      </c>
      <c r="BB260">
        <v>199</v>
      </c>
      <c r="BC260">
        <v>213</v>
      </c>
      <c r="BD260" t="s">
        <v>74</v>
      </c>
      <c r="BE260" t="s">
        <v>3369</v>
      </c>
      <c r="BF260" t="str">
        <f>HYPERLINK("http://dx.doi.org/10.1007/BF01651623","http://dx.doi.org/10.1007/BF01651623")</f>
        <v>http://dx.doi.org/10.1007/BF01651623</v>
      </c>
      <c r="BG260" t="s">
        <v>74</v>
      </c>
      <c r="BH260" t="s">
        <v>74</v>
      </c>
      <c r="BI260">
        <v>15</v>
      </c>
      <c r="BJ260" t="s">
        <v>1442</v>
      </c>
      <c r="BK260" t="s">
        <v>95</v>
      </c>
      <c r="BL260" t="s">
        <v>1443</v>
      </c>
      <c r="BM260" t="s">
        <v>3370</v>
      </c>
      <c r="BN260" t="s">
        <v>74</v>
      </c>
      <c r="BO260" t="s">
        <v>74</v>
      </c>
      <c r="BP260" t="s">
        <v>74</v>
      </c>
      <c r="BQ260" t="s">
        <v>74</v>
      </c>
      <c r="BR260" t="s">
        <v>97</v>
      </c>
      <c r="BS260" t="s">
        <v>3371</v>
      </c>
      <c r="BT260" t="str">
        <f>HYPERLINK("https%3A%2F%2Fwww.webofscience.com%2Fwos%2Fwoscc%2Ffull-record%2FWOS:A1997WX30000004","View Full Record in Web of Science")</f>
        <v>View Full Record in Web of Science</v>
      </c>
    </row>
    <row r="261" spans="1:72" x14ac:dyDescent="0.15">
      <c r="A261" t="s">
        <v>72</v>
      </c>
      <c r="B261" t="s">
        <v>1303</v>
      </c>
      <c r="C261" t="s">
        <v>74</v>
      </c>
      <c r="D261" t="s">
        <v>74</v>
      </c>
      <c r="E261" t="s">
        <v>74</v>
      </c>
      <c r="F261" t="s">
        <v>1303</v>
      </c>
      <c r="G261" t="s">
        <v>74</v>
      </c>
      <c r="H261" t="s">
        <v>74</v>
      </c>
      <c r="I261" t="s">
        <v>3372</v>
      </c>
      <c r="J261" t="s">
        <v>1595</v>
      </c>
      <c r="K261" t="s">
        <v>74</v>
      </c>
      <c r="L261" t="s">
        <v>74</v>
      </c>
      <c r="M261" t="s">
        <v>77</v>
      </c>
      <c r="N261" t="s">
        <v>332</v>
      </c>
      <c r="O261" t="s">
        <v>3373</v>
      </c>
      <c r="P261" t="s">
        <v>3374</v>
      </c>
      <c r="Q261" t="s">
        <v>3375</v>
      </c>
      <c r="R261" t="s">
        <v>74</v>
      </c>
      <c r="S261" t="s">
        <v>3376</v>
      </c>
      <c r="T261" t="s">
        <v>74</v>
      </c>
      <c r="U261" t="s">
        <v>3377</v>
      </c>
      <c r="V261" t="s">
        <v>3378</v>
      </c>
      <c r="W261" t="s">
        <v>74</v>
      </c>
      <c r="X261" t="s">
        <v>74</v>
      </c>
      <c r="Y261" t="s">
        <v>3379</v>
      </c>
      <c r="Z261" t="s">
        <v>74</v>
      </c>
      <c r="AA261" t="s">
        <v>74</v>
      </c>
      <c r="AB261" t="s">
        <v>74</v>
      </c>
      <c r="AC261" t="s">
        <v>74</v>
      </c>
      <c r="AD261" t="s">
        <v>74</v>
      </c>
      <c r="AE261" t="s">
        <v>74</v>
      </c>
      <c r="AF261" t="s">
        <v>74</v>
      </c>
      <c r="AG261">
        <v>30</v>
      </c>
      <c r="AH261">
        <v>8</v>
      </c>
      <c r="AI261">
        <v>9</v>
      </c>
      <c r="AJ261">
        <v>0</v>
      </c>
      <c r="AK261">
        <v>2</v>
      </c>
      <c r="AL261" t="s">
        <v>175</v>
      </c>
      <c r="AM261" t="s">
        <v>132</v>
      </c>
      <c r="AN261" t="s">
        <v>860</v>
      </c>
      <c r="AO261" t="s">
        <v>1601</v>
      </c>
      <c r="AP261" t="s">
        <v>74</v>
      </c>
      <c r="AQ261" t="s">
        <v>74</v>
      </c>
      <c r="AR261" t="s">
        <v>1602</v>
      </c>
      <c r="AS261" t="s">
        <v>1603</v>
      </c>
      <c r="AT261" t="s">
        <v>3123</v>
      </c>
      <c r="AU261">
        <v>1997</v>
      </c>
      <c r="AV261">
        <v>28</v>
      </c>
      <c r="AW261">
        <v>3</v>
      </c>
      <c r="AX261" t="s">
        <v>74</v>
      </c>
      <c r="AY261" t="s">
        <v>74</v>
      </c>
      <c r="AZ261" t="s">
        <v>74</v>
      </c>
      <c r="BA261" t="s">
        <v>74</v>
      </c>
      <c r="BB261">
        <v>371</v>
      </c>
      <c r="BC261">
        <v>380</v>
      </c>
      <c r="BD261" t="s">
        <v>74</v>
      </c>
      <c r="BE261" t="s">
        <v>3380</v>
      </c>
      <c r="BF261" t="str">
        <f>HYPERLINK("http://dx.doi.org/10.1016/S0021-8502(96)00440-5","http://dx.doi.org/10.1016/S0021-8502(96)00440-5")</f>
        <v>http://dx.doi.org/10.1016/S0021-8502(96)00440-5</v>
      </c>
      <c r="BG261" t="s">
        <v>74</v>
      </c>
      <c r="BH261" t="s">
        <v>74</v>
      </c>
      <c r="BI261">
        <v>10</v>
      </c>
      <c r="BJ261" t="s">
        <v>1605</v>
      </c>
      <c r="BK261" t="s">
        <v>363</v>
      </c>
      <c r="BL261" t="s">
        <v>1606</v>
      </c>
      <c r="BM261" t="s">
        <v>3381</v>
      </c>
      <c r="BN261" t="s">
        <v>74</v>
      </c>
      <c r="BO261" t="s">
        <v>74</v>
      </c>
      <c r="BP261" t="s">
        <v>74</v>
      </c>
      <c r="BQ261" t="s">
        <v>74</v>
      </c>
      <c r="BR261" t="s">
        <v>97</v>
      </c>
      <c r="BS261" t="s">
        <v>3382</v>
      </c>
      <c r="BT261" t="str">
        <f>HYPERLINK("https%3A%2F%2Fwww.webofscience.com%2Fwos%2Fwoscc%2Ffull-record%2FWOS:A1997WJ08000004","View Full Record in Web of Science")</f>
        <v>View Full Record in Web of Science</v>
      </c>
    </row>
    <row r="262" spans="1:72" x14ac:dyDescent="0.15">
      <c r="A262" t="s">
        <v>72</v>
      </c>
      <c r="B262" t="s">
        <v>3383</v>
      </c>
      <c r="C262" t="s">
        <v>74</v>
      </c>
      <c r="D262" t="s">
        <v>74</v>
      </c>
      <c r="E262" t="s">
        <v>74</v>
      </c>
      <c r="F262" t="s">
        <v>3383</v>
      </c>
      <c r="G262" t="s">
        <v>74</v>
      </c>
      <c r="H262" t="s">
        <v>74</v>
      </c>
      <c r="I262" t="s">
        <v>3384</v>
      </c>
      <c r="J262" t="s">
        <v>3385</v>
      </c>
      <c r="K262" t="s">
        <v>74</v>
      </c>
      <c r="L262" t="s">
        <v>74</v>
      </c>
      <c r="M262" t="s">
        <v>77</v>
      </c>
      <c r="N262" t="s">
        <v>169</v>
      </c>
      <c r="O262" t="s">
        <v>74</v>
      </c>
      <c r="P262" t="s">
        <v>74</v>
      </c>
      <c r="Q262" t="s">
        <v>74</v>
      </c>
      <c r="R262" t="s">
        <v>74</v>
      </c>
      <c r="S262" t="s">
        <v>74</v>
      </c>
      <c r="T262" t="s">
        <v>74</v>
      </c>
      <c r="U262" t="s">
        <v>74</v>
      </c>
      <c r="V262" t="s">
        <v>74</v>
      </c>
      <c r="W262" t="s">
        <v>74</v>
      </c>
      <c r="X262" t="s">
        <v>74</v>
      </c>
      <c r="Y262" t="s">
        <v>3386</v>
      </c>
      <c r="Z262" t="s">
        <v>74</v>
      </c>
      <c r="AA262" t="s">
        <v>74</v>
      </c>
      <c r="AB262" t="s">
        <v>74</v>
      </c>
      <c r="AC262" t="s">
        <v>74</v>
      </c>
      <c r="AD262" t="s">
        <v>74</v>
      </c>
      <c r="AE262" t="s">
        <v>74</v>
      </c>
      <c r="AF262" t="s">
        <v>74</v>
      </c>
      <c r="AG262">
        <v>0</v>
      </c>
      <c r="AH262">
        <v>0</v>
      </c>
      <c r="AI262">
        <v>0</v>
      </c>
      <c r="AJ262">
        <v>0</v>
      </c>
      <c r="AK262">
        <v>1</v>
      </c>
      <c r="AL262" t="s">
        <v>175</v>
      </c>
      <c r="AM262" t="s">
        <v>132</v>
      </c>
      <c r="AN262" t="s">
        <v>860</v>
      </c>
      <c r="AO262" t="s">
        <v>3387</v>
      </c>
      <c r="AP262" t="s">
        <v>74</v>
      </c>
      <c r="AQ262" t="s">
        <v>74</v>
      </c>
      <c r="AR262" t="s">
        <v>3388</v>
      </c>
      <c r="AS262" t="s">
        <v>3389</v>
      </c>
      <c r="AT262" t="s">
        <v>3123</v>
      </c>
      <c r="AU262">
        <v>1997</v>
      </c>
      <c r="AV262">
        <v>24</v>
      </c>
      <c r="AW262">
        <v>3</v>
      </c>
      <c r="AX262" t="s">
        <v>74</v>
      </c>
      <c r="AY262" t="s">
        <v>74</v>
      </c>
      <c r="AZ262" t="s">
        <v>74</v>
      </c>
      <c r="BA262" t="s">
        <v>74</v>
      </c>
      <c r="BB262" t="s">
        <v>3390</v>
      </c>
      <c r="BC262" t="s">
        <v>3391</v>
      </c>
      <c r="BD262" t="s">
        <v>74</v>
      </c>
      <c r="BE262" t="s">
        <v>3392</v>
      </c>
      <c r="BF262" t="str">
        <f>HYPERLINK("http://dx.doi.org/10.1016/S0899-5362(97)90021-X","http://dx.doi.org/10.1016/S0899-5362(97)90021-X")</f>
        <v>http://dx.doi.org/10.1016/S0899-5362(97)90021-X</v>
      </c>
      <c r="BG262" t="s">
        <v>74</v>
      </c>
      <c r="BH262" t="s">
        <v>74</v>
      </c>
      <c r="BI262">
        <v>2</v>
      </c>
      <c r="BJ262" t="s">
        <v>1541</v>
      </c>
      <c r="BK262" t="s">
        <v>95</v>
      </c>
      <c r="BL262" t="s">
        <v>564</v>
      </c>
      <c r="BM262" t="s">
        <v>3393</v>
      </c>
      <c r="BN262" t="s">
        <v>74</v>
      </c>
      <c r="BO262" t="s">
        <v>74</v>
      </c>
      <c r="BP262" t="s">
        <v>74</v>
      </c>
      <c r="BQ262" t="s">
        <v>74</v>
      </c>
      <c r="BR262" t="s">
        <v>97</v>
      </c>
      <c r="BS262" t="s">
        <v>3394</v>
      </c>
      <c r="BT262" t="str">
        <f>HYPERLINK("https%3A%2F%2Fwww.webofscience.com%2Fwos%2Fwoscc%2Ffull-record%2FWOS:A1997YD16900021","View Full Record in Web of Science")</f>
        <v>View Full Record in Web of Science</v>
      </c>
    </row>
    <row r="263" spans="1:72" x14ac:dyDescent="0.15">
      <c r="A263" t="s">
        <v>72</v>
      </c>
      <c r="B263" t="s">
        <v>3395</v>
      </c>
      <c r="C263" t="s">
        <v>74</v>
      </c>
      <c r="D263" t="s">
        <v>74</v>
      </c>
      <c r="E263" t="s">
        <v>74</v>
      </c>
      <c r="F263" t="s">
        <v>3395</v>
      </c>
      <c r="G263" t="s">
        <v>74</v>
      </c>
      <c r="H263" t="s">
        <v>74</v>
      </c>
      <c r="I263" t="s">
        <v>3396</v>
      </c>
      <c r="J263" t="s">
        <v>1656</v>
      </c>
      <c r="K263" t="s">
        <v>74</v>
      </c>
      <c r="L263" t="s">
        <v>74</v>
      </c>
      <c r="M263" t="s">
        <v>77</v>
      </c>
      <c r="N263" t="s">
        <v>78</v>
      </c>
      <c r="O263" t="s">
        <v>74</v>
      </c>
      <c r="P263" t="s">
        <v>74</v>
      </c>
      <c r="Q263" t="s">
        <v>74</v>
      </c>
      <c r="R263" t="s">
        <v>74</v>
      </c>
      <c r="S263" t="s">
        <v>74</v>
      </c>
      <c r="T263" t="s">
        <v>74</v>
      </c>
      <c r="U263" t="s">
        <v>3397</v>
      </c>
      <c r="V263" t="s">
        <v>3398</v>
      </c>
      <c r="W263" t="s">
        <v>3399</v>
      </c>
      <c r="X263" t="s">
        <v>2142</v>
      </c>
      <c r="Y263" t="s">
        <v>3400</v>
      </c>
      <c r="Z263" t="s">
        <v>74</v>
      </c>
      <c r="AA263" t="s">
        <v>74</v>
      </c>
      <c r="AB263" t="s">
        <v>3401</v>
      </c>
      <c r="AC263" t="s">
        <v>74</v>
      </c>
      <c r="AD263" t="s">
        <v>74</v>
      </c>
      <c r="AE263" t="s">
        <v>74</v>
      </c>
      <c r="AF263" t="s">
        <v>74</v>
      </c>
      <c r="AG263">
        <v>63</v>
      </c>
      <c r="AH263">
        <v>41</v>
      </c>
      <c r="AI263">
        <v>44</v>
      </c>
      <c r="AJ263">
        <v>0</v>
      </c>
      <c r="AK263">
        <v>1</v>
      </c>
      <c r="AL263" t="s">
        <v>298</v>
      </c>
      <c r="AM263" t="s">
        <v>299</v>
      </c>
      <c r="AN263" t="s">
        <v>1619</v>
      </c>
      <c r="AO263" t="s">
        <v>1660</v>
      </c>
      <c r="AP263" t="s">
        <v>74</v>
      </c>
      <c r="AQ263" t="s">
        <v>74</v>
      </c>
      <c r="AR263" t="s">
        <v>1661</v>
      </c>
      <c r="AS263" t="s">
        <v>1662</v>
      </c>
      <c r="AT263" t="s">
        <v>3123</v>
      </c>
      <c r="AU263">
        <v>1997</v>
      </c>
      <c r="AV263">
        <v>10</v>
      </c>
      <c r="AW263">
        <v>4</v>
      </c>
      <c r="AX263" t="s">
        <v>74</v>
      </c>
      <c r="AY263" t="s">
        <v>74</v>
      </c>
      <c r="AZ263" t="s">
        <v>74</v>
      </c>
      <c r="BA263" t="s">
        <v>74</v>
      </c>
      <c r="BB263">
        <v>593</v>
      </c>
      <c r="BC263">
        <v>609</v>
      </c>
      <c r="BD263" t="s">
        <v>74</v>
      </c>
      <c r="BE263" t="s">
        <v>3402</v>
      </c>
      <c r="BF263" t="str">
        <f>HYPERLINK("http://dx.doi.org/10.1175/1520-0442(1997)010&lt;0593:MOASII&gt;2.0.CO;2","http://dx.doi.org/10.1175/1520-0442(1997)010&lt;0593:MOASII&gt;2.0.CO;2")</f>
        <v>http://dx.doi.org/10.1175/1520-0442(1997)010&lt;0593:MOASII&gt;2.0.CO;2</v>
      </c>
      <c r="BG263" t="s">
        <v>74</v>
      </c>
      <c r="BH263" t="s">
        <v>74</v>
      </c>
      <c r="BI263">
        <v>17</v>
      </c>
      <c r="BJ263" t="s">
        <v>306</v>
      </c>
      <c r="BK263" t="s">
        <v>95</v>
      </c>
      <c r="BL263" t="s">
        <v>306</v>
      </c>
      <c r="BM263" t="s">
        <v>3403</v>
      </c>
      <c r="BN263" t="s">
        <v>74</v>
      </c>
      <c r="BO263" t="s">
        <v>308</v>
      </c>
      <c r="BP263" t="s">
        <v>74</v>
      </c>
      <c r="BQ263" t="s">
        <v>74</v>
      </c>
      <c r="BR263" t="s">
        <v>97</v>
      </c>
      <c r="BS263" t="s">
        <v>3404</v>
      </c>
      <c r="BT263" t="str">
        <f>HYPERLINK("https%3A%2F%2Fwww.webofscience.com%2Fwos%2Fwoscc%2Ffull-record%2FWOS:A1997WV71800005","View Full Record in Web of Science")</f>
        <v>View Full Record in Web of Science</v>
      </c>
    </row>
    <row r="264" spans="1:72" x14ac:dyDescent="0.15">
      <c r="A264" t="s">
        <v>72</v>
      </c>
      <c r="B264" t="s">
        <v>3405</v>
      </c>
      <c r="C264" t="s">
        <v>74</v>
      </c>
      <c r="D264" t="s">
        <v>74</v>
      </c>
      <c r="E264" t="s">
        <v>74</v>
      </c>
      <c r="F264" t="s">
        <v>3405</v>
      </c>
      <c r="G264" t="s">
        <v>74</v>
      </c>
      <c r="H264" t="s">
        <v>74</v>
      </c>
      <c r="I264" t="s">
        <v>3406</v>
      </c>
      <c r="J264" t="s">
        <v>1656</v>
      </c>
      <c r="K264" t="s">
        <v>74</v>
      </c>
      <c r="L264" t="s">
        <v>74</v>
      </c>
      <c r="M264" t="s">
        <v>77</v>
      </c>
      <c r="N264" t="s">
        <v>78</v>
      </c>
      <c r="O264" t="s">
        <v>74</v>
      </c>
      <c r="P264" t="s">
        <v>74</v>
      </c>
      <c r="Q264" t="s">
        <v>74</v>
      </c>
      <c r="R264" t="s">
        <v>74</v>
      </c>
      <c r="S264" t="s">
        <v>74</v>
      </c>
      <c r="T264" t="s">
        <v>74</v>
      </c>
      <c r="U264" t="s">
        <v>3407</v>
      </c>
      <c r="V264" t="s">
        <v>3408</v>
      </c>
      <c r="W264" t="s">
        <v>3409</v>
      </c>
      <c r="X264" t="s">
        <v>3410</v>
      </c>
      <c r="Y264" t="s">
        <v>3411</v>
      </c>
      <c r="Z264" t="s">
        <v>74</v>
      </c>
      <c r="AA264" t="s">
        <v>74</v>
      </c>
      <c r="AB264" t="s">
        <v>74</v>
      </c>
      <c r="AC264" t="s">
        <v>74</v>
      </c>
      <c r="AD264" t="s">
        <v>74</v>
      </c>
      <c r="AE264" t="s">
        <v>74</v>
      </c>
      <c r="AF264" t="s">
        <v>74</v>
      </c>
      <c r="AG264">
        <v>86</v>
      </c>
      <c r="AH264">
        <v>180</v>
      </c>
      <c r="AI264">
        <v>197</v>
      </c>
      <c r="AJ264">
        <v>0</v>
      </c>
      <c r="AK264">
        <v>25</v>
      </c>
      <c r="AL264" t="s">
        <v>298</v>
      </c>
      <c r="AM264" t="s">
        <v>299</v>
      </c>
      <c r="AN264" t="s">
        <v>300</v>
      </c>
      <c r="AO264" t="s">
        <v>1660</v>
      </c>
      <c r="AP264" t="s">
        <v>3412</v>
      </c>
      <c r="AQ264" t="s">
        <v>74</v>
      </c>
      <c r="AR264" t="s">
        <v>1661</v>
      </c>
      <c r="AS264" t="s">
        <v>1662</v>
      </c>
      <c r="AT264" t="s">
        <v>3123</v>
      </c>
      <c r="AU264">
        <v>1997</v>
      </c>
      <c r="AV264">
        <v>10</v>
      </c>
      <c r="AW264">
        <v>4</v>
      </c>
      <c r="AX264" t="s">
        <v>74</v>
      </c>
      <c r="AY264" t="s">
        <v>74</v>
      </c>
      <c r="AZ264" t="s">
        <v>74</v>
      </c>
      <c r="BA264" t="s">
        <v>74</v>
      </c>
      <c r="BB264">
        <v>697</v>
      </c>
      <c r="BC264">
        <v>709</v>
      </c>
      <c r="BD264" t="s">
        <v>74</v>
      </c>
      <c r="BE264" t="s">
        <v>3413</v>
      </c>
      <c r="BF264" t="str">
        <f>HYPERLINK("http://dx.doi.org/10.1175/1520-0442(1997)010&lt;0697:CVITAA&gt;2.0.CO;2","http://dx.doi.org/10.1175/1520-0442(1997)010&lt;0697:CVITAA&gt;2.0.CO;2")</f>
        <v>http://dx.doi.org/10.1175/1520-0442(1997)010&lt;0697:CVITAA&gt;2.0.CO;2</v>
      </c>
      <c r="BG264" t="s">
        <v>74</v>
      </c>
      <c r="BH264" t="s">
        <v>74</v>
      </c>
      <c r="BI264">
        <v>13</v>
      </c>
      <c r="BJ264" t="s">
        <v>306</v>
      </c>
      <c r="BK264" t="s">
        <v>95</v>
      </c>
      <c r="BL264" t="s">
        <v>306</v>
      </c>
      <c r="BM264" t="s">
        <v>3403</v>
      </c>
      <c r="BN264" t="s">
        <v>74</v>
      </c>
      <c r="BO264" t="s">
        <v>308</v>
      </c>
      <c r="BP264" t="s">
        <v>74</v>
      </c>
      <c r="BQ264" t="s">
        <v>74</v>
      </c>
      <c r="BR264" t="s">
        <v>97</v>
      </c>
      <c r="BS264" t="s">
        <v>3414</v>
      </c>
      <c r="BT264" t="str">
        <f>HYPERLINK("https%3A%2F%2Fwww.webofscience.com%2Fwos%2Fwoscc%2Ffull-record%2FWOS:A1997WV71800012","View Full Record in Web of Science")</f>
        <v>View Full Record in Web of Science</v>
      </c>
    </row>
    <row r="265" spans="1:72" x14ac:dyDescent="0.15">
      <c r="A265" t="s">
        <v>72</v>
      </c>
      <c r="B265" t="s">
        <v>3415</v>
      </c>
      <c r="C265" t="s">
        <v>74</v>
      </c>
      <c r="D265" t="s">
        <v>74</v>
      </c>
      <c r="E265" t="s">
        <v>74</v>
      </c>
      <c r="F265" t="s">
        <v>3415</v>
      </c>
      <c r="G265" t="s">
        <v>74</v>
      </c>
      <c r="H265" t="s">
        <v>74</v>
      </c>
      <c r="I265" t="s">
        <v>3416</v>
      </c>
      <c r="J265" t="s">
        <v>1685</v>
      </c>
      <c r="K265" t="s">
        <v>74</v>
      </c>
      <c r="L265" t="s">
        <v>74</v>
      </c>
      <c r="M265" t="s">
        <v>77</v>
      </c>
      <c r="N265" t="s">
        <v>78</v>
      </c>
      <c r="O265" t="s">
        <v>74</v>
      </c>
      <c r="P265" t="s">
        <v>74</v>
      </c>
      <c r="Q265" t="s">
        <v>74</v>
      </c>
      <c r="R265" t="s">
        <v>74</v>
      </c>
      <c r="S265" t="s">
        <v>74</v>
      </c>
      <c r="T265" t="s">
        <v>74</v>
      </c>
      <c r="U265" t="s">
        <v>3417</v>
      </c>
      <c r="V265" t="s">
        <v>3418</v>
      </c>
      <c r="W265" t="s">
        <v>3419</v>
      </c>
      <c r="X265" t="s">
        <v>3420</v>
      </c>
      <c r="Y265" t="s">
        <v>3421</v>
      </c>
      <c r="Z265" t="s">
        <v>74</v>
      </c>
      <c r="AA265" t="s">
        <v>3422</v>
      </c>
      <c r="AB265" t="s">
        <v>3423</v>
      </c>
      <c r="AC265" t="s">
        <v>74</v>
      </c>
      <c r="AD265" t="s">
        <v>74</v>
      </c>
      <c r="AE265" t="s">
        <v>74</v>
      </c>
      <c r="AF265" t="s">
        <v>74</v>
      </c>
      <c r="AG265">
        <v>29</v>
      </c>
      <c r="AH265">
        <v>20</v>
      </c>
      <c r="AI265">
        <v>20</v>
      </c>
      <c r="AJ265">
        <v>0</v>
      </c>
      <c r="AK265">
        <v>2</v>
      </c>
      <c r="AL265" t="s">
        <v>707</v>
      </c>
      <c r="AM265" t="s">
        <v>572</v>
      </c>
      <c r="AN265" t="s">
        <v>1536</v>
      </c>
      <c r="AO265" t="s">
        <v>74</v>
      </c>
      <c r="AP265" t="s">
        <v>74</v>
      </c>
      <c r="AQ265" t="s">
        <v>74</v>
      </c>
      <c r="AR265" t="s">
        <v>1692</v>
      </c>
      <c r="AS265" t="s">
        <v>1693</v>
      </c>
      <c r="AT265" t="s">
        <v>3424</v>
      </c>
      <c r="AU265">
        <v>1997</v>
      </c>
      <c r="AV265">
        <v>102</v>
      </c>
      <c r="AW265" t="s">
        <v>3425</v>
      </c>
      <c r="AX265" t="s">
        <v>74</v>
      </c>
      <c r="AY265" t="s">
        <v>74</v>
      </c>
      <c r="AZ265" t="s">
        <v>74</v>
      </c>
      <c r="BA265" t="s">
        <v>74</v>
      </c>
      <c r="BB265">
        <v>7307</v>
      </c>
      <c r="BC265">
        <v>7318</v>
      </c>
      <c r="BD265" t="s">
        <v>74</v>
      </c>
      <c r="BE265" t="s">
        <v>3426</v>
      </c>
      <c r="BF265" t="str">
        <f>HYPERLINK("http://dx.doi.org/10.1029/96JA01630","http://dx.doi.org/10.1029/96JA01630")</f>
        <v>http://dx.doi.org/10.1029/96JA01630</v>
      </c>
      <c r="BG265" t="s">
        <v>74</v>
      </c>
      <c r="BH265" t="s">
        <v>74</v>
      </c>
      <c r="BI265">
        <v>12</v>
      </c>
      <c r="BJ265" t="s">
        <v>638</v>
      </c>
      <c r="BK265" t="s">
        <v>95</v>
      </c>
      <c r="BL265" t="s">
        <v>638</v>
      </c>
      <c r="BM265" t="s">
        <v>3427</v>
      </c>
      <c r="BN265" t="s">
        <v>74</v>
      </c>
      <c r="BO265" t="s">
        <v>227</v>
      </c>
      <c r="BP265" t="s">
        <v>74</v>
      </c>
      <c r="BQ265" t="s">
        <v>74</v>
      </c>
      <c r="BR265" t="s">
        <v>97</v>
      </c>
      <c r="BS265" t="s">
        <v>3428</v>
      </c>
      <c r="BT265" t="str">
        <f>HYPERLINK("https%3A%2F%2Fwww.webofscience.com%2Fwos%2Fwoscc%2Ffull-record%2FWOS:A1997WR36700027","View Full Record in Web of Science")</f>
        <v>View Full Record in Web of Science</v>
      </c>
    </row>
    <row r="266" spans="1:72" x14ac:dyDescent="0.15">
      <c r="A266" t="s">
        <v>72</v>
      </c>
      <c r="B266" t="s">
        <v>3429</v>
      </c>
      <c r="C266" t="s">
        <v>74</v>
      </c>
      <c r="D266" t="s">
        <v>74</v>
      </c>
      <c r="E266" t="s">
        <v>74</v>
      </c>
      <c r="F266" t="s">
        <v>3429</v>
      </c>
      <c r="G266" t="s">
        <v>74</v>
      </c>
      <c r="H266" t="s">
        <v>74</v>
      </c>
      <c r="I266" t="s">
        <v>3430</v>
      </c>
      <c r="J266" t="s">
        <v>3431</v>
      </c>
      <c r="K266" t="s">
        <v>74</v>
      </c>
      <c r="L266" t="s">
        <v>74</v>
      </c>
      <c r="M266" t="s">
        <v>77</v>
      </c>
      <c r="N266" t="s">
        <v>78</v>
      </c>
      <c r="O266" t="s">
        <v>74</v>
      </c>
      <c r="P266" t="s">
        <v>74</v>
      </c>
      <c r="Q266" t="s">
        <v>74</v>
      </c>
      <c r="R266" t="s">
        <v>74</v>
      </c>
      <c r="S266" t="s">
        <v>74</v>
      </c>
      <c r="T266" t="s">
        <v>3432</v>
      </c>
      <c r="U266" t="s">
        <v>3433</v>
      </c>
      <c r="V266" t="s">
        <v>3434</v>
      </c>
      <c r="W266" t="s">
        <v>3435</v>
      </c>
      <c r="X266" t="s">
        <v>3436</v>
      </c>
      <c r="Y266" t="s">
        <v>74</v>
      </c>
      <c r="Z266" t="s">
        <v>74</v>
      </c>
      <c r="AA266" t="s">
        <v>3437</v>
      </c>
      <c r="AB266" t="s">
        <v>74</v>
      </c>
      <c r="AC266" t="s">
        <v>74</v>
      </c>
      <c r="AD266" t="s">
        <v>74</v>
      </c>
      <c r="AE266" t="s">
        <v>74</v>
      </c>
      <c r="AF266" t="s">
        <v>74</v>
      </c>
      <c r="AG266">
        <v>25</v>
      </c>
      <c r="AH266">
        <v>8</v>
      </c>
      <c r="AI266">
        <v>9</v>
      </c>
      <c r="AJ266">
        <v>0</v>
      </c>
      <c r="AK266">
        <v>4</v>
      </c>
      <c r="AL266" t="s">
        <v>1881</v>
      </c>
      <c r="AM266" t="s">
        <v>824</v>
      </c>
      <c r="AN266" t="s">
        <v>1995</v>
      </c>
      <c r="AO266" t="s">
        <v>3438</v>
      </c>
      <c r="AP266" t="s">
        <v>74</v>
      </c>
      <c r="AQ266" t="s">
        <v>74</v>
      </c>
      <c r="AR266" t="s">
        <v>3439</v>
      </c>
      <c r="AS266" t="s">
        <v>3440</v>
      </c>
      <c r="AT266" t="s">
        <v>3123</v>
      </c>
      <c r="AU266">
        <v>1997</v>
      </c>
      <c r="AV266">
        <v>31</v>
      </c>
      <c r="AW266">
        <v>4</v>
      </c>
      <c r="AX266" t="s">
        <v>74</v>
      </c>
      <c r="AY266" t="s">
        <v>74</v>
      </c>
      <c r="AZ266" t="s">
        <v>74</v>
      </c>
      <c r="BA266" t="s">
        <v>74</v>
      </c>
      <c r="BB266">
        <v>545</v>
      </c>
      <c r="BC266">
        <v>553</v>
      </c>
      <c r="BD266" t="s">
        <v>74</v>
      </c>
      <c r="BE266" t="s">
        <v>3441</v>
      </c>
      <c r="BF266" t="str">
        <f>HYPERLINK("http://dx.doi.org/10.1080/00222939700770281","http://dx.doi.org/10.1080/00222939700770281")</f>
        <v>http://dx.doi.org/10.1080/00222939700770281</v>
      </c>
      <c r="BG266" t="s">
        <v>74</v>
      </c>
      <c r="BH266" t="s">
        <v>74</v>
      </c>
      <c r="BI266">
        <v>9</v>
      </c>
      <c r="BJ266" t="s">
        <v>3442</v>
      </c>
      <c r="BK266" t="s">
        <v>95</v>
      </c>
      <c r="BL266" t="s">
        <v>3443</v>
      </c>
      <c r="BM266" t="s">
        <v>3444</v>
      </c>
      <c r="BN266" t="s">
        <v>74</v>
      </c>
      <c r="BO266" t="s">
        <v>74</v>
      </c>
      <c r="BP266" t="s">
        <v>74</v>
      </c>
      <c r="BQ266" t="s">
        <v>74</v>
      </c>
      <c r="BR266" t="s">
        <v>97</v>
      </c>
      <c r="BS266" t="s">
        <v>3445</v>
      </c>
      <c r="BT266" t="str">
        <f>HYPERLINK("https%3A%2F%2Fwww.webofscience.com%2Fwos%2Fwoscc%2Ffull-record%2FWOS:A1997WP37800003","View Full Record in Web of Science")</f>
        <v>View Full Record in Web of Science</v>
      </c>
    </row>
    <row r="267" spans="1:72" x14ac:dyDescent="0.15">
      <c r="A267" t="s">
        <v>72</v>
      </c>
      <c r="B267" t="s">
        <v>3446</v>
      </c>
      <c r="C267" t="s">
        <v>74</v>
      </c>
      <c r="D267" t="s">
        <v>74</v>
      </c>
      <c r="E267" t="s">
        <v>74</v>
      </c>
      <c r="F267" t="s">
        <v>3446</v>
      </c>
      <c r="G267" t="s">
        <v>74</v>
      </c>
      <c r="H267" t="s">
        <v>74</v>
      </c>
      <c r="I267" t="s">
        <v>3447</v>
      </c>
      <c r="J267" t="s">
        <v>3448</v>
      </c>
      <c r="K267" t="s">
        <v>74</v>
      </c>
      <c r="L267" t="s">
        <v>74</v>
      </c>
      <c r="M267" t="s">
        <v>77</v>
      </c>
      <c r="N267" t="s">
        <v>78</v>
      </c>
      <c r="O267" t="s">
        <v>74</v>
      </c>
      <c r="P267" t="s">
        <v>74</v>
      </c>
      <c r="Q267" t="s">
        <v>74</v>
      </c>
      <c r="R267" t="s">
        <v>74</v>
      </c>
      <c r="S267" t="s">
        <v>74</v>
      </c>
      <c r="T267" t="s">
        <v>3449</v>
      </c>
      <c r="U267" t="s">
        <v>3450</v>
      </c>
      <c r="V267" t="s">
        <v>3451</v>
      </c>
      <c r="W267" t="s">
        <v>3452</v>
      </c>
      <c r="X267" t="s">
        <v>3453</v>
      </c>
      <c r="Y267" t="s">
        <v>3454</v>
      </c>
      <c r="Z267" t="s">
        <v>74</v>
      </c>
      <c r="AA267" t="s">
        <v>74</v>
      </c>
      <c r="AB267" t="s">
        <v>74</v>
      </c>
      <c r="AC267" t="s">
        <v>74</v>
      </c>
      <c r="AD267" t="s">
        <v>74</v>
      </c>
      <c r="AE267" t="s">
        <v>74</v>
      </c>
      <c r="AF267" t="s">
        <v>74</v>
      </c>
      <c r="AG267">
        <v>20</v>
      </c>
      <c r="AH267">
        <v>26</v>
      </c>
      <c r="AI267">
        <v>26</v>
      </c>
      <c r="AJ267">
        <v>0</v>
      </c>
      <c r="AK267">
        <v>0</v>
      </c>
      <c r="AL267" t="s">
        <v>3455</v>
      </c>
      <c r="AM267" t="s">
        <v>3456</v>
      </c>
      <c r="AN267" t="s">
        <v>3457</v>
      </c>
      <c r="AO267" t="s">
        <v>3458</v>
      </c>
      <c r="AP267" t="s">
        <v>74</v>
      </c>
      <c r="AQ267" t="s">
        <v>74</v>
      </c>
      <c r="AR267" t="s">
        <v>3459</v>
      </c>
      <c r="AS267" t="s">
        <v>3460</v>
      </c>
      <c r="AT267" t="s">
        <v>3123</v>
      </c>
      <c r="AU267">
        <v>1997</v>
      </c>
      <c r="AV267">
        <v>38</v>
      </c>
      <c r="AW267" t="s">
        <v>1456</v>
      </c>
      <c r="AX267" t="s">
        <v>74</v>
      </c>
      <c r="AY267" t="s">
        <v>74</v>
      </c>
      <c r="AZ267" t="s">
        <v>74</v>
      </c>
      <c r="BA267" t="s">
        <v>74</v>
      </c>
      <c r="BB267">
        <v>174</v>
      </c>
      <c r="BC267">
        <v>177</v>
      </c>
      <c r="BD267" t="s">
        <v>74</v>
      </c>
      <c r="BE267" t="s">
        <v>3461</v>
      </c>
      <c r="BF267" t="str">
        <f>HYPERLINK("http://dx.doi.org/10.1016/S1011-1344(96)07472-6","http://dx.doi.org/10.1016/S1011-1344(96)07472-6")</f>
        <v>http://dx.doi.org/10.1016/S1011-1344(96)07472-6</v>
      </c>
      <c r="BG267" t="s">
        <v>74</v>
      </c>
      <c r="BH267" t="s">
        <v>74</v>
      </c>
      <c r="BI267">
        <v>4</v>
      </c>
      <c r="BJ267" t="s">
        <v>2169</v>
      </c>
      <c r="BK267" t="s">
        <v>95</v>
      </c>
      <c r="BL267" t="s">
        <v>2169</v>
      </c>
      <c r="BM267" t="s">
        <v>3462</v>
      </c>
      <c r="BN267" t="s">
        <v>74</v>
      </c>
      <c r="BO267" t="s">
        <v>74</v>
      </c>
      <c r="BP267" t="s">
        <v>74</v>
      </c>
      <c r="BQ267" t="s">
        <v>74</v>
      </c>
      <c r="BR267" t="s">
        <v>97</v>
      </c>
      <c r="BS267" t="s">
        <v>3463</v>
      </c>
      <c r="BT267" t="str">
        <f>HYPERLINK("https%3A%2F%2Fwww.webofscience.com%2Fwos%2Fwoscc%2Ffull-record%2FWOS:A1997XE03000013","View Full Record in Web of Science")</f>
        <v>View Full Record in Web of Science</v>
      </c>
    </row>
    <row r="268" spans="1:72" x14ac:dyDescent="0.15">
      <c r="A268" t="s">
        <v>72</v>
      </c>
      <c r="B268" t="s">
        <v>3464</v>
      </c>
      <c r="C268" t="s">
        <v>74</v>
      </c>
      <c r="D268" t="s">
        <v>74</v>
      </c>
      <c r="E268" t="s">
        <v>74</v>
      </c>
      <c r="F268" t="s">
        <v>3464</v>
      </c>
      <c r="G268" t="s">
        <v>74</v>
      </c>
      <c r="H268" t="s">
        <v>74</v>
      </c>
      <c r="I268" t="s">
        <v>3465</v>
      </c>
      <c r="J268" t="s">
        <v>3466</v>
      </c>
      <c r="K268" t="s">
        <v>74</v>
      </c>
      <c r="L268" t="s">
        <v>74</v>
      </c>
      <c r="M268" t="s">
        <v>77</v>
      </c>
      <c r="N268" t="s">
        <v>78</v>
      </c>
      <c r="O268" t="s">
        <v>74</v>
      </c>
      <c r="P268" t="s">
        <v>74</v>
      </c>
      <c r="Q268" t="s">
        <v>74</v>
      </c>
      <c r="R268" t="s">
        <v>74</v>
      </c>
      <c r="S268" t="s">
        <v>74</v>
      </c>
      <c r="T268" t="s">
        <v>3467</v>
      </c>
      <c r="U268" t="s">
        <v>3468</v>
      </c>
      <c r="V268" t="s">
        <v>3469</v>
      </c>
      <c r="W268" t="s">
        <v>74</v>
      </c>
      <c r="X268" t="s">
        <v>74</v>
      </c>
      <c r="Y268" t="s">
        <v>3470</v>
      </c>
      <c r="Z268" t="s">
        <v>74</v>
      </c>
      <c r="AA268" t="s">
        <v>3471</v>
      </c>
      <c r="AB268" t="s">
        <v>3472</v>
      </c>
      <c r="AC268" t="s">
        <v>74</v>
      </c>
      <c r="AD268" t="s">
        <v>74</v>
      </c>
      <c r="AE268" t="s">
        <v>74</v>
      </c>
      <c r="AF268" t="s">
        <v>74</v>
      </c>
      <c r="AG268">
        <v>85</v>
      </c>
      <c r="AH268">
        <v>147</v>
      </c>
      <c r="AI268">
        <v>170</v>
      </c>
      <c r="AJ268">
        <v>2</v>
      </c>
      <c r="AK268">
        <v>49</v>
      </c>
      <c r="AL268" t="s">
        <v>1756</v>
      </c>
      <c r="AM268" t="s">
        <v>1757</v>
      </c>
      <c r="AN268" t="s">
        <v>1758</v>
      </c>
      <c r="AO268" t="s">
        <v>3473</v>
      </c>
      <c r="AP268" t="s">
        <v>3474</v>
      </c>
      <c r="AQ268" t="s">
        <v>74</v>
      </c>
      <c r="AR268" t="s">
        <v>3475</v>
      </c>
      <c r="AS268" t="s">
        <v>3476</v>
      </c>
      <c r="AT268" t="s">
        <v>3123</v>
      </c>
      <c r="AU268">
        <v>1997</v>
      </c>
      <c r="AV268">
        <v>33</v>
      </c>
      <c r="AW268">
        <v>2</v>
      </c>
      <c r="AX268" t="s">
        <v>74</v>
      </c>
      <c r="AY268" t="s">
        <v>74</v>
      </c>
      <c r="AZ268" t="s">
        <v>74</v>
      </c>
      <c r="BA268" t="s">
        <v>74</v>
      </c>
      <c r="BB268">
        <v>171</v>
      </c>
      <c r="BC268">
        <v>181</v>
      </c>
      <c r="BD268" t="s">
        <v>74</v>
      </c>
      <c r="BE268" t="s">
        <v>3477</v>
      </c>
      <c r="BF268" t="str">
        <f>HYPERLINK("http://dx.doi.org/10.1111/j.0022-3646.1997.00171.x","http://dx.doi.org/10.1111/j.0022-3646.1997.00171.x")</f>
        <v>http://dx.doi.org/10.1111/j.0022-3646.1997.00171.x</v>
      </c>
      <c r="BG268" t="s">
        <v>74</v>
      </c>
      <c r="BH268" t="s">
        <v>74</v>
      </c>
      <c r="BI268">
        <v>11</v>
      </c>
      <c r="BJ268" t="s">
        <v>395</v>
      </c>
      <c r="BK268" t="s">
        <v>95</v>
      </c>
      <c r="BL268" t="s">
        <v>395</v>
      </c>
      <c r="BM268" t="s">
        <v>3478</v>
      </c>
      <c r="BN268" t="s">
        <v>74</v>
      </c>
      <c r="BO268" t="s">
        <v>74</v>
      </c>
      <c r="BP268" t="s">
        <v>74</v>
      </c>
      <c r="BQ268" t="s">
        <v>74</v>
      </c>
      <c r="BR268" t="s">
        <v>97</v>
      </c>
      <c r="BS268" t="s">
        <v>3479</v>
      </c>
      <c r="BT268" t="str">
        <f>HYPERLINK("https%3A%2F%2Fwww.webofscience.com%2Fwos%2Fwoscc%2Ffull-record%2FWOS:A1997WV15400001","View Full Record in Web of Science")</f>
        <v>View Full Record in Web of Science</v>
      </c>
    </row>
    <row r="269" spans="1:72" x14ac:dyDescent="0.15">
      <c r="A269" t="s">
        <v>72</v>
      </c>
      <c r="B269" t="s">
        <v>3480</v>
      </c>
      <c r="C269" t="s">
        <v>74</v>
      </c>
      <c r="D269" t="s">
        <v>74</v>
      </c>
      <c r="E269" t="s">
        <v>74</v>
      </c>
      <c r="F269" t="s">
        <v>3480</v>
      </c>
      <c r="G269" t="s">
        <v>74</v>
      </c>
      <c r="H269" t="s">
        <v>74</v>
      </c>
      <c r="I269" t="s">
        <v>3481</v>
      </c>
      <c r="J269" t="s">
        <v>3466</v>
      </c>
      <c r="K269" t="s">
        <v>74</v>
      </c>
      <c r="L269" t="s">
        <v>74</v>
      </c>
      <c r="M269" t="s">
        <v>77</v>
      </c>
      <c r="N269" t="s">
        <v>78</v>
      </c>
      <c r="O269" t="s">
        <v>74</v>
      </c>
      <c r="P269" t="s">
        <v>74</v>
      </c>
      <c r="Q269" t="s">
        <v>74</v>
      </c>
      <c r="R269" t="s">
        <v>74</v>
      </c>
      <c r="S269" t="s">
        <v>74</v>
      </c>
      <c r="T269" t="s">
        <v>3482</v>
      </c>
      <c r="U269" t="s">
        <v>3483</v>
      </c>
      <c r="V269" t="s">
        <v>3484</v>
      </c>
      <c r="W269" t="s">
        <v>3485</v>
      </c>
      <c r="X269" t="s">
        <v>3486</v>
      </c>
      <c r="Y269" t="s">
        <v>74</v>
      </c>
      <c r="Z269" t="s">
        <v>74</v>
      </c>
      <c r="AA269" t="s">
        <v>3487</v>
      </c>
      <c r="AB269" t="s">
        <v>74</v>
      </c>
      <c r="AC269" t="s">
        <v>74</v>
      </c>
      <c r="AD269" t="s">
        <v>74</v>
      </c>
      <c r="AE269" t="s">
        <v>74</v>
      </c>
      <c r="AF269" t="s">
        <v>74</v>
      </c>
      <c r="AG269">
        <v>45</v>
      </c>
      <c r="AH269">
        <v>62</v>
      </c>
      <c r="AI269">
        <v>67</v>
      </c>
      <c r="AJ269">
        <v>1</v>
      </c>
      <c r="AK269">
        <v>14</v>
      </c>
      <c r="AL269" t="s">
        <v>3488</v>
      </c>
      <c r="AM269" t="s">
        <v>151</v>
      </c>
      <c r="AN269" t="s">
        <v>3489</v>
      </c>
      <c r="AO269" t="s">
        <v>3473</v>
      </c>
      <c r="AP269" t="s">
        <v>74</v>
      </c>
      <c r="AQ269" t="s">
        <v>74</v>
      </c>
      <c r="AR269" t="s">
        <v>3475</v>
      </c>
      <c r="AS269" t="s">
        <v>3476</v>
      </c>
      <c r="AT269" t="s">
        <v>3123</v>
      </c>
      <c r="AU269">
        <v>1997</v>
      </c>
      <c r="AV269">
        <v>33</v>
      </c>
      <c r="AW269">
        <v>2</v>
      </c>
      <c r="AX269" t="s">
        <v>74</v>
      </c>
      <c r="AY269" t="s">
        <v>74</v>
      </c>
      <c r="AZ269" t="s">
        <v>74</v>
      </c>
      <c r="BA269" t="s">
        <v>74</v>
      </c>
      <c r="BB269">
        <v>215</v>
      </c>
      <c r="BC269">
        <v>224</v>
      </c>
      <c r="BD269" t="s">
        <v>74</v>
      </c>
      <c r="BE269" t="s">
        <v>3490</v>
      </c>
      <c r="BF269" t="str">
        <f>HYPERLINK("http://dx.doi.org/10.1111/j.0022-3646.1997.00215.x","http://dx.doi.org/10.1111/j.0022-3646.1997.00215.x")</f>
        <v>http://dx.doi.org/10.1111/j.0022-3646.1997.00215.x</v>
      </c>
      <c r="BG269" t="s">
        <v>74</v>
      </c>
      <c r="BH269" t="s">
        <v>74</v>
      </c>
      <c r="BI269">
        <v>10</v>
      </c>
      <c r="BJ269" t="s">
        <v>395</v>
      </c>
      <c r="BK269" t="s">
        <v>95</v>
      </c>
      <c r="BL269" t="s">
        <v>395</v>
      </c>
      <c r="BM269" t="s">
        <v>3478</v>
      </c>
      <c r="BN269" t="s">
        <v>74</v>
      </c>
      <c r="BO269" t="s">
        <v>227</v>
      </c>
      <c r="BP269" t="s">
        <v>74</v>
      </c>
      <c r="BQ269" t="s">
        <v>74</v>
      </c>
      <c r="BR269" t="s">
        <v>97</v>
      </c>
      <c r="BS269" t="s">
        <v>3491</v>
      </c>
      <c r="BT269" t="str">
        <f>HYPERLINK("https%3A%2F%2Fwww.webofscience.com%2Fwos%2Fwoscc%2Ffull-record%2FWOS:A1997WV15400006","View Full Record in Web of Science")</f>
        <v>View Full Record in Web of Science</v>
      </c>
    </row>
    <row r="270" spans="1:72" x14ac:dyDescent="0.15">
      <c r="A270" t="s">
        <v>72</v>
      </c>
      <c r="B270" t="s">
        <v>3492</v>
      </c>
      <c r="C270" t="s">
        <v>74</v>
      </c>
      <c r="D270" t="s">
        <v>74</v>
      </c>
      <c r="E270" t="s">
        <v>74</v>
      </c>
      <c r="F270" t="s">
        <v>3492</v>
      </c>
      <c r="G270" t="s">
        <v>74</v>
      </c>
      <c r="H270" t="s">
        <v>74</v>
      </c>
      <c r="I270" t="s">
        <v>3493</v>
      </c>
      <c r="J270" t="s">
        <v>3466</v>
      </c>
      <c r="K270" t="s">
        <v>74</v>
      </c>
      <c r="L270" t="s">
        <v>74</v>
      </c>
      <c r="M270" t="s">
        <v>77</v>
      </c>
      <c r="N270" t="s">
        <v>78</v>
      </c>
      <c r="O270" t="s">
        <v>74</v>
      </c>
      <c r="P270" t="s">
        <v>74</v>
      </c>
      <c r="Q270" t="s">
        <v>74</v>
      </c>
      <c r="R270" t="s">
        <v>74</v>
      </c>
      <c r="S270" t="s">
        <v>74</v>
      </c>
      <c r="T270" t="s">
        <v>3494</v>
      </c>
      <c r="U270" t="s">
        <v>3495</v>
      </c>
      <c r="V270" t="s">
        <v>3496</v>
      </c>
      <c r="W270" t="s">
        <v>3497</v>
      </c>
      <c r="X270" t="s">
        <v>3498</v>
      </c>
      <c r="Y270" t="s">
        <v>3499</v>
      </c>
      <c r="Z270" t="s">
        <v>74</v>
      </c>
      <c r="AA270" t="s">
        <v>3500</v>
      </c>
      <c r="AB270" t="s">
        <v>3501</v>
      </c>
      <c r="AC270" t="s">
        <v>74</v>
      </c>
      <c r="AD270" t="s">
        <v>74</v>
      </c>
      <c r="AE270" t="s">
        <v>74</v>
      </c>
      <c r="AF270" t="s">
        <v>74</v>
      </c>
      <c r="AG270">
        <v>62</v>
      </c>
      <c r="AH270">
        <v>74</v>
      </c>
      <c r="AI270">
        <v>83</v>
      </c>
      <c r="AJ270">
        <v>0</v>
      </c>
      <c r="AK270">
        <v>15</v>
      </c>
      <c r="AL270" t="s">
        <v>3488</v>
      </c>
      <c r="AM270" t="s">
        <v>151</v>
      </c>
      <c r="AN270" t="s">
        <v>3489</v>
      </c>
      <c r="AO270" t="s">
        <v>3473</v>
      </c>
      <c r="AP270" t="s">
        <v>74</v>
      </c>
      <c r="AQ270" t="s">
        <v>74</v>
      </c>
      <c r="AR270" t="s">
        <v>3475</v>
      </c>
      <c r="AS270" t="s">
        <v>3476</v>
      </c>
      <c r="AT270" t="s">
        <v>3123</v>
      </c>
      <c r="AU270">
        <v>1997</v>
      </c>
      <c r="AV270">
        <v>33</v>
      </c>
      <c r="AW270">
        <v>2</v>
      </c>
      <c r="AX270" t="s">
        <v>74</v>
      </c>
      <c r="AY270" t="s">
        <v>74</v>
      </c>
      <c r="AZ270" t="s">
        <v>74</v>
      </c>
      <c r="BA270" t="s">
        <v>74</v>
      </c>
      <c r="BB270">
        <v>294</v>
      </c>
      <c r="BC270">
        <v>309</v>
      </c>
      <c r="BD270" t="s">
        <v>74</v>
      </c>
      <c r="BE270" t="s">
        <v>3502</v>
      </c>
      <c r="BF270" t="str">
        <f>HYPERLINK("http://dx.doi.org/10.1111/j.0022-3646.1997.00294.x","http://dx.doi.org/10.1111/j.0022-3646.1997.00294.x")</f>
        <v>http://dx.doi.org/10.1111/j.0022-3646.1997.00294.x</v>
      </c>
      <c r="BG270" t="s">
        <v>74</v>
      </c>
      <c r="BH270" t="s">
        <v>74</v>
      </c>
      <c r="BI270">
        <v>16</v>
      </c>
      <c r="BJ270" t="s">
        <v>395</v>
      </c>
      <c r="BK270" t="s">
        <v>95</v>
      </c>
      <c r="BL270" t="s">
        <v>395</v>
      </c>
      <c r="BM270" t="s">
        <v>3478</v>
      </c>
      <c r="BN270" t="s">
        <v>74</v>
      </c>
      <c r="BO270" t="s">
        <v>74</v>
      </c>
      <c r="BP270" t="s">
        <v>74</v>
      </c>
      <c r="BQ270" t="s">
        <v>74</v>
      </c>
      <c r="BR270" t="s">
        <v>97</v>
      </c>
      <c r="BS270" t="s">
        <v>3503</v>
      </c>
      <c r="BT270" t="str">
        <f>HYPERLINK("https%3A%2F%2Fwww.webofscience.com%2Fwos%2Fwoscc%2Ffull-record%2FWOS:A1997WV15400015","View Full Record in Web of Science")</f>
        <v>View Full Record in Web of Science</v>
      </c>
    </row>
    <row r="271" spans="1:72" x14ac:dyDescent="0.15">
      <c r="A271" t="s">
        <v>72</v>
      </c>
      <c r="B271" t="s">
        <v>3504</v>
      </c>
      <c r="C271" t="s">
        <v>74</v>
      </c>
      <c r="D271" t="s">
        <v>74</v>
      </c>
      <c r="E271" t="s">
        <v>74</v>
      </c>
      <c r="F271" t="s">
        <v>3504</v>
      </c>
      <c r="G271" t="s">
        <v>74</v>
      </c>
      <c r="H271" t="s">
        <v>74</v>
      </c>
      <c r="I271" t="s">
        <v>3505</v>
      </c>
      <c r="J271" t="s">
        <v>3506</v>
      </c>
      <c r="K271" t="s">
        <v>74</v>
      </c>
      <c r="L271" t="s">
        <v>74</v>
      </c>
      <c r="M271" t="s">
        <v>77</v>
      </c>
      <c r="N271" t="s">
        <v>78</v>
      </c>
      <c r="O271" t="s">
        <v>74</v>
      </c>
      <c r="P271" t="s">
        <v>74</v>
      </c>
      <c r="Q271" t="s">
        <v>74</v>
      </c>
      <c r="R271" t="s">
        <v>74</v>
      </c>
      <c r="S271" t="s">
        <v>74</v>
      </c>
      <c r="T271" t="s">
        <v>74</v>
      </c>
      <c r="U271" t="s">
        <v>3507</v>
      </c>
      <c r="V271" t="s">
        <v>3508</v>
      </c>
      <c r="W271" t="s">
        <v>3509</v>
      </c>
      <c r="X271" t="s">
        <v>74</v>
      </c>
      <c r="Y271" t="s">
        <v>3510</v>
      </c>
      <c r="Z271" t="s">
        <v>74</v>
      </c>
      <c r="AA271" t="s">
        <v>3511</v>
      </c>
      <c r="AB271" t="s">
        <v>3512</v>
      </c>
      <c r="AC271" t="s">
        <v>74</v>
      </c>
      <c r="AD271" t="s">
        <v>74</v>
      </c>
      <c r="AE271" t="s">
        <v>74</v>
      </c>
      <c r="AF271" t="s">
        <v>74</v>
      </c>
      <c r="AG271">
        <v>88</v>
      </c>
      <c r="AH271">
        <v>71</v>
      </c>
      <c r="AI271">
        <v>73</v>
      </c>
      <c r="AJ271">
        <v>0</v>
      </c>
      <c r="AK271">
        <v>7</v>
      </c>
      <c r="AL271" t="s">
        <v>1036</v>
      </c>
      <c r="AM271" t="s">
        <v>132</v>
      </c>
      <c r="AN271" t="s">
        <v>1037</v>
      </c>
      <c r="AO271" t="s">
        <v>3513</v>
      </c>
      <c r="AP271" t="s">
        <v>3514</v>
      </c>
      <c r="AQ271" t="s">
        <v>74</v>
      </c>
      <c r="AR271" t="s">
        <v>3515</v>
      </c>
      <c r="AS271" t="s">
        <v>3516</v>
      </c>
      <c r="AT271" t="s">
        <v>3123</v>
      </c>
      <c r="AU271">
        <v>1997</v>
      </c>
      <c r="AV271">
        <v>19</v>
      </c>
      <c r="AW271">
        <v>4</v>
      </c>
      <c r="AX271" t="s">
        <v>74</v>
      </c>
      <c r="AY271" t="s">
        <v>74</v>
      </c>
      <c r="AZ271" t="s">
        <v>74</v>
      </c>
      <c r="BA271" t="s">
        <v>74</v>
      </c>
      <c r="BB271">
        <v>399</v>
      </c>
      <c r="BC271">
        <v>423</v>
      </c>
      <c r="BD271" t="s">
        <v>74</v>
      </c>
      <c r="BE271" t="s">
        <v>3517</v>
      </c>
      <c r="BF271" t="str">
        <f>HYPERLINK("http://dx.doi.org/10.1093/plankt/19.4.399","http://dx.doi.org/10.1093/plankt/19.4.399")</f>
        <v>http://dx.doi.org/10.1093/plankt/19.4.399</v>
      </c>
      <c r="BG271" t="s">
        <v>74</v>
      </c>
      <c r="BH271" t="s">
        <v>74</v>
      </c>
      <c r="BI271">
        <v>25</v>
      </c>
      <c r="BJ271" t="s">
        <v>3518</v>
      </c>
      <c r="BK271" t="s">
        <v>95</v>
      </c>
      <c r="BL271" t="s">
        <v>3518</v>
      </c>
      <c r="BM271" t="s">
        <v>3519</v>
      </c>
      <c r="BN271" t="s">
        <v>74</v>
      </c>
      <c r="BO271" t="s">
        <v>227</v>
      </c>
      <c r="BP271" t="s">
        <v>74</v>
      </c>
      <c r="BQ271" t="s">
        <v>74</v>
      </c>
      <c r="BR271" t="s">
        <v>97</v>
      </c>
      <c r="BS271" t="s">
        <v>3520</v>
      </c>
      <c r="BT271" t="str">
        <f>HYPERLINK("https%3A%2F%2Fwww.webofscience.com%2Fwos%2Fwoscc%2Ffull-record%2FWOS:A1997WT34400001","View Full Record in Web of Science")</f>
        <v>View Full Record in Web of Science</v>
      </c>
    </row>
    <row r="272" spans="1:72" x14ac:dyDescent="0.15">
      <c r="A272" t="s">
        <v>72</v>
      </c>
      <c r="B272" t="s">
        <v>3521</v>
      </c>
      <c r="C272" t="s">
        <v>74</v>
      </c>
      <c r="D272" t="s">
        <v>74</v>
      </c>
      <c r="E272" t="s">
        <v>74</v>
      </c>
      <c r="F272" t="s">
        <v>3521</v>
      </c>
      <c r="G272" t="s">
        <v>74</v>
      </c>
      <c r="H272" t="s">
        <v>74</v>
      </c>
      <c r="I272" t="s">
        <v>3522</v>
      </c>
      <c r="J272" t="s">
        <v>3506</v>
      </c>
      <c r="K272" t="s">
        <v>74</v>
      </c>
      <c r="L272" t="s">
        <v>74</v>
      </c>
      <c r="M272" t="s">
        <v>77</v>
      </c>
      <c r="N272" t="s">
        <v>78</v>
      </c>
      <c r="O272" t="s">
        <v>74</v>
      </c>
      <c r="P272" t="s">
        <v>74</v>
      </c>
      <c r="Q272" t="s">
        <v>74</v>
      </c>
      <c r="R272" t="s">
        <v>74</v>
      </c>
      <c r="S272" t="s">
        <v>74</v>
      </c>
      <c r="T272" t="s">
        <v>74</v>
      </c>
      <c r="U272" t="s">
        <v>3523</v>
      </c>
      <c r="V272" t="s">
        <v>3524</v>
      </c>
      <c r="W272" t="s">
        <v>3525</v>
      </c>
      <c r="X272" t="s">
        <v>3526</v>
      </c>
      <c r="Y272" t="s">
        <v>3510</v>
      </c>
      <c r="Z272" t="s">
        <v>74</v>
      </c>
      <c r="AA272" t="s">
        <v>1867</v>
      </c>
      <c r="AB272" t="s">
        <v>1868</v>
      </c>
      <c r="AC272" t="s">
        <v>74</v>
      </c>
      <c r="AD272" t="s">
        <v>74</v>
      </c>
      <c r="AE272" t="s">
        <v>74</v>
      </c>
      <c r="AF272" t="s">
        <v>74</v>
      </c>
      <c r="AG272">
        <v>37</v>
      </c>
      <c r="AH272">
        <v>24</v>
      </c>
      <c r="AI272">
        <v>29</v>
      </c>
      <c r="AJ272">
        <v>0</v>
      </c>
      <c r="AK272">
        <v>3</v>
      </c>
      <c r="AL272" t="s">
        <v>1036</v>
      </c>
      <c r="AM272" t="s">
        <v>132</v>
      </c>
      <c r="AN272" t="s">
        <v>1037</v>
      </c>
      <c r="AO272" t="s">
        <v>3513</v>
      </c>
      <c r="AP272" t="s">
        <v>3514</v>
      </c>
      <c r="AQ272" t="s">
        <v>74</v>
      </c>
      <c r="AR272" t="s">
        <v>3515</v>
      </c>
      <c r="AS272" t="s">
        <v>3516</v>
      </c>
      <c r="AT272" t="s">
        <v>3123</v>
      </c>
      <c r="AU272">
        <v>1997</v>
      </c>
      <c r="AV272">
        <v>19</v>
      </c>
      <c r="AW272">
        <v>4</v>
      </c>
      <c r="AX272" t="s">
        <v>74</v>
      </c>
      <c r="AY272" t="s">
        <v>74</v>
      </c>
      <c r="AZ272" t="s">
        <v>74</v>
      </c>
      <c r="BA272" t="s">
        <v>74</v>
      </c>
      <c r="BB272">
        <v>519</v>
      </c>
      <c r="BC272">
        <v>531</v>
      </c>
      <c r="BD272" t="s">
        <v>74</v>
      </c>
      <c r="BE272" t="s">
        <v>3527</v>
      </c>
      <c r="BF272" t="str">
        <f>HYPERLINK("http://dx.doi.org/10.1093/plankt/19.4.519","http://dx.doi.org/10.1093/plankt/19.4.519")</f>
        <v>http://dx.doi.org/10.1093/plankt/19.4.519</v>
      </c>
      <c r="BG272" t="s">
        <v>74</v>
      </c>
      <c r="BH272" t="s">
        <v>74</v>
      </c>
      <c r="BI272">
        <v>13</v>
      </c>
      <c r="BJ272" t="s">
        <v>3518</v>
      </c>
      <c r="BK272" t="s">
        <v>95</v>
      </c>
      <c r="BL272" t="s">
        <v>3518</v>
      </c>
      <c r="BM272" t="s">
        <v>3519</v>
      </c>
      <c r="BN272" t="s">
        <v>74</v>
      </c>
      <c r="BO272" t="s">
        <v>227</v>
      </c>
      <c r="BP272" t="s">
        <v>74</v>
      </c>
      <c r="BQ272" t="s">
        <v>74</v>
      </c>
      <c r="BR272" t="s">
        <v>97</v>
      </c>
      <c r="BS272" t="s">
        <v>3528</v>
      </c>
      <c r="BT272" t="str">
        <f>HYPERLINK("https%3A%2F%2Fwww.webofscience.com%2Fwos%2Fwoscc%2Ffull-record%2FWOS:A1997WT34400007","View Full Record in Web of Science")</f>
        <v>View Full Record in Web of Science</v>
      </c>
    </row>
    <row r="273" spans="1:72" x14ac:dyDescent="0.15">
      <c r="A273" t="s">
        <v>72</v>
      </c>
      <c r="B273" t="s">
        <v>3529</v>
      </c>
      <c r="C273" t="s">
        <v>74</v>
      </c>
      <c r="D273" t="s">
        <v>74</v>
      </c>
      <c r="E273" t="s">
        <v>74</v>
      </c>
      <c r="F273" t="s">
        <v>3529</v>
      </c>
      <c r="G273" t="s">
        <v>74</v>
      </c>
      <c r="H273" t="s">
        <v>74</v>
      </c>
      <c r="I273" t="s">
        <v>3530</v>
      </c>
      <c r="J273" t="s">
        <v>3531</v>
      </c>
      <c r="K273" t="s">
        <v>74</v>
      </c>
      <c r="L273" t="s">
        <v>74</v>
      </c>
      <c r="M273" t="s">
        <v>77</v>
      </c>
      <c r="N273" t="s">
        <v>78</v>
      </c>
      <c r="O273" t="s">
        <v>74</v>
      </c>
      <c r="P273" t="s">
        <v>74</v>
      </c>
      <c r="Q273" t="s">
        <v>74</v>
      </c>
      <c r="R273" t="s">
        <v>74</v>
      </c>
      <c r="S273" t="s">
        <v>74</v>
      </c>
      <c r="T273" t="s">
        <v>74</v>
      </c>
      <c r="U273" t="s">
        <v>3532</v>
      </c>
      <c r="V273" t="s">
        <v>3533</v>
      </c>
      <c r="W273" t="s">
        <v>1087</v>
      </c>
      <c r="X273" t="s">
        <v>82</v>
      </c>
      <c r="Y273" t="s">
        <v>74</v>
      </c>
      <c r="Z273" t="s">
        <v>74</v>
      </c>
      <c r="AA273" t="s">
        <v>74</v>
      </c>
      <c r="AB273" t="s">
        <v>74</v>
      </c>
      <c r="AC273" t="s">
        <v>74</v>
      </c>
      <c r="AD273" t="s">
        <v>74</v>
      </c>
      <c r="AE273" t="s">
        <v>74</v>
      </c>
      <c r="AF273" t="s">
        <v>74</v>
      </c>
      <c r="AG273">
        <v>48</v>
      </c>
      <c r="AH273">
        <v>43</v>
      </c>
      <c r="AI273">
        <v>46</v>
      </c>
      <c r="AJ273">
        <v>0</v>
      </c>
      <c r="AK273">
        <v>8</v>
      </c>
      <c r="AL273" t="s">
        <v>1036</v>
      </c>
      <c r="AM273" t="s">
        <v>132</v>
      </c>
      <c r="AN273" t="s">
        <v>2581</v>
      </c>
      <c r="AO273" t="s">
        <v>3534</v>
      </c>
      <c r="AP273" t="s">
        <v>74</v>
      </c>
      <c r="AQ273" t="s">
        <v>74</v>
      </c>
      <c r="AR273" t="s">
        <v>3535</v>
      </c>
      <c r="AS273" t="s">
        <v>3536</v>
      </c>
      <c r="AT273" t="s">
        <v>3123</v>
      </c>
      <c r="AU273">
        <v>1997</v>
      </c>
      <c r="AV273">
        <v>241</v>
      </c>
      <c r="AW273" t="s">
        <v>74</v>
      </c>
      <c r="AX273">
        <v>4</v>
      </c>
      <c r="AY273" t="s">
        <v>74</v>
      </c>
      <c r="AZ273" t="s">
        <v>74</v>
      </c>
      <c r="BA273" t="s">
        <v>74</v>
      </c>
      <c r="BB273">
        <v>649</v>
      </c>
      <c r="BC273">
        <v>664</v>
      </c>
      <c r="BD273" t="s">
        <v>74</v>
      </c>
      <c r="BE273" t="s">
        <v>3537</v>
      </c>
      <c r="BF273" t="str">
        <f>HYPERLINK("http://dx.doi.org/10.1111/j.1469-7998.1997.tb05739.x","http://dx.doi.org/10.1111/j.1469-7998.1997.tb05739.x")</f>
        <v>http://dx.doi.org/10.1111/j.1469-7998.1997.tb05739.x</v>
      </c>
      <c r="BG273" t="s">
        <v>74</v>
      </c>
      <c r="BH273" t="s">
        <v>74</v>
      </c>
      <c r="BI273">
        <v>16</v>
      </c>
      <c r="BJ273" t="s">
        <v>1443</v>
      </c>
      <c r="BK273" t="s">
        <v>95</v>
      </c>
      <c r="BL273" t="s">
        <v>1443</v>
      </c>
      <c r="BM273" t="s">
        <v>3538</v>
      </c>
      <c r="BN273" t="s">
        <v>74</v>
      </c>
      <c r="BO273" t="s">
        <v>74</v>
      </c>
      <c r="BP273" t="s">
        <v>74</v>
      </c>
      <c r="BQ273" t="s">
        <v>74</v>
      </c>
      <c r="BR273" t="s">
        <v>97</v>
      </c>
      <c r="BS273" t="s">
        <v>3539</v>
      </c>
      <c r="BT273" t="str">
        <f>HYPERLINK("https%3A%2F%2Fwww.webofscience.com%2Fwos%2Fwoscc%2Ffull-record%2FWOS:A1997WU29300004","View Full Record in Web of Science")</f>
        <v>View Full Record in Web of Science</v>
      </c>
    </row>
    <row r="274" spans="1:72" x14ac:dyDescent="0.15">
      <c r="A274" t="s">
        <v>72</v>
      </c>
      <c r="B274" t="s">
        <v>3540</v>
      </c>
      <c r="C274" t="s">
        <v>74</v>
      </c>
      <c r="D274" t="s">
        <v>74</v>
      </c>
      <c r="E274" t="s">
        <v>74</v>
      </c>
      <c r="F274" t="s">
        <v>3540</v>
      </c>
      <c r="G274" t="s">
        <v>74</v>
      </c>
      <c r="H274" t="s">
        <v>74</v>
      </c>
      <c r="I274" t="s">
        <v>3541</v>
      </c>
      <c r="J274" t="s">
        <v>76</v>
      </c>
      <c r="K274" t="s">
        <v>74</v>
      </c>
      <c r="L274" t="s">
        <v>74</v>
      </c>
      <c r="M274" t="s">
        <v>77</v>
      </c>
      <c r="N274" t="s">
        <v>78</v>
      </c>
      <c r="O274" t="s">
        <v>74</v>
      </c>
      <c r="P274" t="s">
        <v>74</v>
      </c>
      <c r="Q274" t="s">
        <v>74</v>
      </c>
      <c r="R274" t="s">
        <v>74</v>
      </c>
      <c r="S274" t="s">
        <v>74</v>
      </c>
      <c r="T274" t="s">
        <v>74</v>
      </c>
      <c r="U274" t="s">
        <v>3542</v>
      </c>
      <c r="V274" t="s">
        <v>3543</v>
      </c>
      <c r="W274" t="s">
        <v>3544</v>
      </c>
      <c r="X274" t="s">
        <v>3545</v>
      </c>
      <c r="Y274" t="s">
        <v>3546</v>
      </c>
      <c r="Z274" t="s">
        <v>74</v>
      </c>
      <c r="AA274" t="s">
        <v>3547</v>
      </c>
      <c r="AB274" t="s">
        <v>3548</v>
      </c>
      <c r="AC274" t="s">
        <v>74</v>
      </c>
      <c r="AD274" t="s">
        <v>74</v>
      </c>
      <c r="AE274" t="s">
        <v>74</v>
      </c>
      <c r="AF274" t="s">
        <v>74</v>
      </c>
      <c r="AG274">
        <v>48</v>
      </c>
      <c r="AH274">
        <v>40</v>
      </c>
      <c r="AI274">
        <v>44</v>
      </c>
      <c r="AJ274">
        <v>0</v>
      </c>
      <c r="AK274">
        <v>4</v>
      </c>
      <c r="AL274" t="s">
        <v>86</v>
      </c>
      <c r="AM274" t="s">
        <v>87</v>
      </c>
      <c r="AN274" t="s">
        <v>88</v>
      </c>
      <c r="AO274" t="s">
        <v>89</v>
      </c>
      <c r="AP274" t="s">
        <v>74</v>
      </c>
      <c r="AQ274" t="s">
        <v>74</v>
      </c>
      <c r="AR274" t="s">
        <v>90</v>
      </c>
      <c r="AS274" t="s">
        <v>91</v>
      </c>
      <c r="AT274" t="s">
        <v>3123</v>
      </c>
      <c r="AU274">
        <v>1997</v>
      </c>
      <c r="AV274">
        <v>128</v>
      </c>
      <c r="AW274">
        <v>1</v>
      </c>
      <c r="AX274" t="s">
        <v>74</v>
      </c>
      <c r="AY274" t="s">
        <v>74</v>
      </c>
      <c r="AZ274" t="s">
        <v>74</v>
      </c>
      <c r="BA274" t="s">
        <v>74</v>
      </c>
      <c r="BB274">
        <v>39</v>
      </c>
      <c r="BC274">
        <v>48</v>
      </c>
      <c r="BD274" t="s">
        <v>74</v>
      </c>
      <c r="BE274" t="s">
        <v>3549</v>
      </c>
      <c r="BF274" t="str">
        <f>HYPERLINK("http://dx.doi.org/10.1007/s002270050066","http://dx.doi.org/10.1007/s002270050066")</f>
        <v>http://dx.doi.org/10.1007/s002270050066</v>
      </c>
      <c r="BG274" t="s">
        <v>74</v>
      </c>
      <c r="BH274" t="s">
        <v>74</v>
      </c>
      <c r="BI274">
        <v>10</v>
      </c>
      <c r="BJ274" t="s">
        <v>94</v>
      </c>
      <c r="BK274" t="s">
        <v>95</v>
      </c>
      <c r="BL274" t="s">
        <v>94</v>
      </c>
      <c r="BM274" t="s">
        <v>3550</v>
      </c>
      <c r="BN274" t="s">
        <v>74</v>
      </c>
      <c r="BO274" t="s">
        <v>74</v>
      </c>
      <c r="BP274" t="s">
        <v>74</v>
      </c>
      <c r="BQ274" t="s">
        <v>74</v>
      </c>
      <c r="BR274" t="s">
        <v>97</v>
      </c>
      <c r="BS274" t="s">
        <v>3551</v>
      </c>
      <c r="BT274" t="str">
        <f>HYPERLINK("https%3A%2F%2Fwww.webofscience.com%2Fwos%2Fwoscc%2Ffull-record%2FWOS:A1997WX32500005","View Full Record in Web of Science")</f>
        <v>View Full Record in Web of Science</v>
      </c>
    </row>
    <row r="275" spans="1:72" x14ac:dyDescent="0.15">
      <c r="A275" t="s">
        <v>72</v>
      </c>
      <c r="B275" t="s">
        <v>3552</v>
      </c>
      <c r="C275" t="s">
        <v>74</v>
      </c>
      <c r="D275" t="s">
        <v>74</v>
      </c>
      <c r="E275" t="s">
        <v>74</v>
      </c>
      <c r="F275" t="s">
        <v>3552</v>
      </c>
      <c r="G275" t="s">
        <v>74</v>
      </c>
      <c r="H275" t="s">
        <v>74</v>
      </c>
      <c r="I275" t="s">
        <v>3553</v>
      </c>
      <c r="J275" t="s">
        <v>3554</v>
      </c>
      <c r="K275" t="s">
        <v>74</v>
      </c>
      <c r="L275" t="s">
        <v>74</v>
      </c>
      <c r="M275" t="s">
        <v>77</v>
      </c>
      <c r="N275" t="s">
        <v>78</v>
      </c>
      <c r="O275" t="s">
        <v>74</v>
      </c>
      <c r="P275" t="s">
        <v>74</v>
      </c>
      <c r="Q275" t="s">
        <v>74</v>
      </c>
      <c r="R275" t="s">
        <v>74</v>
      </c>
      <c r="S275" t="s">
        <v>74</v>
      </c>
      <c r="T275" t="s">
        <v>3555</v>
      </c>
      <c r="U275" t="s">
        <v>3556</v>
      </c>
      <c r="V275" t="s">
        <v>3557</v>
      </c>
      <c r="W275" t="s">
        <v>3558</v>
      </c>
      <c r="X275" t="s">
        <v>3559</v>
      </c>
      <c r="Y275" t="s">
        <v>74</v>
      </c>
      <c r="Z275" t="s">
        <v>74</v>
      </c>
      <c r="AA275" t="s">
        <v>74</v>
      </c>
      <c r="AB275" t="s">
        <v>74</v>
      </c>
      <c r="AC275" t="s">
        <v>74</v>
      </c>
      <c r="AD275" t="s">
        <v>74</v>
      </c>
      <c r="AE275" t="s">
        <v>74</v>
      </c>
      <c r="AF275" t="s">
        <v>74</v>
      </c>
      <c r="AG275">
        <v>55</v>
      </c>
      <c r="AH275">
        <v>60</v>
      </c>
      <c r="AI275">
        <v>82</v>
      </c>
      <c r="AJ275">
        <v>1</v>
      </c>
      <c r="AK275">
        <v>26</v>
      </c>
      <c r="AL275" t="s">
        <v>3560</v>
      </c>
      <c r="AM275" t="s">
        <v>3561</v>
      </c>
      <c r="AN275" t="s">
        <v>3562</v>
      </c>
      <c r="AO275" t="s">
        <v>3563</v>
      </c>
      <c r="AP275" t="s">
        <v>74</v>
      </c>
      <c r="AQ275" t="s">
        <v>74</v>
      </c>
      <c r="AR275" t="s">
        <v>3564</v>
      </c>
      <c r="AS275" t="s">
        <v>3565</v>
      </c>
      <c r="AT275" t="s">
        <v>3123</v>
      </c>
      <c r="AU275">
        <v>1997</v>
      </c>
      <c r="AV275">
        <v>149</v>
      </c>
      <c r="AW275" t="s">
        <v>875</v>
      </c>
      <c r="AX275" t="s">
        <v>74</v>
      </c>
      <c r="AY275" t="s">
        <v>74</v>
      </c>
      <c r="AZ275" t="s">
        <v>74</v>
      </c>
      <c r="BA275" t="s">
        <v>74</v>
      </c>
      <c r="BB275">
        <v>13</v>
      </c>
      <c r="BC275">
        <v>21</v>
      </c>
      <c r="BD275" t="s">
        <v>74</v>
      </c>
      <c r="BE275" t="s">
        <v>3566</v>
      </c>
      <c r="BF275" t="str">
        <f>HYPERLINK("http://dx.doi.org/10.3354/meps149013","http://dx.doi.org/10.3354/meps149013")</f>
        <v>http://dx.doi.org/10.3354/meps149013</v>
      </c>
      <c r="BG275" t="s">
        <v>74</v>
      </c>
      <c r="BH275" t="s">
        <v>74</v>
      </c>
      <c r="BI275">
        <v>9</v>
      </c>
      <c r="BJ275" t="s">
        <v>3567</v>
      </c>
      <c r="BK275" t="s">
        <v>95</v>
      </c>
      <c r="BL275" t="s">
        <v>3568</v>
      </c>
      <c r="BM275" t="s">
        <v>3569</v>
      </c>
      <c r="BN275" t="s">
        <v>74</v>
      </c>
      <c r="BO275" t="s">
        <v>227</v>
      </c>
      <c r="BP275" t="s">
        <v>74</v>
      </c>
      <c r="BQ275" t="s">
        <v>74</v>
      </c>
      <c r="BR275" t="s">
        <v>97</v>
      </c>
      <c r="BS275" t="s">
        <v>3570</v>
      </c>
      <c r="BT275" t="str">
        <f>HYPERLINK("https%3A%2F%2Fwww.webofscience.com%2Fwos%2Fwoscc%2Ffull-record%2FWOS:A1997XA14600002","View Full Record in Web of Science")</f>
        <v>View Full Record in Web of Science</v>
      </c>
    </row>
    <row r="276" spans="1:72" x14ac:dyDescent="0.15">
      <c r="A276" t="s">
        <v>72</v>
      </c>
      <c r="B276" t="s">
        <v>3571</v>
      </c>
      <c r="C276" t="s">
        <v>74</v>
      </c>
      <c r="D276" t="s">
        <v>74</v>
      </c>
      <c r="E276" t="s">
        <v>74</v>
      </c>
      <c r="F276" t="s">
        <v>3571</v>
      </c>
      <c r="G276" t="s">
        <v>74</v>
      </c>
      <c r="H276" t="s">
        <v>74</v>
      </c>
      <c r="I276" t="s">
        <v>3572</v>
      </c>
      <c r="J276" t="s">
        <v>3554</v>
      </c>
      <c r="K276" t="s">
        <v>74</v>
      </c>
      <c r="L276" t="s">
        <v>74</v>
      </c>
      <c r="M276" t="s">
        <v>77</v>
      </c>
      <c r="N276" t="s">
        <v>78</v>
      </c>
      <c r="O276" t="s">
        <v>74</v>
      </c>
      <c r="P276" t="s">
        <v>74</v>
      </c>
      <c r="Q276" t="s">
        <v>74</v>
      </c>
      <c r="R276" t="s">
        <v>74</v>
      </c>
      <c r="S276" t="s">
        <v>74</v>
      </c>
      <c r="T276" t="s">
        <v>3573</v>
      </c>
      <c r="U276" t="s">
        <v>3574</v>
      </c>
      <c r="V276" t="s">
        <v>3575</v>
      </c>
      <c r="W276" t="s">
        <v>3525</v>
      </c>
      <c r="X276" t="s">
        <v>3526</v>
      </c>
      <c r="Y276" t="s">
        <v>3510</v>
      </c>
      <c r="Z276" t="s">
        <v>74</v>
      </c>
      <c r="AA276" t="s">
        <v>3576</v>
      </c>
      <c r="AB276" t="s">
        <v>3577</v>
      </c>
      <c r="AC276" t="s">
        <v>74</v>
      </c>
      <c r="AD276" t="s">
        <v>74</v>
      </c>
      <c r="AE276" t="s">
        <v>74</v>
      </c>
      <c r="AF276" t="s">
        <v>74</v>
      </c>
      <c r="AG276">
        <v>78</v>
      </c>
      <c r="AH276">
        <v>30</v>
      </c>
      <c r="AI276">
        <v>38</v>
      </c>
      <c r="AJ276">
        <v>0</v>
      </c>
      <c r="AK276">
        <v>8</v>
      </c>
      <c r="AL276" t="s">
        <v>3560</v>
      </c>
      <c r="AM276" t="s">
        <v>3561</v>
      </c>
      <c r="AN276" t="s">
        <v>3562</v>
      </c>
      <c r="AO276" t="s">
        <v>3563</v>
      </c>
      <c r="AP276" t="s">
        <v>3578</v>
      </c>
      <c r="AQ276" t="s">
        <v>74</v>
      </c>
      <c r="AR276" t="s">
        <v>3564</v>
      </c>
      <c r="AS276" t="s">
        <v>3565</v>
      </c>
      <c r="AT276" t="s">
        <v>3123</v>
      </c>
      <c r="AU276">
        <v>1997</v>
      </c>
      <c r="AV276">
        <v>149</v>
      </c>
      <c r="AW276" t="s">
        <v>875</v>
      </c>
      <c r="AX276" t="s">
        <v>74</v>
      </c>
      <c r="AY276" t="s">
        <v>74</v>
      </c>
      <c r="AZ276" t="s">
        <v>74</v>
      </c>
      <c r="BA276" t="s">
        <v>74</v>
      </c>
      <c r="BB276">
        <v>201</v>
      </c>
      <c r="BC276">
        <v>214</v>
      </c>
      <c r="BD276" t="s">
        <v>74</v>
      </c>
      <c r="BE276" t="s">
        <v>3579</v>
      </c>
      <c r="BF276" t="str">
        <f>HYPERLINK("http://dx.doi.org/10.3354/meps149201","http://dx.doi.org/10.3354/meps149201")</f>
        <v>http://dx.doi.org/10.3354/meps149201</v>
      </c>
      <c r="BG276" t="s">
        <v>74</v>
      </c>
      <c r="BH276" t="s">
        <v>74</v>
      </c>
      <c r="BI276">
        <v>14</v>
      </c>
      <c r="BJ276" t="s">
        <v>3567</v>
      </c>
      <c r="BK276" t="s">
        <v>95</v>
      </c>
      <c r="BL276" t="s">
        <v>3568</v>
      </c>
      <c r="BM276" t="s">
        <v>3569</v>
      </c>
      <c r="BN276" t="s">
        <v>74</v>
      </c>
      <c r="BO276" t="s">
        <v>227</v>
      </c>
      <c r="BP276" t="s">
        <v>74</v>
      </c>
      <c r="BQ276" t="s">
        <v>74</v>
      </c>
      <c r="BR276" t="s">
        <v>97</v>
      </c>
      <c r="BS276" t="s">
        <v>3580</v>
      </c>
      <c r="BT276" t="str">
        <f>HYPERLINK("https%3A%2F%2Fwww.webofscience.com%2Fwos%2Fwoscc%2Ffull-record%2FWOS:A1997XA14600018","View Full Record in Web of Science")</f>
        <v>View Full Record in Web of Science</v>
      </c>
    </row>
    <row r="277" spans="1:72" x14ac:dyDescent="0.15">
      <c r="A277" t="s">
        <v>72</v>
      </c>
      <c r="B277" t="s">
        <v>3581</v>
      </c>
      <c r="C277" t="s">
        <v>74</v>
      </c>
      <c r="D277" t="s">
        <v>74</v>
      </c>
      <c r="E277" t="s">
        <v>74</v>
      </c>
      <c r="F277" t="s">
        <v>3581</v>
      </c>
      <c r="G277" t="s">
        <v>74</v>
      </c>
      <c r="H277" t="s">
        <v>74</v>
      </c>
      <c r="I277" t="s">
        <v>3582</v>
      </c>
      <c r="J277" t="s">
        <v>3554</v>
      </c>
      <c r="K277" t="s">
        <v>74</v>
      </c>
      <c r="L277" t="s">
        <v>74</v>
      </c>
      <c r="M277" t="s">
        <v>77</v>
      </c>
      <c r="N277" t="s">
        <v>78</v>
      </c>
      <c r="O277" t="s">
        <v>74</v>
      </c>
      <c r="P277" t="s">
        <v>74</v>
      </c>
      <c r="Q277" t="s">
        <v>74</v>
      </c>
      <c r="R277" t="s">
        <v>74</v>
      </c>
      <c r="S277" t="s">
        <v>74</v>
      </c>
      <c r="T277" t="s">
        <v>3583</v>
      </c>
      <c r="U277" t="s">
        <v>3584</v>
      </c>
      <c r="V277" t="s">
        <v>3585</v>
      </c>
      <c r="W277" t="s">
        <v>3586</v>
      </c>
      <c r="X277" t="s">
        <v>1737</v>
      </c>
      <c r="Y277" t="s">
        <v>3587</v>
      </c>
      <c r="Z277" t="s">
        <v>74</v>
      </c>
      <c r="AA277" t="s">
        <v>3588</v>
      </c>
      <c r="AB277" t="s">
        <v>74</v>
      </c>
      <c r="AC277" t="s">
        <v>74</v>
      </c>
      <c r="AD277" t="s">
        <v>74</v>
      </c>
      <c r="AE277" t="s">
        <v>74</v>
      </c>
      <c r="AF277" t="s">
        <v>74</v>
      </c>
      <c r="AG277">
        <v>51</v>
      </c>
      <c r="AH277">
        <v>99</v>
      </c>
      <c r="AI277">
        <v>110</v>
      </c>
      <c r="AJ277">
        <v>0</v>
      </c>
      <c r="AK277">
        <v>16</v>
      </c>
      <c r="AL277" t="s">
        <v>3560</v>
      </c>
      <c r="AM277" t="s">
        <v>3561</v>
      </c>
      <c r="AN277" t="s">
        <v>3562</v>
      </c>
      <c r="AO277" t="s">
        <v>3563</v>
      </c>
      <c r="AP277" t="s">
        <v>74</v>
      </c>
      <c r="AQ277" t="s">
        <v>74</v>
      </c>
      <c r="AR277" t="s">
        <v>3564</v>
      </c>
      <c r="AS277" t="s">
        <v>3565</v>
      </c>
      <c r="AT277" t="s">
        <v>3123</v>
      </c>
      <c r="AU277">
        <v>1997</v>
      </c>
      <c r="AV277">
        <v>149</v>
      </c>
      <c r="AW277" t="s">
        <v>875</v>
      </c>
      <c r="AX277" t="s">
        <v>74</v>
      </c>
      <c r="AY277" t="s">
        <v>74</v>
      </c>
      <c r="AZ277" t="s">
        <v>74</v>
      </c>
      <c r="BA277" t="s">
        <v>74</v>
      </c>
      <c r="BB277">
        <v>255</v>
      </c>
      <c r="BC277">
        <v>266</v>
      </c>
      <c r="BD277" t="s">
        <v>74</v>
      </c>
      <c r="BE277" t="s">
        <v>3589</v>
      </c>
      <c r="BF277" t="str">
        <f>HYPERLINK("http://dx.doi.org/10.3354/meps149255","http://dx.doi.org/10.3354/meps149255")</f>
        <v>http://dx.doi.org/10.3354/meps149255</v>
      </c>
      <c r="BG277" t="s">
        <v>74</v>
      </c>
      <c r="BH277" t="s">
        <v>74</v>
      </c>
      <c r="BI277">
        <v>12</v>
      </c>
      <c r="BJ277" t="s">
        <v>3567</v>
      </c>
      <c r="BK277" t="s">
        <v>95</v>
      </c>
      <c r="BL277" t="s">
        <v>3568</v>
      </c>
      <c r="BM277" t="s">
        <v>3569</v>
      </c>
      <c r="BN277" t="s">
        <v>74</v>
      </c>
      <c r="BO277" t="s">
        <v>227</v>
      </c>
      <c r="BP277" t="s">
        <v>74</v>
      </c>
      <c r="BQ277" t="s">
        <v>74</v>
      </c>
      <c r="BR277" t="s">
        <v>97</v>
      </c>
      <c r="BS277" t="s">
        <v>3590</v>
      </c>
      <c r="BT277" t="str">
        <f>HYPERLINK("https%3A%2F%2Fwww.webofscience.com%2Fwos%2Fwoscc%2Ffull-record%2FWOS:A1997XA14600022","View Full Record in Web of Science")</f>
        <v>View Full Record in Web of Science</v>
      </c>
    </row>
    <row r="278" spans="1:72" x14ac:dyDescent="0.15">
      <c r="A278" t="s">
        <v>72</v>
      </c>
      <c r="B278" t="s">
        <v>3591</v>
      </c>
      <c r="C278" t="s">
        <v>74</v>
      </c>
      <c r="D278" t="s">
        <v>74</v>
      </c>
      <c r="E278" t="s">
        <v>74</v>
      </c>
      <c r="F278" t="s">
        <v>3591</v>
      </c>
      <c r="G278" t="s">
        <v>74</v>
      </c>
      <c r="H278" t="s">
        <v>74</v>
      </c>
      <c r="I278" t="s">
        <v>3592</v>
      </c>
      <c r="J278" t="s">
        <v>3554</v>
      </c>
      <c r="K278" t="s">
        <v>74</v>
      </c>
      <c r="L278" t="s">
        <v>74</v>
      </c>
      <c r="M278" t="s">
        <v>77</v>
      </c>
      <c r="N278" t="s">
        <v>78</v>
      </c>
      <c r="O278" t="s">
        <v>74</v>
      </c>
      <c r="P278" t="s">
        <v>74</v>
      </c>
      <c r="Q278" t="s">
        <v>74</v>
      </c>
      <c r="R278" t="s">
        <v>74</v>
      </c>
      <c r="S278" t="s">
        <v>74</v>
      </c>
      <c r="T278" t="s">
        <v>3593</v>
      </c>
      <c r="U278" t="s">
        <v>3594</v>
      </c>
      <c r="V278" t="s">
        <v>3595</v>
      </c>
      <c r="W278" t="s">
        <v>3596</v>
      </c>
      <c r="X278" t="s">
        <v>3597</v>
      </c>
      <c r="Y278" t="s">
        <v>3598</v>
      </c>
      <c r="Z278" t="s">
        <v>74</v>
      </c>
      <c r="AA278" t="s">
        <v>74</v>
      </c>
      <c r="AB278" t="s">
        <v>74</v>
      </c>
      <c r="AC278" t="s">
        <v>74</v>
      </c>
      <c r="AD278" t="s">
        <v>74</v>
      </c>
      <c r="AE278" t="s">
        <v>74</v>
      </c>
      <c r="AF278" t="s">
        <v>74</v>
      </c>
      <c r="AG278">
        <v>33</v>
      </c>
      <c r="AH278">
        <v>24</v>
      </c>
      <c r="AI278">
        <v>26</v>
      </c>
      <c r="AJ278">
        <v>0</v>
      </c>
      <c r="AK278">
        <v>7</v>
      </c>
      <c r="AL278" t="s">
        <v>3560</v>
      </c>
      <c r="AM278" t="s">
        <v>3561</v>
      </c>
      <c r="AN278" t="s">
        <v>3562</v>
      </c>
      <c r="AO278" t="s">
        <v>3563</v>
      </c>
      <c r="AP278" t="s">
        <v>3578</v>
      </c>
      <c r="AQ278" t="s">
        <v>74</v>
      </c>
      <c r="AR278" t="s">
        <v>3564</v>
      </c>
      <c r="AS278" t="s">
        <v>3565</v>
      </c>
      <c r="AT278" t="s">
        <v>3123</v>
      </c>
      <c r="AU278">
        <v>1997</v>
      </c>
      <c r="AV278">
        <v>149</v>
      </c>
      <c r="AW278" t="s">
        <v>875</v>
      </c>
      <c r="AX278" t="s">
        <v>74</v>
      </c>
      <c r="AY278" t="s">
        <v>74</v>
      </c>
      <c r="AZ278" t="s">
        <v>74</v>
      </c>
      <c r="BA278" t="s">
        <v>74</v>
      </c>
      <c r="BB278">
        <v>299</v>
      </c>
      <c r="BC278">
        <v>304</v>
      </c>
      <c r="BD278" t="s">
        <v>74</v>
      </c>
      <c r="BE278" t="s">
        <v>3599</v>
      </c>
      <c r="BF278" t="str">
        <f>HYPERLINK("http://dx.doi.org/10.3354/meps149299","http://dx.doi.org/10.3354/meps149299")</f>
        <v>http://dx.doi.org/10.3354/meps149299</v>
      </c>
      <c r="BG278" t="s">
        <v>74</v>
      </c>
      <c r="BH278" t="s">
        <v>74</v>
      </c>
      <c r="BI278">
        <v>6</v>
      </c>
      <c r="BJ278" t="s">
        <v>3567</v>
      </c>
      <c r="BK278" t="s">
        <v>95</v>
      </c>
      <c r="BL278" t="s">
        <v>3568</v>
      </c>
      <c r="BM278" t="s">
        <v>3569</v>
      </c>
      <c r="BN278" t="s">
        <v>74</v>
      </c>
      <c r="BO278" t="s">
        <v>227</v>
      </c>
      <c r="BP278" t="s">
        <v>74</v>
      </c>
      <c r="BQ278" t="s">
        <v>74</v>
      </c>
      <c r="BR278" t="s">
        <v>97</v>
      </c>
      <c r="BS278" t="s">
        <v>3600</v>
      </c>
      <c r="BT278" t="str">
        <f>HYPERLINK("https%3A%2F%2Fwww.webofscience.com%2Fwos%2Fwoscc%2Ffull-record%2FWOS:A1997XA14600027","View Full Record in Web of Science")</f>
        <v>View Full Record in Web of Science</v>
      </c>
    </row>
    <row r="279" spans="1:72" x14ac:dyDescent="0.15">
      <c r="A279" t="s">
        <v>72</v>
      </c>
      <c r="B279" t="s">
        <v>3601</v>
      </c>
      <c r="C279" t="s">
        <v>74</v>
      </c>
      <c r="D279" t="s">
        <v>74</v>
      </c>
      <c r="E279" t="s">
        <v>74</v>
      </c>
      <c r="F279" t="s">
        <v>3601</v>
      </c>
      <c r="G279" t="s">
        <v>74</v>
      </c>
      <c r="H279" t="s">
        <v>74</v>
      </c>
      <c r="I279" t="s">
        <v>3602</v>
      </c>
      <c r="J279" t="s">
        <v>2644</v>
      </c>
      <c r="K279" t="s">
        <v>74</v>
      </c>
      <c r="L279" t="s">
        <v>74</v>
      </c>
      <c r="M279" t="s">
        <v>77</v>
      </c>
      <c r="N279" t="s">
        <v>78</v>
      </c>
      <c r="O279" t="s">
        <v>74</v>
      </c>
      <c r="P279" t="s">
        <v>74</v>
      </c>
      <c r="Q279" t="s">
        <v>74</v>
      </c>
      <c r="R279" t="s">
        <v>74</v>
      </c>
      <c r="S279" t="s">
        <v>74</v>
      </c>
      <c r="T279" t="s">
        <v>3603</v>
      </c>
      <c r="U279" t="s">
        <v>3604</v>
      </c>
      <c r="V279" t="s">
        <v>3605</v>
      </c>
      <c r="W279" t="s">
        <v>74</v>
      </c>
      <c r="X279" t="s">
        <v>74</v>
      </c>
      <c r="Y279" t="s">
        <v>3606</v>
      </c>
      <c r="Z279" t="s">
        <v>74</v>
      </c>
      <c r="AA279" t="s">
        <v>74</v>
      </c>
      <c r="AB279" t="s">
        <v>74</v>
      </c>
      <c r="AC279" t="s">
        <v>74</v>
      </c>
      <c r="AD279" t="s">
        <v>74</v>
      </c>
      <c r="AE279" t="s">
        <v>74</v>
      </c>
      <c r="AF279" t="s">
        <v>74</v>
      </c>
      <c r="AG279">
        <v>56</v>
      </c>
      <c r="AH279">
        <v>30</v>
      </c>
      <c r="AI279">
        <v>36</v>
      </c>
      <c r="AJ279">
        <v>0</v>
      </c>
      <c r="AK279">
        <v>5</v>
      </c>
      <c r="AL279" t="s">
        <v>108</v>
      </c>
      <c r="AM279" t="s">
        <v>109</v>
      </c>
      <c r="AN279" t="s">
        <v>110</v>
      </c>
      <c r="AO279" t="s">
        <v>2652</v>
      </c>
      <c r="AP279" t="s">
        <v>74</v>
      </c>
      <c r="AQ279" t="s">
        <v>74</v>
      </c>
      <c r="AR279" t="s">
        <v>2654</v>
      </c>
      <c r="AS279" t="s">
        <v>2655</v>
      </c>
      <c r="AT279" t="s">
        <v>3123</v>
      </c>
      <c r="AU279">
        <v>1997</v>
      </c>
      <c r="AV279">
        <v>138</v>
      </c>
      <c r="AW279" t="s">
        <v>636</v>
      </c>
      <c r="AX279" t="s">
        <v>74</v>
      </c>
      <c r="AY279" t="s">
        <v>74</v>
      </c>
      <c r="AZ279" t="s">
        <v>74</v>
      </c>
      <c r="BA279" t="s">
        <v>74</v>
      </c>
      <c r="BB279">
        <v>27</v>
      </c>
      <c r="BC279">
        <v>50</v>
      </c>
      <c r="BD279" t="s">
        <v>74</v>
      </c>
      <c r="BE279" t="s">
        <v>3607</v>
      </c>
      <c r="BF279" t="str">
        <f>HYPERLINK("http://dx.doi.org/10.1016/S0025-3227(97)00005-4","http://dx.doi.org/10.1016/S0025-3227(97)00005-4")</f>
        <v>http://dx.doi.org/10.1016/S0025-3227(97)00005-4</v>
      </c>
      <c r="BG279" t="s">
        <v>74</v>
      </c>
      <c r="BH279" t="s">
        <v>74</v>
      </c>
      <c r="BI279">
        <v>24</v>
      </c>
      <c r="BJ279" t="s">
        <v>2657</v>
      </c>
      <c r="BK279" t="s">
        <v>95</v>
      </c>
      <c r="BL279" t="s">
        <v>2658</v>
      </c>
      <c r="BM279" t="s">
        <v>3608</v>
      </c>
      <c r="BN279" t="s">
        <v>74</v>
      </c>
      <c r="BO279" t="s">
        <v>601</v>
      </c>
      <c r="BP279" t="s">
        <v>74</v>
      </c>
      <c r="BQ279" t="s">
        <v>74</v>
      </c>
      <c r="BR279" t="s">
        <v>97</v>
      </c>
      <c r="BS279" t="s">
        <v>3609</v>
      </c>
      <c r="BT279" t="str">
        <f>HYPERLINK("https%3A%2F%2Fwww.webofscience.com%2Fwos%2Fwoscc%2Ffull-record%2FWOS:A1997XJ24500003","View Full Record in Web of Science")</f>
        <v>View Full Record in Web of Science</v>
      </c>
    </row>
    <row r="280" spans="1:72" x14ac:dyDescent="0.15">
      <c r="A280" t="s">
        <v>72</v>
      </c>
      <c r="B280" t="s">
        <v>3610</v>
      </c>
      <c r="C280" t="s">
        <v>74</v>
      </c>
      <c r="D280" t="s">
        <v>74</v>
      </c>
      <c r="E280" t="s">
        <v>74</v>
      </c>
      <c r="F280" t="s">
        <v>3610</v>
      </c>
      <c r="G280" t="s">
        <v>74</v>
      </c>
      <c r="H280" t="s">
        <v>74</v>
      </c>
      <c r="I280" t="s">
        <v>3611</v>
      </c>
      <c r="J280" t="s">
        <v>3612</v>
      </c>
      <c r="K280" t="s">
        <v>74</v>
      </c>
      <c r="L280" t="s">
        <v>74</v>
      </c>
      <c r="M280" t="s">
        <v>77</v>
      </c>
      <c r="N280" t="s">
        <v>78</v>
      </c>
      <c r="O280" t="s">
        <v>74</v>
      </c>
      <c r="P280" t="s">
        <v>74</v>
      </c>
      <c r="Q280" t="s">
        <v>74</v>
      </c>
      <c r="R280" t="s">
        <v>74</v>
      </c>
      <c r="S280" t="s">
        <v>74</v>
      </c>
      <c r="T280" t="s">
        <v>3613</v>
      </c>
      <c r="U280" t="s">
        <v>3614</v>
      </c>
      <c r="V280" t="s">
        <v>3615</v>
      </c>
      <c r="W280" t="s">
        <v>3616</v>
      </c>
      <c r="X280" t="s">
        <v>3617</v>
      </c>
      <c r="Y280" t="s">
        <v>3618</v>
      </c>
      <c r="Z280" t="s">
        <v>74</v>
      </c>
      <c r="AA280" t="s">
        <v>3619</v>
      </c>
      <c r="AB280" t="s">
        <v>3620</v>
      </c>
      <c r="AC280" t="s">
        <v>74</v>
      </c>
      <c r="AD280" t="s">
        <v>74</v>
      </c>
      <c r="AE280" t="s">
        <v>74</v>
      </c>
      <c r="AF280" t="s">
        <v>74</v>
      </c>
      <c r="AG280">
        <v>32</v>
      </c>
      <c r="AH280">
        <v>6</v>
      </c>
      <c r="AI280">
        <v>7</v>
      </c>
      <c r="AJ280">
        <v>0</v>
      </c>
      <c r="AK280">
        <v>3</v>
      </c>
      <c r="AL280" t="s">
        <v>1772</v>
      </c>
      <c r="AM280" t="s">
        <v>630</v>
      </c>
      <c r="AN280" t="s">
        <v>1773</v>
      </c>
      <c r="AO280" t="s">
        <v>3621</v>
      </c>
      <c r="AP280" t="s">
        <v>74</v>
      </c>
      <c r="AQ280" t="s">
        <v>74</v>
      </c>
      <c r="AR280" t="s">
        <v>3622</v>
      </c>
      <c r="AS280" t="s">
        <v>3623</v>
      </c>
      <c r="AT280" t="s">
        <v>3123</v>
      </c>
      <c r="AU280">
        <v>1997</v>
      </c>
      <c r="AV280">
        <v>19</v>
      </c>
      <c r="AW280">
        <v>2</v>
      </c>
      <c r="AX280" t="s">
        <v>74</v>
      </c>
      <c r="AY280" t="s">
        <v>74</v>
      </c>
      <c r="AZ280" t="s">
        <v>74</v>
      </c>
      <c r="BA280" t="s">
        <v>74</v>
      </c>
      <c r="BB280">
        <v>115</v>
      </c>
      <c r="BC280">
        <v>135</v>
      </c>
      <c r="BD280" t="s">
        <v>74</v>
      </c>
      <c r="BE280" t="s">
        <v>3624</v>
      </c>
      <c r="BF280" t="str">
        <f>HYPERLINK("http://dx.doi.org/10.1023/A:1004273902719","http://dx.doi.org/10.1023/A:1004273902719")</f>
        <v>http://dx.doi.org/10.1023/A:1004273902719</v>
      </c>
      <c r="BG280" t="s">
        <v>74</v>
      </c>
      <c r="BH280" t="s">
        <v>74</v>
      </c>
      <c r="BI280">
        <v>21</v>
      </c>
      <c r="BJ280" t="s">
        <v>3625</v>
      </c>
      <c r="BK280" t="s">
        <v>95</v>
      </c>
      <c r="BL280" t="s">
        <v>3625</v>
      </c>
      <c r="BM280" t="s">
        <v>3626</v>
      </c>
      <c r="BN280" t="s">
        <v>74</v>
      </c>
      <c r="BO280" t="s">
        <v>74</v>
      </c>
      <c r="BP280" t="s">
        <v>74</v>
      </c>
      <c r="BQ280" t="s">
        <v>74</v>
      </c>
      <c r="BR280" t="s">
        <v>97</v>
      </c>
      <c r="BS280" t="s">
        <v>3627</v>
      </c>
      <c r="BT280" t="str">
        <f>HYPERLINK("https%3A%2F%2Fwww.webofscience.com%2Fwos%2Fwoscc%2Ffull-record%2FWOS:A1997XN35400002","View Full Record in Web of Science")</f>
        <v>View Full Record in Web of Science</v>
      </c>
    </row>
    <row r="281" spans="1:72" x14ac:dyDescent="0.15">
      <c r="A281" t="s">
        <v>72</v>
      </c>
      <c r="B281" t="s">
        <v>3628</v>
      </c>
      <c r="C281" t="s">
        <v>74</v>
      </c>
      <c r="D281" t="s">
        <v>74</v>
      </c>
      <c r="E281" t="s">
        <v>74</v>
      </c>
      <c r="F281" t="s">
        <v>3628</v>
      </c>
      <c r="G281" t="s">
        <v>74</v>
      </c>
      <c r="H281" t="s">
        <v>74</v>
      </c>
      <c r="I281" t="s">
        <v>3629</v>
      </c>
      <c r="J281" t="s">
        <v>3630</v>
      </c>
      <c r="K281" t="s">
        <v>74</v>
      </c>
      <c r="L281" t="s">
        <v>74</v>
      </c>
      <c r="M281" t="s">
        <v>77</v>
      </c>
      <c r="N281" t="s">
        <v>78</v>
      </c>
      <c r="O281" t="s">
        <v>74</v>
      </c>
      <c r="P281" t="s">
        <v>74</v>
      </c>
      <c r="Q281" t="s">
        <v>74</v>
      </c>
      <c r="R281" t="s">
        <v>74</v>
      </c>
      <c r="S281" t="s">
        <v>74</v>
      </c>
      <c r="T281" t="s">
        <v>3631</v>
      </c>
      <c r="U281" t="s">
        <v>3632</v>
      </c>
      <c r="V281" t="s">
        <v>3633</v>
      </c>
      <c r="W281" t="s">
        <v>3634</v>
      </c>
      <c r="X281" t="s">
        <v>3635</v>
      </c>
      <c r="Y281" t="s">
        <v>3636</v>
      </c>
      <c r="Z281" t="s">
        <v>74</v>
      </c>
      <c r="AA281" t="s">
        <v>3637</v>
      </c>
      <c r="AB281" t="s">
        <v>3638</v>
      </c>
      <c r="AC281" t="s">
        <v>74</v>
      </c>
      <c r="AD281" t="s">
        <v>74</v>
      </c>
      <c r="AE281" t="s">
        <v>74</v>
      </c>
      <c r="AF281" t="s">
        <v>74</v>
      </c>
      <c r="AG281">
        <v>35</v>
      </c>
      <c r="AH281">
        <v>132</v>
      </c>
      <c r="AI281">
        <v>162</v>
      </c>
      <c r="AJ281">
        <v>5</v>
      </c>
      <c r="AK281">
        <v>42</v>
      </c>
      <c r="AL281" t="s">
        <v>3639</v>
      </c>
      <c r="AM281" t="s">
        <v>522</v>
      </c>
      <c r="AN281" t="s">
        <v>3640</v>
      </c>
      <c r="AO281" t="s">
        <v>3641</v>
      </c>
      <c r="AP281" t="s">
        <v>74</v>
      </c>
      <c r="AQ281" t="s">
        <v>74</v>
      </c>
      <c r="AR281" t="s">
        <v>3642</v>
      </c>
      <c r="AS281" t="s">
        <v>3643</v>
      </c>
      <c r="AT281" t="s">
        <v>3123</v>
      </c>
      <c r="AU281">
        <v>1997</v>
      </c>
      <c r="AV281">
        <v>143</v>
      </c>
      <c r="AW281" t="s">
        <v>74</v>
      </c>
      <c r="AX281">
        <v>4</v>
      </c>
      <c r="AY281" t="s">
        <v>74</v>
      </c>
      <c r="AZ281" t="s">
        <v>74</v>
      </c>
      <c r="BA281" t="s">
        <v>74</v>
      </c>
      <c r="BB281">
        <v>1451</v>
      </c>
      <c r="BC281">
        <v>1459</v>
      </c>
      <c r="BD281" t="s">
        <v>74</v>
      </c>
      <c r="BE281" t="s">
        <v>3644</v>
      </c>
      <c r="BF281" t="str">
        <f>HYPERLINK("http://dx.doi.org/10.1099/00221287-143-4-1451","http://dx.doi.org/10.1099/00221287-143-4-1451")</f>
        <v>http://dx.doi.org/10.1099/00221287-143-4-1451</v>
      </c>
      <c r="BG281" t="s">
        <v>74</v>
      </c>
      <c r="BH281" t="s">
        <v>74</v>
      </c>
      <c r="BI281">
        <v>9</v>
      </c>
      <c r="BJ281" t="s">
        <v>1044</v>
      </c>
      <c r="BK281" t="s">
        <v>95</v>
      </c>
      <c r="BL281" t="s">
        <v>1044</v>
      </c>
      <c r="BM281" t="s">
        <v>3645</v>
      </c>
      <c r="BN281">
        <v>9141708</v>
      </c>
      <c r="BO281" t="s">
        <v>227</v>
      </c>
      <c r="BP281" t="s">
        <v>74</v>
      </c>
      <c r="BQ281" t="s">
        <v>74</v>
      </c>
      <c r="BR281" t="s">
        <v>97</v>
      </c>
      <c r="BS281" t="s">
        <v>3646</v>
      </c>
      <c r="BT281" t="str">
        <f>HYPERLINK("https%3A%2F%2Fwww.webofscience.com%2Fwos%2Fwoscc%2Ffull-record%2FWOS:A1997WW49800045","View Full Record in Web of Science")</f>
        <v>View Full Record in Web of Science</v>
      </c>
    </row>
    <row r="282" spans="1:72" x14ac:dyDescent="0.15">
      <c r="A282" t="s">
        <v>72</v>
      </c>
      <c r="B282" t="s">
        <v>3647</v>
      </c>
      <c r="C282" t="s">
        <v>74</v>
      </c>
      <c r="D282" t="s">
        <v>74</v>
      </c>
      <c r="E282" t="s">
        <v>74</v>
      </c>
      <c r="F282" t="s">
        <v>3647</v>
      </c>
      <c r="G282" t="s">
        <v>74</v>
      </c>
      <c r="H282" t="s">
        <v>74</v>
      </c>
      <c r="I282" t="s">
        <v>3648</v>
      </c>
      <c r="J282" t="s">
        <v>3649</v>
      </c>
      <c r="K282" t="s">
        <v>74</v>
      </c>
      <c r="L282" t="s">
        <v>74</v>
      </c>
      <c r="M282" t="s">
        <v>77</v>
      </c>
      <c r="N282" t="s">
        <v>78</v>
      </c>
      <c r="O282" t="s">
        <v>74</v>
      </c>
      <c r="P282" t="s">
        <v>74</v>
      </c>
      <c r="Q282" t="s">
        <v>74</v>
      </c>
      <c r="R282" t="s">
        <v>74</v>
      </c>
      <c r="S282" t="s">
        <v>74</v>
      </c>
      <c r="T282" t="s">
        <v>3650</v>
      </c>
      <c r="U282" t="s">
        <v>3651</v>
      </c>
      <c r="V282" t="s">
        <v>3652</v>
      </c>
      <c r="W282" t="s">
        <v>3653</v>
      </c>
      <c r="X282" t="s">
        <v>3654</v>
      </c>
      <c r="Y282" t="s">
        <v>74</v>
      </c>
      <c r="Z282" t="s">
        <v>74</v>
      </c>
      <c r="AA282" t="s">
        <v>3655</v>
      </c>
      <c r="AB282" t="s">
        <v>3656</v>
      </c>
      <c r="AC282" t="s">
        <v>74</v>
      </c>
      <c r="AD282" t="s">
        <v>74</v>
      </c>
      <c r="AE282" t="s">
        <v>74</v>
      </c>
      <c r="AF282" t="s">
        <v>74</v>
      </c>
      <c r="AG282">
        <v>35</v>
      </c>
      <c r="AH282">
        <v>58</v>
      </c>
      <c r="AI282">
        <v>67</v>
      </c>
      <c r="AJ282">
        <v>1</v>
      </c>
      <c r="AK282">
        <v>23</v>
      </c>
      <c r="AL282" t="s">
        <v>3657</v>
      </c>
      <c r="AM282" t="s">
        <v>151</v>
      </c>
      <c r="AN282" t="s">
        <v>3658</v>
      </c>
      <c r="AO282" t="s">
        <v>3659</v>
      </c>
      <c r="AP282" t="s">
        <v>74</v>
      </c>
      <c r="AQ282" t="s">
        <v>74</v>
      </c>
      <c r="AR282" t="s">
        <v>3660</v>
      </c>
      <c r="AS282" t="s">
        <v>3661</v>
      </c>
      <c r="AT282" t="s">
        <v>3123</v>
      </c>
      <c r="AU282">
        <v>1997</v>
      </c>
      <c r="AV282">
        <v>14</v>
      </c>
      <c r="AW282">
        <v>4</v>
      </c>
      <c r="AX282" t="s">
        <v>74</v>
      </c>
      <c r="AY282" t="s">
        <v>74</v>
      </c>
      <c r="AZ282" t="s">
        <v>74</v>
      </c>
      <c r="BA282" t="s">
        <v>74</v>
      </c>
      <c r="BB282">
        <v>355</v>
      </c>
      <c r="BC282">
        <v>362</v>
      </c>
      <c r="BD282" t="s">
        <v>74</v>
      </c>
      <c r="BE282" t="s">
        <v>3662</v>
      </c>
      <c r="BF282" t="str">
        <f>HYPERLINK("http://dx.doi.org/10.1093/oxfordjournals.molbev.a025771","http://dx.doi.org/10.1093/oxfordjournals.molbev.a025771")</f>
        <v>http://dx.doi.org/10.1093/oxfordjournals.molbev.a025771</v>
      </c>
      <c r="BG282" t="s">
        <v>74</v>
      </c>
      <c r="BH282" t="s">
        <v>74</v>
      </c>
      <c r="BI282">
        <v>8</v>
      </c>
      <c r="BJ282" t="s">
        <v>3663</v>
      </c>
      <c r="BK282" t="s">
        <v>95</v>
      </c>
      <c r="BL282" t="s">
        <v>3663</v>
      </c>
      <c r="BM282" t="s">
        <v>3664</v>
      </c>
      <c r="BN282">
        <v>9100365</v>
      </c>
      <c r="BO282" t="s">
        <v>227</v>
      </c>
      <c r="BP282" t="s">
        <v>74</v>
      </c>
      <c r="BQ282" t="s">
        <v>74</v>
      </c>
      <c r="BR282" t="s">
        <v>97</v>
      </c>
      <c r="BS282" t="s">
        <v>3665</v>
      </c>
      <c r="BT282" t="str">
        <f>HYPERLINK("https%3A%2F%2Fwww.webofscience.com%2Fwos%2Fwoscc%2Ffull-record%2FWOS:A1997WR49400001","View Full Record in Web of Science")</f>
        <v>View Full Record in Web of Science</v>
      </c>
    </row>
    <row r="283" spans="1:72" x14ac:dyDescent="0.15">
      <c r="A283" t="s">
        <v>72</v>
      </c>
      <c r="B283" t="s">
        <v>3666</v>
      </c>
      <c r="C283" t="s">
        <v>74</v>
      </c>
      <c r="D283" t="s">
        <v>74</v>
      </c>
      <c r="E283" t="s">
        <v>74</v>
      </c>
      <c r="F283" t="s">
        <v>3666</v>
      </c>
      <c r="G283" t="s">
        <v>74</v>
      </c>
      <c r="H283" t="s">
        <v>74</v>
      </c>
      <c r="I283" t="s">
        <v>3667</v>
      </c>
      <c r="J283" t="s">
        <v>331</v>
      </c>
      <c r="K283" t="s">
        <v>74</v>
      </c>
      <c r="L283" t="s">
        <v>74</v>
      </c>
      <c r="M283" t="s">
        <v>77</v>
      </c>
      <c r="N283" t="s">
        <v>428</v>
      </c>
      <c r="O283" t="s">
        <v>74</v>
      </c>
      <c r="P283" t="s">
        <v>74</v>
      </c>
      <c r="Q283" t="s">
        <v>74</v>
      </c>
      <c r="R283" t="s">
        <v>74</v>
      </c>
      <c r="S283" t="s">
        <v>74</v>
      </c>
      <c r="T283" t="s">
        <v>3668</v>
      </c>
      <c r="U283" t="s">
        <v>3669</v>
      </c>
      <c r="V283" t="s">
        <v>3670</v>
      </c>
      <c r="W283" t="s">
        <v>3285</v>
      </c>
      <c r="X283" t="s">
        <v>1737</v>
      </c>
      <c r="Y283" t="s">
        <v>74</v>
      </c>
      <c r="Z283" t="s">
        <v>74</v>
      </c>
      <c r="AA283" t="s">
        <v>74</v>
      </c>
      <c r="AB283" t="s">
        <v>74</v>
      </c>
      <c r="AC283" t="s">
        <v>74</v>
      </c>
      <c r="AD283" t="s">
        <v>74</v>
      </c>
      <c r="AE283" t="s">
        <v>74</v>
      </c>
      <c r="AF283" t="s">
        <v>74</v>
      </c>
      <c r="AG283">
        <v>122</v>
      </c>
      <c r="AH283">
        <v>234</v>
      </c>
      <c r="AI283">
        <v>265</v>
      </c>
      <c r="AJ283">
        <v>1</v>
      </c>
      <c r="AK283">
        <v>42</v>
      </c>
      <c r="AL283" t="s">
        <v>108</v>
      </c>
      <c r="AM283" t="s">
        <v>109</v>
      </c>
      <c r="AN283" t="s">
        <v>110</v>
      </c>
      <c r="AO283" t="s">
        <v>344</v>
      </c>
      <c r="AP283" t="s">
        <v>74</v>
      </c>
      <c r="AQ283" t="s">
        <v>74</v>
      </c>
      <c r="AR283" t="s">
        <v>346</v>
      </c>
      <c r="AS283" t="s">
        <v>347</v>
      </c>
      <c r="AT283" t="s">
        <v>3123</v>
      </c>
      <c r="AU283">
        <v>1997</v>
      </c>
      <c r="AV283">
        <v>129</v>
      </c>
      <c r="AW283" t="s">
        <v>114</v>
      </c>
      <c r="AX283" t="s">
        <v>74</v>
      </c>
      <c r="AY283" t="s">
        <v>74</v>
      </c>
      <c r="AZ283" t="s">
        <v>74</v>
      </c>
      <c r="BA283" t="s">
        <v>74</v>
      </c>
      <c r="BB283">
        <v>213</v>
      </c>
      <c r="BC283">
        <v>250</v>
      </c>
      <c r="BD283" t="s">
        <v>74</v>
      </c>
      <c r="BE283" t="s">
        <v>3671</v>
      </c>
      <c r="BF283" t="str">
        <f>HYPERLINK("http://dx.doi.org/10.1016/S0031-0182(96)00130-7","http://dx.doi.org/10.1016/S0031-0182(96)00130-7")</f>
        <v>http://dx.doi.org/10.1016/S0031-0182(96)00130-7</v>
      </c>
      <c r="BG283" t="s">
        <v>74</v>
      </c>
      <c r="BH283" t="s">
        <v>74</v>
      </c>
      <c r="BI283">
        <v>38</v>
      </c>
      <c r="BJ283" t="s">
        <v>349</v>
      </c>
      <c r="BK283" t="s">
        <v>95</v>
      </c>
      <c r="BL283" t="s">
        <v>351</v>
      </c>
      <c r="BM283" t="s">
        <v>3672</v>
      </c>
      <c r="BN283" t="s">
        <v>74</v>
      </c>
      <c r="BO283" t="s">
        <v>74</v>
      </c>
      <c r="BP283" t="s">
        <v>74</v>
      </c>
      <c r="BQ283" t="s">
        <v>74</v>
      </c>
      <c r="BR283" t="s">
        <v>97</v>
      </c>
      <c r="BS283" t="s">
        <v>3673</v>
      </c>
      <c r="BT283" t="str">
        <f>HYPERLINK("https%3A%2F%2Fwww.webofscience.com%2Fwos%2Fwoscc%2Ffull-record%2FWOS:A1997XB80200002","View Full Record in Web of Science")</f>
        <v>View Full Record in Web of Science</v>
      </c>
    </row>
    <row r="284" spans="1:72" x14ac:dyDescent="0.15">
      <c r="A284" t="s">
        <v>72</v>
      </c>
      <c r="B284" t="s">
        <v>3674</v>
      </c>
      <c r="C284" t="s">
        <v>74</v>
      </c>
      <c r="D284" t="s">
        <v>74</v>
      </c>
      <c r="E284" t="s">
        <v>74</v>
      </c>
      <c r="F284" t="s">
        <v>3674</v>
      </c>
      <c r="G284" t="s">
        <v>74</v>
      </c>
      <c r="H284" t="s">
        <v>74</v>
      </c>
      <c r="I284" t="s">
        <v>3675</v>
      </c>
      <c r="J284" t="s">
        <v>1784</v>
      </c>
      <c r="K284" t="s">
        <v>74</v>
      </c>
      <c r="L284" t="s">
        <v>74</v>
      </c>
      <c r="M284" t="s">
        <v>77</v>
      </c>
      <c r="N284" t="s">
        <v>78</v>
      </c>
      <c r="O284" t="s">
        <v>74</v>
      </c>
      <c r="P284" t="s">
        <v>74</v>
      </c>
      <c r="Q284" t="s">
        <v>74</v>
      </c>
      <c r="R284" t="s">
        <v>74</v>
      </c>
      <c r="S284" t="s">
        <v>74</v>
      </c>
      <c r="T284" t="s">
        <v>74</v>
      </c>
      <c r="U284" t="s">
        <v>3676</v>
      </c>
      <c r="V284" t="s">
        <v>3677</v>
      </c>
      <c r="W284" t="s">
        <v>74</v>
      </c>
      <c r="X284" t="s">
        <v>74</v>
      </c>
      <c r="Y284" t="s">
        <v>3678</v>
      </c>
      <c r="Z284" t="s">
        <v>74</v>
      </c>
      <c r="AA284" t="s">
        <v>74</v>
      </c>
      <c r="AB284" t="s">
        <v>74</v>
      </c>
      <c r="AC284" t="s">
        <v>74</v>
      </c>
      <c r="AD284" t="s">
        <v>74</v>
      </c>
      <c r="AE284" t="s">
        <v>74</v>
      </c>
      <c r="AF284" t="s">
        <v>74</v>
      </c>
      <c r="AG284">
        <v>58</v>
      </c>
      <c r="AH284">
        <v>262</v>
      </c>
      <c r="AI284">
        <v>284</v>
      </c>
      <c r="AJ284">
        <v>0</v>
      </c>
      <c r="AK284">
        <v>34</v>
      </c>
      <c r="AL284" t="s">
        <v>707</v>
      </c>
      <c r="AM284" t="s">
        <v>572</v>
      </c>
      <c r="AN284" t="s">
        <v>1536</v>
      </c>
      <c r="AO284" t="s">
        <v>1788</v>
      </c>
      <c r="AP284" t="s">
        <v>74</v>
      </c>
      <c r="AQ284" t="s">
        <v>74</v>
      </c>
      <c r="AR284" t="s">
        <v>1784</v>
      </c>
      <c r="AS284" t="s">
        <v>1790</v>
      </c>
      <c r="AT284" t="s">
        <v>3123</v>
      </c>
      <c r="AU284">
        <v>1997</v>
      </c>
      <c r="AV284">
        <v>12</v>
      </c>
      <c r="AW284">
        <v>2</v>
      </c>
      <c r="AX284" t="s">
        <v>74</v>
      </c>
      <c r="AY284" t="s">
        <v>74</v>
      </c>
      <c r="AZ284" t="s">
        <v>74</v>
      </c>
      <c r="BA284" t="s">
        <v>74</v>
      </c>
      <c r="BB284">
        <v>321</v>
      </c>
      <c r="BC284">
        <v>336</v>
      </c>
      <c r="BD284" t="s">
        <v>74</v>
      </c>
      <c r="BE284" t="s">
        <v>3679</v>
      </c>
      <c r="BF284" t="str">
        <f>HYPERLINK("http://dx.doi.org/10.1029/96PA03932","http://dx.doi.org/10.1029/96PA03932")</f>
        <v>http://dx.doi.org/10.1029/96PA03932</v>
      </c>
      <c r="BG284" t="s">
        <v>74</v>
      </c>
      <c r="BH284" t="s">
        <v>74</v>
      </c>
      <c r="BI284">
        <v>16</v>
      </c>
      <c r="BJ284" t="s">
        <v>1792</v>
      </c>
      <c r="BK284" t="s">
        <v>95</v>
      </c>
      <c r="BL284" t="s">
        <v>1793</v>
      </c>
      <c r="BM284" t="s">
        <v>3680</v>
      </c>
      <c r="BN284" t="s">
        <v>74</v>
      </c>
      <c r="BO284" t="s">
        <v>74</v>
      </c>
      <c r="BP284" t="s">
        <v>74</v>
      </c>
      <c r="BQ284" t="s">
        <v>74</v>
      </c>
      <c r="BR284" t="s">
        <v>97</v>
      </c>
      <c r="BS284" t="s">
        <v>3681</v>
      </c>
      <c r="BT284" t="str">
        <f>HYPERLINK("https%3A%2F%2Fwww.webofscience.com%2Fwos%2Fwoscc%2Ffull-record%2FWOS:A1997WQ64600012","View Full Record in Web of Science")</f>
        <v>View Full Record in Web of Science</v>
      </c>
    </row>
    <row r="285" spans="1:72" x14ac:dyDescent="0.15">
      <c r="A285" t="s">
        <v>72</v>
      </c>
      <c r="B285" t="s">
        <v>3682</v>
      </c>
      <c r="C285" t="s">
        <v>74</v>
      </c>
      <c r="D285" t="s">
        <v>74</v>
      </c>
      <c r="E285" t="s">
        <v>74</v>
      </c>
      <c r="F285" t="s">
        <v>3682</v>
      </c>
      <c r="G285" t="s">
        <v>74</v>
      </c>
      <c r="H285" t="s">
        <v>74</v>
      </c>
      <c r="I285" t="s">
        <v>3683</v>
      </c>
      <c r="J285" t="s">
        <v>462</v>
      </c>
      <c r="K285" t="s">
        <v>74</v>
      </c>
      <c r="L285" t="s">
        <v>74</v>
      </c>
      <c r="M285" t="s">
        <v>77</v>
      </c>
      <c r="N285" t="s">
        <v>78</v>
      </c>
      <c r="O285" t="s">
        <v>74</v>
      </c>
      <c r="P285" t="s">
        <v>74</v>
      </c>
      <c r="Q285" t="s">
        <v>74</v>
      </c>
      <c r="R285" t="s">
        <v>74</v>
      </c>
      <c r="S285" t="s">
        <v>74</v>
      </c>
      <c r="T285" t="s">
        <v>74</v>
      </c>
      <c r="U285" t="s">
        <v>3684</v>
      </c>
      <c r="V285" t="s">
        <v>3685</v>
      </c>
      <c r="W285" t="s">
        <v>3686</v>
      </c>
      <c r="X285" t="s">
        <v>3687</v>
      </c>
      <c r="Y285" t="s">
        <v>74</v>
      </c>
      <c r="Z285" t="s">
        <v>74</v>
      </c>
      <c r="AA285" t="s">
        <v>3688</v>
      </c>
      <c r="AB285" t="s">
        <v>3689</v>
      </c>
      <c r="AC285" t="s">
        <v>74</v>
      </c>
      <c r="AD285" t="s">
        <v>74</v>
      </c>
      <c r="AE285" t="s">
        <v>74</v>
      </c>
      <c r="AF285" t="s">
        <v>74</v>
      </c>
      <c r="AG285">
        <v>31</v>
      </c>
      <c r="AH285">
        <v>77</v>
      </c>
      <c r="AI285">
        <v>89</v>
      </c>
      <c r="AJ285">
        <v>0</v>
      </c>
      <c r="AK285">
        <v>25</v>
      </c>
      <c r="AL285" t="s">
        <v>86</v>
      </c>
      <c r="AM285" t="s">
        <v>87</v>
      </c>
      <c r="AN285" t="s">
        <v>88</v>
      </c>
      <c r="AO285" t="s">
        <v>470</v>
      </c>
      <c r="AP285" t="s">
        <v>74</v>
      </c>
      <c r="AQ285" t="s">
        <v>74</v>
      </c>
      <c r="AR285" t="s">
        <v>471</v>
      </c>
      <c r="AS285" t="s">
        <v>472</v>
      </c>
      <c r="AT285" t="s">
        <v>3123</v>
      </c>
      <c r="AU285">
        <v>1997</v>
      </c>
      <c r="AV285">
        <v>17</v>
      </c>
      <c r="AW285">
        <v>4</v>
      </c>
      <c r="AX285" t="s">
        <v>74</v>
      </c>
      <c r="AY285" t="s">
        <v>74</v>
      </c>
      <c r="AZ285" t="s">
        <v>74</v>
      </c>
      <c r="BA285" t="s">
        <v>74</v>
      </c>
      <c r="BB285">
        <v>296</v>
      </c>
      <c r="BC285">
        <v>304</v>
      </c>
      <c r="BD285" t="s">
        <v>74</v>
      </c>
      <c r="BE285" t="s">
        <v>3690</v>
      </c>
      <c r="BF285" t="str">
        <f>HYPERLINK("http://dx.doi.org/10.1007/PL00013371","http://dx.doi.org/10.1007/PL00013371")</f>
        <v>http://dx.doi.org/10.1007/PL00013371</v>
      </c>
      <c r="BG285" t="s">
        <v>74</v>
      </c>
      <c r="BH285" t="s">
        <v>74</v>
      </c>
      <c r="BI285">
        <v>9</v>
      </c>
      <c r="BJ285" t="s">
        <v>474</v>
      </c>
      <c r="BK285" t="s">
        <v>95</v>
      </c>
      <c r="BL285" t="s">
        <v>475</v>
      </c>
      <c r="BM285" t="s">
        <v>3691</v>
      </c>
      <c r="BN285" t="s">
        <v>74</v>
      </c>
      <c r="BO285" t="s">
        <v>74</v>
      </c>
      <c r="BP285" t="s">
        <v>74</v>
      </c>
      <c r="BQ285" t="s">
        <v>74</v>
      </c>
      <c r="BR285" t="s">
        <v>97</v>
      </c>
      <c r="BS285" t="s">
        <v>3692</v>
      </c>
      <c r="BT285" t="str">
        <f>HYPERLINK("https%3A%2F%2Fwww.webofscience.com%2Fwos%2Fwoscc%2Ffull-record%2FWOS:A1997WN68000002","View Full Record in Web of Science")</f>
        <v>View Full Record in Web of Science</v>
      </c>
    </row>
    <row r="286" spans="1:72" x14ac:dyDescent="0.15">
      <c r="A286" t="s">
        <v>72</v>
      </c>
      <c r="B286" t="s">
        <v>3693</v>
      </c>
      <c r="C286" t="s">
        <v>74</v>
      </c>
      <c r="D286" t="s">
        <v>74</v>
      </c>
      <c r="E286" t="s">
        <v>74</v>
      </c>
      <c r="F286" t="s">
        <v>3693</v>
      </c>
      <c r="G286" t="s">
        <v>74</v>
      </c>
      <c r="H286" t="s">
        <v>74</v>
      </c>
      <c r="I286" t="s">
        <v>3694</v>
      </c>
      <c r="J286" t="s">
        <v>462</v>
      </c>
      <c r="K286" t="s">
        <v>74</v>
      </c>
      <c r="L286" t="s">
        <v>74</v>
      </c>
      <c r="M286" t="s">
        <v>77</v>
      </c>
      <c r="N286" t="s">
        <v>78</v>
      </c>
      <c r="O286" t="s">
        <v>74</v>
      </c>
      <c r="P286" t="s">
        <v>74</v>
      </c>
      <c r="Q286" t="s">
        <v>74</v>
      </c>
      <c r="R286" t="s">
        <v>74</v>
      </c>
      <c r="S286" t="s">
        <v>74</v>
      </c>
      <c r="T286" t="s">
        <v>74</v>
      </c>
      <c r="U286" t="s">
        <v>3695</v>
      </c>
      <c r="V286" t="s">
        <v>3696</v>
      </c>
      <c r="W286" t="s">
        <v>3697</v>
      </c>
      <c r="X286" t="s">
        <v>3698</v>
      </c>
      <c r="Y286" t="s">
        <v>3699</v>
      </c>
      <c r="Z286" t="s">
        <v>74</v>
      </c>
      <c r="AA286" t="s">
        <v>74</v>
      </c>
      <c r="AB286" t="s">
        <v>74</v>
      </c>
      <c r="AC286" t="s">
        <v>74</v>
      </c>
      <c r="AD286" t="s">
        <v>74</v>
      </c>
      <c r="AE286" t="s">
        <v>74</v>
      </c>
      <c r="AF286" t="s">
        <v>74</v>
      </c>
      <c r="AG286">
        <v>54</v>
      </c>
      <c r="AH286">
        <v>23</v>
      </c>
      <c r="AI286">
        <v>24</v>
      </c>
      <c r="AJ286">
        <v>0</v>
      </c>
      <c r="AK286">
        <v>13</v>
      </c>
      <c r="AL286" t="s">
        <v>86</v>
      </c>
      <c r="AM286" t="s">
        <v>87</v>
      </c>
      <c r="AN286" t="s">
        <v>88</v>
      </c>
      <c r="AO286" t="s">
        <v>470</v>
      </c>
      <c r="AP286" t="s">
        <v>74</v>
      </c>
      <c r="AQ286" t="s">
        <v>74</v>
      </c>
      <c r="AR286" t="s">
        <v>471</v>
      </c>
      <c r="AS286" t="s">
        <v>472</v>
      </c>
      <c r="AT286" t="s">
        <v>3123</v>
      </c>
      <c r="AU286">
        <v>1997</v>
      </c>
      <c r="AV286">
        <v>17</v>
      </c>
      <c r="AW286">
        <v>4</v>
      </c>
      <c r="AX286" t="s">
        <v>74</v>
      </c>
      <c r="AY286" t="s">
        <v>74</v>
      </c>
      <c r="AZ286" t="s">
        <v>74</v>
      </c>
      <c r="BA286" t="s">
        <v>74</v>
      </c>
      <c r="BB286">
        <v>350</v>
      </c>
      <c r="BC286">
        <v>357</v>
      </c>
      <c r="BD286" t="s">
        <v>74</v>
      </c>
      <c r="BE286" t="s">
        <v>3700</v>
      </c>
      <c r="BF286" t="str">
        <f>HYPERLINK("http://dx.doi.org/10.1007/PL00013376","http://dx.doi.org/10.1007/PL00013376")</f>
        <v>http://dx.doi.org/10.1007/PL00013376</v>
      </c>
      <c r="BG286" t="s">
        <v>74</v>
      </c>
      <c r="BH286" t="s">
        <v>74</v>
      </c>
      <c r="BI286">
        <v>8</v>
      </c>
      <c r="BJ286" t="s">
        <v>474</v>
      </c>
      <c r="BK286" t="s">
        <v>95</v>
      </c>
      <c r="BL286" t="s">
        <v>475</v>
      </c>
      <c r="BM286" t="s">
        <v>3691</v>
      </c>
      <c r="BN286" t="s">
        <v>74</v>
      </c>
      <c r="BO286" t="s">
        <v>74</v>
      </c>
      <c r="BP286" t="s">
        <v>74</v>
      </c>
      <c r="BQ286" t="s">
        <v>74</v>
      </c>
      <c r="BR286" t="s">
        <v>97</v>
      </c>
      <c r="BS286" t="s">
        <v>3701</v>
      </c>
      <c r="BT286" t="str">
        <f>HYPERLINK("https%3A%2F%2Fwww.webofscience.com%2Fwos%2Fwoscc%2Ffull-record%2FWOS:A1997WN68000007","View Full Record in Web of Science")</f>
        <v>View Full Record in Web of Science</v>
      </c>
    </row>
    <row r="287" spans="1:72" x14ac:dyDescent="0.15">
      <c r="A287" t="s">
        <v>72</v>
      </c>
      <c r="B287" t="s">
        <v>3702</v>
      </c>
      <c r="C287" t="s">
        <v>74</v>
      </c>
      <c r="D287" t="s">
        <v>74</v>
      </c>
      <c r="E287" t="s">
        <v>74</v>
      </c>
      <c r="F287" t="s">
        <v>3702</v>
      </c>
      <c r="G287" t="s">
        <v>74</v>
      </c>
      <c r="H287" t="s">
        <v>74</v>
      </c>
      <c r="I287" t="s">
        <v>3703</v>
      </c>
      <c r="J287" t="s">
        <v>462</v>
      </c>
      <c r="K287" t="s">
        <v>74</v>
      </c>
      <c r="L287" t="s">
        <v>74</v>
      </c>
      <c r="M287" t="s">
        <v>77</v>
      </c>
      <c r="N287" t="s">
        <v>78</v>
      </c>
      <c r="O287" t="s">
        <v>74</v>
      </c>
      <c r="P287" t="s">
        <v>74</v>
      </c>
      <c r="Q287" t="s">
        <v>74</v>
      </c>
      <c r="R287" t="s">
        <v>74</v>
      </c>
      <c r="S287" t="s">
        <v>74</v>
      </c>
      <c r="T287" t="s">
        <v>74</v>
      </c>
      <c r="U287" t="s">
        <v>3704</v>
      </c>
      <c r="V287" t="s">
        <v>3705</v>
      </c>
      <c r="W287" t="s">
        <v>74</v>
      </c>
      <c r="X287" t="s">
        <v>74</v>
      </c>
      <c r="Y287" t="s">
        <v>3706</v>
      </c>
      <c r="Z287" t="s">
        <v>74</v>
      </c>
      <c r="AA287" t="s">
        <v>74</v>
      </c>
      <c r="AB287" t="s">
        <v>74</v>
      </c>
      <c r="AC287" t="s">
        <v>74</v>
      </c>
      <c r="AD287" t="s">
        <v>74</v>
      </c>
      <c r="AE287" t="s">
        <v>74</v>
      </c>
      <c r="AF287" t="s">
        <v>74</v>
      </c>
      <c r="AG287">
        <v>18</v>
      </c>
      <c r="AH287">
        <v>5</v>
      </c>
      <c r="AI287">
        <v>5</v>
      </c>
      <c r="AJ287">
        <v>0</v>
      </c>
      <c r="AK287">
        <v>1</v>
      </c>
      <c r="AL287" t="s">
        <v>319</v>
      </c>
      <c r="AM287" t="s">
        <v>87</v>
      </c>
      <c r="AN287" t="s">
        <v>1163</v>
      </c>
      <c r="AO287" t="s">
        <v>470</v>
      </c>
      <c r="AP287" t="s">
        <v>509</v>
      </c>
      <c r="AQ287" t="s">
        <v>74</v>
      </c>
      <c r="AR287" t="s">
        <v>471</v>
      </c>
      <c r="AS287" t="s">
        <v>472</v>
      </c>
      <c r="AT287" t="s">
        <v>3123</v>
      </c>
      <c r="AU287">
        <v>1997</v>
      </c>
      <c r="AV287">
        <v>17</v>
      </c>
      <c r="AW287">
        <v>4</v>
      </c>
      <c r="AX287" t="s">
        <v>74</v>
      </c>
      <c r="AY287" t="s">
        <v>74</v>
      </c>
      <c r="AZ287" t="s">
        <v>74</v>
      </c>
      <c r="BA287" t="s">
        <v>74</v>
      </c>
      <c r="BB287">
        <v>358</v>
      </c>
      <c r="BC287">
        <v>362</v>
      </c>
      <c r="BD287" t="s">
        <v>74</v>
      </c>
      <c r="BE287" t="s">
        <v>3707</v>
      </c>
      <c r="BF287" t="str">
        <f>HYPERLINK("http://dx.doi.org/10.1007/PL00013377","http://dx.doi.org/10.1007/PL00013377")</f>
        <v>http://dx.doi.org/10.1007/PL00013377</v>
      </c>
      <c r="BG287" t="s">
        <v>74</v>
      </c>
      <c r="BH287" t="s">
        <v>74</v>
      </c>
      <c r="BI287">
        <v>5</v>
      </c>
      <c r="BJ287" t="s">
        <v>474</v>
      </c>
      <c r="BK287" t="s">
        <v>95</v>
      </c>
      <c r="BL287" t="s">
        <v>475</v>
      </c>
      <c r="BM287" t="s">
        <v>3691</v>
      </c>
      <c r="BN287" t="s">
        <v>74</v>
      </c>
      <c r="BO287" t="s">
        <v>74</v>
      </c>
      <c r="BP287" t="s">
        <v>74</v>
      </c>
      <c r="BQ287" t="s">
        <v>74</v>
      </c>
      <c r="BR287" t="s">
        <v>97</v>
      </c>
      <c r="BS287" t="s">
        <v>3708</v>
      </c>
      <c r="BT287" t="str">
        <f>HYPERLINK("https%3A%2F%2Fwww.webofscience.com%2Fwos%2Fwoscc%2Ffull-record%2FWOS:A1997WN68000008","View Full Record in Web of Science")</f>
        <v>View Full Record in Web of Science</v>
      </c>
    </row>
    <row r="288" spans="1:72" x14ac:dyDescent="0.15">
      <c r="A288" t="s">
        <v>72</v>
      </c>
      <c r="B288" t="s">
        <v>3709</v>
      </c>
      <c r="C288" t="s">
        <v>74</v>
      </c>
      <c r="D288" t="s">
        <v>74</v>
      </c>
      <c r="E288" t="s">
        <v>74</v>
      </c>
      <c r="F288" t="s">
        <v>3709</v>
      </c>
      <c r="G288" t="s">
        <v>74</v>
      </c>
      <c r="H288" t="s">
        <v>74</v>
      </c>
      <c r="I288" t="s">
        <v>3710</v>
      </c>
      <c r="J288" t="s">
        <v>462</v>
      </c>
      <c r="K288" t="s">
        <v>74</v>
      </c>
      <c r="L288" t="s">
        <v>74</v>
      </c>
      <c r="M288" t="s">
        <v>77</v>
      </c>
      <c r="N288" t="s">
        <v>78</v>
      </c>
      <c r="O288" t="s">
        <v>74</v>
      </c>
      <c r="P288" t="s">
        <v>74</v>
      </c>
      <c r="Q288" t="s">
        <v>74</v>
      </c>
      <c r="R288" t="s">
        <v>74</v>
      </c>
      <c r="S288" t="s">
        <v>74</v>
      </c>
      <c r="T288" t="s">
        <v>74</v>
      </c>
      <c r="U288" t="s">
        <v>3711</v>
      </c>
      <c r="V288" t="s">
        <v>3712</v>
      </c>
      <c r="W288" t="s">
        <v>74</v>
      </c>
      <c r="X288" t="s">
        <v>74</v>
      </c>
      <c r="Y288" t="s">
        <v>3713</v>
      </c>
      <c r="Z288" t="s">
        <v>74</v>
      </c>
      <c r="AA288" t="s">
        <v>74</v>
      </c>
      <c r="AB288" t="s">
        <v>74</v>
      </c>
      <c r="AC288" t="s">
        <v>74</v>
      </c>
      <c r="AD288" t="s">
        <v>74</v>
      </c>
      <c r="AE288" t="s">
        <v>74</v>
      </c>
      <c r="AF288" t="s">
        <v>74</v>
      </c>
      <c r="AG288">
        <v>44</v>
      </c>
      <c r="AH288">
        <v>17</v>
      </c>
      <c r="AI288">
        <v>18</v>
      </c>
      <c r="AJ288">
        <v>0</v>
      </c>
      <c r="AK288">
        <v>3</v>
      </c>
      <c r="AL288" t="s">
        <v>86</v>
      </c>
      <c r="AM288" t="s">
        <v>87</v>
      </c>
      <c r="AN288" t="s">
        <v>88</v>
      </c>
      <c r="AO288" t="s">
        <v>470</v>
      </c>
      <c r="AP288" t="s">
        <v>74</v>
      </c>
      <c r="AQ288" t="s">
        <v>74</v>
      </c>
      <c r="AR288" t="s">
        <v>471</v>
      </c>
      <c r="AS288" t="s">
        <v>472</v>
      </c>
      <c r="AT288" t="s">
        <v>3123</v>
      </c>
      <c r="AU288">
        <v>1997</v>
      </c>
      <c r="AV288">
        <v>17</v>
      </c>
      <c r="AW288">
        <v>4</v>
      </c>
      <c r="AX288" t="s">
        <v>74</v>
      </c>
      <c r="AY288" t="s">
        <v>74</v>
      </c>
      <c r="AZ288" t="s">
        <v>74</v>
      </c>
      <c r="BA288" t="s">
        <v>74</v>
      </c>
      <c r="BB288">
        <v>363</v>
      </c>
      <c r="BC288">
        <v>370</v>
      </c>
      <c r="BD288" t="s">
        <v>74</v>
      </c>
      <c r="BE288" t="s">
        <v>3714</v>
      </c>
      <c r="BF288" t="str">
        <f>HYPERLINK("http://dx.doi.org/10.1007/PL00013378","http://dx.doi.org/10.1007/PL00013378")</f>
        <v>http://dx.doi.org/10.1007/PL00013378</v>
      </c>
      <c r="BG288" t="s">
        <v>74</v>
      </c>
      <c r="BH288" t="s">
        <v>74</v>
      </c>
      <c r="BI288">
        <v>8</v>
      </c>
      <c r="BJ288" t="s">
        <v>474</v>
      </c>
      <c r="BK288" t="s">
        <v>95</v>
      </c>
      <c r="BL288" t="s">
        <v>475</v>
      </c>
      <c r="BM288" t="s">
        <v>3691</v>
      </c>
      <c r="BN288" t="s">
        <v>74</v>
      </c>
      <c r="BO288" t="s">
        <v>74</v>
      </c>
      <c r="BP288" t="s">
        <v>74</v>
      </c>
      <c r="BQ288" t="s">
        <v>74</v>
      </c>
      <c r="BR288" t="s">
        <v>97</v>
      </c>
      <c r="BS288" t="s">
        <v>3715</v>
      </c>
      <c r="BT288" t="str">
        <f>HYPERLINK("https%3A%2F%2Fwww.webofscience.com%2Fwos%2Fwoscc%2Ffull-record%2FWOS:A1997WN68000009","View Full Record in Web of Science")</f>
        <v>View Full Record in Web of Science</v>
      </c>
    </row>
    <row r="289" spans="1:72" x14ac:dyDescent="0.15">
      <c r="A289" t="s">
        <v>72</v>
      </c>
      <c r="B289" t="s">
        <v>3716</v>
      </c>
      <c r="C289" t="s">
        <v>74</v>
      </c>
      <c r="D289" t="s">
        <v>74</v>
      </c>
      <c r="E289" t="s">
        <v>74</v>
      </c>
      <c r="F289" t="s">
        <v>3716</v>
      </c>
      <c r="G289" t="s">
        <v>74</v>
      </c>
      <c r="H289" t="s">
        <v>74</v>
      </c>
      <c r="I289" t="s">
        <v>3717</v>
      </c>
      <c r="J289" t="s">
        <v>462</v>
      </c>
      <c r="K289" t="s">
        <v>74</v>
      </c>
      <c r="L289" t="s">
        <v>74</v>
      </c>
      <c r="M289" t="s">
        <v>77</v>
      </c>
      <c r="N289" t="s">
        <v>78</v>
      </c>
      <c r="O289" t="s">
        <v>74</v>
      </c>
      <c r="P289" t="s">
        <v>74</v>
      </c>
      <c r="Q289" t="s">
        <v>74</v>
      </c>
      <c r="R289" t="s">
        <v>74</v>
      </c>
      <c r="S289" t="s">
        <v>74</v>
      </c>
      <c r="T289" t="s">
        <v>74</v>
      </c>
      <c r="U289" t="s">
        <v>3718</v>
      </c>
      <c r="V289" t="s">
        <v>3719</v>
      </c>
      <c r="W289" t="s">
        <v>3720</v>
      </c>
      <c r="X289" t="s">
        <v>3721</v>
      </c>
      <c r="Y289" t="s">
        <v>74</v>
      </c>
      <c r="Z289" t="s">
        <v>74</v>
      </c>
      <c r="AA289" t="s">
        <v>3722</v>
      </c>
      <c r="AB289" t="s">
        <v>3723</v>
      </c>
      <c r="AC289" t="s">
        <v>74</v>
      </c>
      <c r="AD289" t="s">
        <v>74</v>
      </c>
      <c r="AE289" t="s">
        <v>74</v>
      </c>
      <c r="AF289" t="s">
        <v>74</v>
      </c>
      <c r="AG289">
        <v>18</v>
      </c>
      <c r="AH289">
        <v>12</v>
      </c>
      <c r="AI289">
        <v>12</v>
      </c>
      <c r="AJ289">
        <v>0</v>
      </c>
      <c r="AK289">
        <v>3</v>
      </c>
      <c r="AL289" t="s">
        <v>86</v>
      </c>
      <c r="AM289" t="s">
        <v>87</v>
      </c>
      <c r="AN289" t="s">
        <v>88</v>
      </c>
      <c r="AO289" t="s">
        <v>470</v>
      </c>
      <c r="AP289" t="s">
        <v>74</v>
      </c>
      <c r="AQ289" t="s">
        <v>74</v>
      </c>
      <c r="AR289" t="s">
        <v>471</v>
      </c>
      <c r="AS289" t="s">
        <v>472</v>
      </c>
      <c r="AT289" t="s">
        <v>3123</v>
      </c>
      <c r="AU289">
        <v>1997</v>
      </c>
      <c r="AV289">
        <v>17</v>
      </c>
      <c r="AW289">
        <v>4</v>
      </c>
      <c r="AX289" t="s">
        <v>74</v>
      </c>
      <c r="AY289" t="s">
        <v>74</v>
      </c>
      <c r="AZ289" t="s">
        <v>74</v>
      </c>
      <c r="BA289" t="s">
        <v>74</v>
      </c>
      <c r="BB289">
        <v>384</v>
      </c>
      <c r="BC289">
        <v>388</v>
      </c>
      <c r="BD289" t="s">
        <v>74</v>
      </c>
      <c r="BE289" t="s">
        <v>3724</v>
      </c>
      <c r="BF289" t="str">
        <f>HYPERLINK("http://dx.doi.org/10.1007/PL00013380","http://dx.doi.org/10.1007/PL00013380")</f>
        <v>http://dx.doi.org/10.1007/PL00013380</v>
      </c>
      <c r="BG289" t="s">
        <v>74</v>
      </c>
      <c r="BH289" t="s">
        <v>74</v>
      </c>
      <c r="BI289">
        <v>5</v>
      </c>
      <c r="BJ289" t="s">
        <v>474</v>
      </c>
      <c r="BK289" t="s">
        <v>95</v>
      </c>
      <c r="BL289" t="s">
        <v>475</v>
      </c>
      <c r="BM289" t="s">
        <v>3691</v>
      </c>
      <c r="BN289" t="s">
        <v>74</v>
      </c>
      <c r="BO289" t="s">
        <v>74</v>
      </c>
      <c r="BP289" t="s">
        <v>74</v>
      </c>
      <c r="BQ289" t="s">
        <v>74</v>
      </c>
      <c r="BR289" t="s">
        <v>97</v>
      </c>
      <c r="BS289" t="s">
        <v>3725</v>
      </c>
      <c r="BT289" t="str">
        <f>HYPERLINK("https%3A%2F%2Fwww.webofscience.com%2Fwos%2Fwoscc%2Ffull-record%2FWOS:A1997WN68000011","View Full Record in Web of Science")</f>
        <v>View Full Record in Web of Science</v>
      </c>
    </row>
    <row r="290" spans="1:72" x14ac:dyDescent="0.15">
      <c r="A290" t="s">
        <v>72</v>
      </c>
      <c r="B290" t="s">
        <v>3726</v>
      </c>
      <c r="C290" t="s">
        <v>74</v>
      </c>
      <c r="D290" t="s">
        <v>74</v>
      </c>
      <c r="E290" t="s">
        <v>74</v>
      </c>
      <c r="F290" t="s">
        <v>3726</v>
      </c>
      <c r="G290" t="s">
        <v>74</v>
      </c>
      <c r="H290" t="s">
        <v>74</v>
      </c>
      <c r="I290" t="s">
        <v>3727</v>
      </c>
      <c r="J290" t="s">
        <v>2987</v>
      </c>
      <c r="K290" t="s">
        <v>74</v>
      </c>
      <c r="L290" t="s">
        <v>74</v>
      </c>
      <c r="M290" t="s">
        <v>77</v>
      </c>
      <c r="N290" t="s">
        <v>78</v>
      </c>
      <c r="O290" t="s">
        <v>74</v>
      </c>
      <c r="P290" t="s">
        <v>74</v>
      </c>
      <c r="Q290" t="s">
        <v>74</v>
      </c>
      <c r="R290" t="s">
        <v>74</v>
      </c>
      <c r="S290" t="s">
        <v>74</v>
      </c>
      <c r="T290" t="s">
        <v>3728</v>
      </c>
      <c r="U290" t="s">
        <v>3729</v>
      </c>
      <c r="V290" t="s">
        <v>3730</v>
      </c>
      <c r="W290" t="s">
        <v>3731</v>
      </c>
      <c r="X290" t="s">
        <v>3732</v>
      </c>
      <c r="Y290" t="s">
        <v>3733</v>
      </c>
      <c r="Z290" t="s">
        <v>74</v>
      </c>
      <c r="AA290" t="s">
        <v>74</v>
      </c>
      <c r="AB290" t="s">
        <v>3734</v>
      </c>
      <c r="AC290" t="s">
        <v>74</v>
      </c>
      <c r="AD290" t="s">
        <v>74</v>
      </c>
      <c r="AE290" t="s">
        <v>74</v>
      </c>
      <c r="AF290" t="s">
        <v>74</v>
      </c>
      <c r="AG290">
        <v>31</v>
      </c>
      <c r="AH290">
        <v>106</v>
      </c>
      <c r="AI290">
        <v>121</v>
      </c>
      <c r="AJ290">
        <v>0</v>
      </c>
      <c r="AK290">
        <v>20</v>
      </c>
      <c r="AL290" t="s">
        <v>2994</v>
      </c>
      <c r="AM290" t="s">
        <v>572</v>
      </c>
      <c r="AN290" t="s">
        <v>2995</v>
      </c>
      <c r="AO290" t="s">
        <v>2996</v>
      </c>
      <c r="AP290" t="s">
        <v>74</v>
      </c>
      <c r="AQ290" t="s">
        <v>74</v>
      </c>
      <c r="AR290" t="s">
        <v>2997</v>
      </c>
      <c r="AS290" t="s">
        <v>2998</v>
      </c>
      <c r="AT290" t="s">
        <v>3424</v>
      </c>
      <c r="AU290">
        <v>1997</v>
      </c>
      <c r="AV290">
        <v>94</v>
      </c>
      <c r="AW290">
        <v>7</v>
      </c>
      <c r="AX290" t="s">
        <v>74</v>
      </c>
      <c r="AY290" t="s">
        <v>74</v>
      </c>
      <c r="AZ290" t="s">
        <v>74</v>
      </c>
      <c r="BA290" t="s">
        <v>74</v>
      </c>
      <c r="BB290">
        <v>3420</v>
      </c>
      <c r="BC290">
        <v>3424</v>
      </c>
      <c r="BD290" t="s">
        <v>74</v>
      </c>
      <c r="BE290" t="s">
        <v>3735</v>
      </c>
      <c r="BF290" t="str">
        <f>HYPERLINK("http://dx.doi.org/10.1073/pnas.94.7.3420","http://dx.doi.org/10.1073/pnas.94.7.3420")</f>
        <v>http://dx.doi.org/10.1073/pnas.94.7.3420</v>
      </c>
      <c r="BG290" t="s">
        <v>74</v>
      </c>
      <c r="BH290" t="s">
        <v>74</v>
      </c>
      <c r="BI290">
        <v>5</v>
      </c>
      <c r="BJ290" t="s">
        <v>619</v>
      </c>
      <c r="BK290" t="s">
        <v>95</v>
      </c>
      <c r="BL290" t="s">
        <v>620</v>
      </c>
      <c r="BM290" t="s">
        <v>3736</v>
      </c>
      <c r="BN290">
        <v>9096409</v>
      </c>
      <c r="BO290" t="s">
        <v>972</v>
      </c>
      <c r="BP290" t="s">
        <v>74</v>
      </c>
      <c r="BQ290" t="s">
        <v>74</v>
      </c>
      <c r="BR290" t="s">
        <v>97</v>
      </c>
      <c r="BS290" t="s">
        <v>3737</v>
      </c>
      <c r="BT290" t="str">
        <f>HYPERLINK("https%3A%2F%2Fwww.webofscience.com%2Fwos%2Fwoscc%2Ffull-record%2FWOS:A1997WR93000121","View Full Record in Web of Science")</f>
        <v>View Full Record in Web of Science</v>
      </c>
    </row>
    <row r="291" spans="1:72" x14ac:dyDescent="0.15">
      <c r="A291" t="s">
        <v>72</v>
      </c>
      <c r="B291" t="s">
        <v>3738</v>
      </c>
      <c r="C291" t="s">
        <v>74</v>
      </c>
      <c r="D291" t="s">
        <v>74</v>
      </c>
      <c r="E291" t="s">
        <v>74</v>
      </c>
      <c r="F291" t="s">
        <v>3738</v>
      </c>
      <c r="G291" t="s">
        <v>74</v>
      </c>
      <c r="H291" t="s">
        <v>74</v>
      </c>
      <c r="I291" t="s">
        <v>3739</v>
      </c>
      <c r="J291" t="s">
        <v>514</v>
      </c>
      <c r="K291" t="s">
        <v>74</v>
      </c>
      <c r="L291" t="s">
        <v>74</v>
      </c>
      <c r="M291" t="s">
        <v>77</v>
      </c>
      <c r="N291" t="s">
        <v>78</v>
      </c>
      <c r="O291" t="s">
        <v>74</v>
      </c>
      <c r="P291" t="s">
        <v>74</v>
      </c>
      <c r="Q291" t="s">
        <v>74</v>
      </c>
      <c r="R291" t="s">
        <v>74</v>
      </c>
      <c r="S291" t="s">
        <v>74</v>
      </c>
      <c r="T291" t="s">
        <v>3740</v>
      </c>
      <c r="U291" t="s">
        <v>3741</v>
      </c>
      <c r="V291" t="s">
        <v>3742</v>
      </c>
      <c r="W291" t="s">
        <v>3743</v>
      </c>
      <c r="X291" t="s">
        <v>3744</v>
      </c>
      <c r="Y291" t="s">
        <v>74</v>
      </c>
      <c r="Z291" t="s">
        <v>74</v>
      </c>
      <c r="AA291" t="s">
        <v>74</v>
      </c>
      <c r="AB291" t="s">
        <v>74</v>
      </c>
      <c r="AC291" t="s">
        <v>74</v>
      </c>
      <c r="AD291" t="s">
        <v>74</v>
      </c>
      <c r="AE291" t="s">
        <v>74</v>
      </c>
      <c r="AF291" t="s">
        <v>74</v>
      </c>
      <c r="AG291">
        <v>11</v>
      </c>
      <c r="AH291">
        <v>8</v>
      </c>
      <c r="AI291">
        <v>9</v>
      </c>
      <c r="AJ291">
        <v>0</v>
      </c>
      <c r="AK291">
        <v>5</v>
      </c>
      <c r="AL291" t="s">
        <v>521</v>
      </c>
      <c r="AM291" t="s">
        <v>522</v>
      </c>
      <c r="AN291" t="s">
        <v>523</v>
      </c>
      <c r="AO291" t="s">
        <v>524</v>
      </c>
      <c r="AP291" t="s">
        <v>74</v>
      </c>
      <c r="AQ291" t="s">
        <v>74</v>
      </c>
      <c r="AR291" t="s">
        <v>525</v>
      </c>
      <c r="AS291" t="s">
        <v>526</v>
      </c>
      <c r="AT291" t="s">
        <v>3123</v>
      </c>
      <c r="AU291">
        <v>1997</v>
      </c>
      <c r="AV291">
        <v>123</v>
      </c>
      <c r="AW291">
        <v>539</v>
      </c>
      <c r="AX291" t="s">
        <v>3745</v>
      </c>
      <c r="AY291" t="s">
        <v>74</v>
      </c>
      <c r="AZ291" t="s">
        <v>74</v>
      </c>
      <c r="BA291" t="s">
        <v>74</v>
      </c>
      <c r="BB291">
        <v>561</v>
      </c>
      <c r="BC291">
        <v>584</v>
      </c>
      <c r="BD291" t="s">
        <v>74</v>
      </c>
      <c r="BE291" t="s">
        <v>3746</v>
      </c>
      <c r="BF291" t="str">
        <f>HYPERLINK("http://dx.doi.org/10.1256/smsqj.53902","http://dx.doi.org/10.1256/smsqj.53902")</f>
        <v>http://dx.doi.org/10.1256/smsqj.53902</v>
      </c>
      <c r="BG291" t="s">
        <v>74</v>
      </c>
      <c r="BH291" t="s">
        <v>74</v>
      </c>
      <c r="BI291">
        <v>24</v>
      </c>
      <c r="BJ291" t="s">
        <v>306</v>
      </c>
      <c r="BK291" t="s">
        <v>95</v>
      </c>
      <c r="BL291" t="s">
        <v>306</v>
      </c>
      <c r="BM291" t="s">
        <v>3747</v>
      </c>
      <c r="BN291" t="s">
        <v>74</v>
      </c>
      <c r="BO291" t="s">
        <v>74</v>
      </c>
      <c r="BP291" t="s">
        <v>74</v>
      </c>
      <c r="BQ291" t="s">
        <v>74</v>
      </c>
      <c r="BR291" t="s">
        <v>97</v>
      </c>
      <c r="BS291" t="s">
        <v>3748</v>
      </c>
      <c r="BT291" t="str">
        <f>HYPERLINK("https%3A%2F%2Fwww.webofscience.com%2Fwos%2Fwoscc%2Ffull-record%2FWOS:A1997WT66300002","View Full Record in Web of Science")</f>
        <v>View Full Record in Web of Science</v>
      </c>
    </row>
    <row r="292" spans="1:72" x14ac:dyDescent="0.15">
      <c r="A292" t="s">
        <v>72</v>
      </c>
      <c r="B292" t="s">
        <v>3749</v>
      </c>
      <c r="C292" t="s">
        <v>74</v>
      </c>
      <c r="D292" t="s">
        <v>74</v>
      </c>
      <c r="E292" t="s">
        <v>74</v>
      </c>
      <c r="F292" t="s">
        <v>3749</v>
      </c>
      <c r="G292" t="s">
        <v>74</v>
      </c>
      <c r="H292" t="s">
        <v>74</v>
      </c>
      <c r="I292" t="s">
        <v>3750</v>
      </c>
      <c r="J292" t="s">
        <v>514</v>
      </c>
      <c r="K292" t="s">
        <v>74</v>
      </c>
      <c r="L292" t="s">
        <v>74</v>
      </c>
      <c r="M292" t="s">
        <v>77</v>
      </c>
      <c r="N292" t="s">
        <v>78</v>
      </c>
      <c r="O292" t="s">
        <v>74</v>
      </c>
      <c r="P292" t="s">
        <v>74</v>
      </c>
      <c r="Q292" t="s">
        <v>74</v>
      </c>
      <c r="R292" t="s">
        <v>74</v>
      </c>
      <c r="S292" t="s">
        <v>74</v>
      </c>
      <c r="T292" t="s">
        <v>74</v>
      </c>
      <c r="U292" t="s">
        <v>3751</v>
      </c>
      <c r="V292" t="s">
        <v>3752</v>
      </c>
      <c r="W292" t="s">
        <v>3753</v>
      </c>
      <c r="X292" t="s">
        <v>3754</v>
      </c>
      <c r="Y292" t="s">
        <v>3755</v>
      </c>
      <c r="Z292" t="s">
        <v>74</v>
      </c>
      <c r="AA292" t="s">
        <v>3756</v>
      </c>
      <c r="AB292" t="s">
        <v>3757</v>
      </c>
      <c r="AC292" t="s">
        <v>74</v>
      </c>
      <c r="AD292" t="s">
        <v>74</v>
      </c>
      <c r="AE292" t="s">
        <v>74</v>
      </c>
      <c r="AF292" t="s">
        <v>74</v>
      </c>
      <c r="AG292">
        <v>41</v>
      </c>
      <c r="AH292">
        <v>64</v>
      </c>
      <c r="AI292">
        <v>67</v>
      </c>
      <c r="AJ292">
        <v>0</v>
      </c>
      <c r="AK292">
        <v>5</v>
      </c>
      <c r="AL292" t="s">
        <v>1756</v>
      </c>
      <c r="AM292" t="s">
        <v>1757</v>
      </c>
      <c r="AN292" t="s">
        <v>1758</v>
      </c>
      <c r="AO292" t="s">
        <v>524</v>
      </c>
      <c r="AP292" t="s">
        <v>3758</v>
      </c>
      <c r="AQ292" t="s">
        <v>74</v>
      </c>
      <c r="AR292" t="s">
        <v>525</v>
      </c>
      <c r="AS292" t="s">
        <v>526</v>
      </c>
      <c r="AT292" t="s">
        <v>3123</v>
      </c>
      <c r="AU292">
        <v>1997</v>
      </c>
      <c r="AV292">
        <v>123</v>
      </c>
      <c r="AW292">
        <v>540</v>
      </c>
      <c r="AX292" t="s">
        <v>527</v>
      </c>
      <c r="AY292" t="s">
        <v>74</v>
      </c>
      <c r="AZ292" t="s">
        <v>74</v>
      </c>
      <c r="BA292" t="s">
        <v>74</v>
      </c>
      <c r="BB292">
        <v>929</v>
      </c>
      <c r="BC292">
        <v>951</v>
      </c>
      <c r="BD292" t="s">
        <v>74</v>
      </c>
      <c r="BE292" t="s">
        <v>74</v>
      </c>
      <c r="BF292" t="s">
        <v>74</v>
      </c>
      <c r="BG292" t="s">
        <v>74</v>
      </c>
      <c r="BH292" t="s">
        <v>74</v>
      </c>
      <c r="BI292">
        <v>23</v>
      </c>
      <c r="BJ292" t="s">
        <v>306</v>
      </c>
      <c r="BK292" t="s">
        <v>95</v>
      </c>
      <c r="BL292" t="s">
        <v>306</v>
      </c>
      <c r="BM292" t="s">
        <v>3759</v>
      </c>
      <c r="BN292" t="s">
        <v>74</v>
      </c>
      <c r="BO292" t="s">
        <v>74</v>
      </c>
      <c r="BP292" t="s">
        <v>74</v>
      </c>
      <c r="BQ292" t="s">
        <v>74</v>
      </c>
      <c r="BR292" t="s">
        <v>97</v>
      </c>
      <c r="BS292" t="s">
        <v>3760</v>
      </c>
      <c r="BT292" t="str">
        <f>HYPERLINK("https%3A%2F%2Fwww.webofscience.com%2Fwos%2Fwoscc%2Ffull-record%2FWOS:A1997XB53400007","View Full Record in Web of Science")</f>
        <v>View Full Record in Web of Science</v>
      </c>
    </row>
    <row r="293" spans="1:72" x14ac:dyDescent="0.15">
      <c r="A293" t="s">
        <v>72</v>
      </c>
      <c r="B293" t="s">
        <v>3761</v>
      </c>
      <c r="C293" t="s">
        <v>74</v>
      </c>
      <c r="D293" t="s">
        <v>74</v>
      </c>
      <c r="E293" t="s">
        <v>74</v>
      </c>
      <c r="F293" t="s">
        <v>3761</v>
      </c>
      <c r="G293" t="s">
        <v>74</v>
      </c>
      <c r="H293" t="s">
        <v>74</v>
      </c>
      <c r="I293" t="s">
        <v>3762</v>
      </c>
      <c r="J293" t="s">
        <v>3763</v>
      </c>
      <c r="K293" t="s">
        <v>74</v>
      </c>
      <c r="L293" t="s">
        <v>74</v>
      </c>
      <c r="M293" t="s">
        <v>77</v>
      </c>
      <c r="N293" t="s">
        <v>78</v>
      </c>
      <c r="O293" t="s">
        <v>74</v>
      </c>
      <c r="P293" t="s">
        <v>74</v>
      </c>
      <c r="Q293" t="s">
        <v>74</v>
      </c>
      <c r="R293" t="s">
        <v>74</v>
      </c>
      <c r="S293" t="s">
        <v>74</v>
      </c>
      <c r="T293" t="s">
        <v>74</v>
      </c>
      <c r="U293" t="s">
        <v>3764</v>
      </c>
      <c r="V293" t="s">
        <v>3765</v>
      </c>
      <c r="W293" t="s">
        <v>3766</v>
      </c>
      <c r="X293" t="s">
        <v>3767</v>
      </c>
      <c r="Y293" t="s">
        <v>74</v>
      </c>
      <c r="Z293" t="s">
        <v>74</v>
      </c>
      <c r="AA293" t="s">
        <v>3768</v>
      </c>
      <c r="AB293" t="s">
        <v>3769</v>
      </c>
      <c r="AC293" t="s">
        <v>74</v>
      </c>
      <c r="AD293" t="s">
        <v>74</v>
      </c>
      <c r="AE293" t="s">
        <v>74</v>
      </c>
      <c r="AF293" t="s">
        <v>74</v>
      </c>
      <c r="AG293">
        <v>52</v>
      </c>
      <c r="AH293">
        <v>101</v>
      </c>
      <c r="AI293">
        <v>118</v>
      </c>
      <c r="AJ293">
        <v>1</v>
      </c>
      <c r="AK293">
        <v>58</v>
      </c>
      <c r="AL293" t="s">
        <v>2667</v>
      </c>
      <c r="AM293" t="s">
        <v>3770</v>
      </c>
      <c r="AN293" t="s">
        <v>3771</v>
      </c>
      <c r="AO293" t="s">
        <v>3772</v>
      </c>
      <c r="AP293" t="s">
        <v>74</v>
      </c>
      <c r="AQ293" t="s">
        <v>74</v>
      </c>
      <c r="AR293" t="s">
        <v>3773</v>
      </c>
      <c r="AS293" t="s">
        <v>3774</v>
      </c>
      <c r="AT293" t="s">
        <v>3123</v>
      </c>
      <c r="AU293">
        <v>1997</v>
      </c>
      <c r="AV293">
        <v>49</v>
      </c>
      <c r="AW293">
        <v>2</v>
      </c>
      <c r="AX293" t="s">
        <v>74</v>
      </c>
      <c r="AY293" t="s">
        <v>74</v>
      </c>
      <c r="AZ293" t="s">
        <v>74</v>
      </c>
      <c r="BA293" t="s">
        <v>74</v>
      </c>
      <c r="BB293">
        <v>172</v>
      </c>
      <c r="BC293">
        <v>189</v>
      </c>
      <c r="BD293" t="s">
        <v>74</v>
      </c>
      <c r="BE293" t="s">
        <v>3775</v>
      </c>
      <c r="BF293" t="str">
        <f>HYPERLINK("http://dx.doi.org/10.1034/j.1600-0889.49.issue2.5.x","http://dx.doi.org/10.1034/j.1600-0889.49.issue2.5.x")</f>
        <v>http://dx.doi.org/10.1034/j.1600-0889.49.issue2.5.x</v>
      </c>
      <c r="BG293" t="s">
        <v>74</v>
      </c>
      <c r="BH293" t="s">
        <v>74</v>
      </c>
      <c r="BI293">
        <v>18</v>
      </c>
      <c r="BJ293" t="s">
        <v>306</v>
      </c>
      <c r="BK293" t="s">
        <v>95</v>
      </c>
      <c r="BL293" t="s">
        <v>306</v>
      </c>
      <c r="BM293" t="s">
        <v>3776</v>
      </c>
      <c r="BN293" t="s">
        <v>74</v>
      </c>
      <c r="BO293" t="s">
        <v>74</v>
      </c>
      <c r="BP293" t="s">
        <v>74</v>
      </c>
      <c r="BQ293" t="s">
        <v>74</v>
      </c>
      <c r="BR293" t="s">
        <v>97</v>
      </c>
      <c r="BS293" t="s">
        <v>3777</v>
      </c>
      <c r="BT293" t="str">
        <f>HYPERLINK("https%3A%2F%2Fwww.webofscience.com%2Fwos%2Fwoscc%2Ffull-record%2FWOS:A1997WZ85800005","View Full Record in Web of Science")</f>
        <v>View Full Record in Web of Science</v>
      </c>
    </row>
    <row r="294" spans="1:72" x14ac:dyDescent="0.15">
      <c r="A294" t="s">
        <v>72</v>
      </c>
      <c r="B294" t="s">
        <v>3778</v>
      </c>
      <c r="C294" t="s">
        <v>74</v>
      </c>
      <c r="D294" t="s">
        <v>74</v>
      </c>
      <c r="E294" t="s">
        <v>74</v>
      </c>
      <c r="F294" t="s">
        <v>3778</v>
      </c>
      <c r="G294" t="s">
        <v>74</v>
      </c>
      <c r="H294" t="s">
        <v>74</v>
      </c>
      <c r="I294" t="s">
        <v>3779</v>
      </c>
      <c r="J294" t="s">
        <v>3780</v>
      </c>
      <c r="K294" t="s">
        <v>74</v>
      </c>
      <c r="L294" t="s">
        <v>74</v>
      </c>
      <c r="M294" t="s">
        <v>77</v>
      </c>
      <c r="N294" t="s">
        <v>78</v>
      </c>
      <c r="O294" t="s">
        <v>74</v>
      </c>
      <c r="P294" t="s">
        <v>74</v>
      </c>
      <c r="Q294" t="s">
        <v>74</v>
      </c>
      <c r="R294" t="s">
        <v>74</v>
      </c>
      <c r="S294" t="s">
        <v>74</v>
      </c>
      <c r="T294" t="s">
        <v>3781</v>
      </c>
      <c r="U294" t="s">
        <v>3782</v>
      </c>
      <c r="V294" t="s">
        <v>3783</v>
      </c>
      <c r="W294" t="s">
        <v>3784</v>
      </c>
      <c r="X294" t="s">
        <v>3785</v>
      </c>
      <c r="Y294" t="s">
        <v>3786</v>
      </c>
      <c r="Z294" t="s">
        <v>74</v>
      </c>
      <c r="AA294" t="s">
        <v>74</v>
      </c>
      <c r="AB294" t="s">
        <v>74</v>
      </c>
      <c r="AC294" t="s">
        <v>74</v>
      </c>
      <c r="AD294" t="s">
        <v>74</v>
      </c>
      <c r="AE294" t="s">
        <v>74</v>
      </c>
      <c r="AF294" t="s">
        <v>74</v>
      </c>
      <c r="AG294">
        <v>27</v>
      </c>
      <c r="AH294">
        <v>45</v>
      </c>
      <c r="AI294">
        <v>57</v>
      </c>
      <c r="AJ294">
        <v>1</v>
      </c>
      <c r="AK294">
        <v>19</v>
      </c>
      <c r="AL294" t="s">
        <v>1772</v>
      </c>
      <c r="AM294" t="s">
        <v>630</v>
      </c>
      <c r="AN294" t="s">
        <v>1773</v>
      </c>
      <c r="AO294" t="s">
        <v>3787</v>
      </c>
      <c r="AP294" t="s">
        <v>74</v>
      </c>
      <c r="AQ294" t="s">
        <v>74</v>
      </c>
      <c r="AR294" t="s">
        <v>3780</v>
      </c>
      <c r="AS294" t="s">
        <v>3788</v>
      </c>
      <c r="AT294" t="s">
        <v>3789</v>
      </c>
      <c r="AU294">
        <v>1997</v>
      </c>
      <c r="AV294">
        <v>347</v>
      </c>
      <c r="AW294" t="s">
        <v>74</v>
      </c>
      <c r="AX294" t="s">
        <v>74</v>
      </c>
      <c r="AY294" t="s">
        <v>74</v>
      </c>
      <c r="AZ294" t="s">
        <v>74</v>
      </c>
      <c r="BA294" t="s">
        <v>74</v>
      </c>
      <c r="BB294">
        <v>57</v>
      </c>
      <c r="BC294">
        <v>68</v>
      </c>
      <c r="BD294" t="s">
        <v>74</v>
      </c>
      <c r="BE294" t="s">
        <v>3790</v>
      </c>
      <c r="BF294" t="str">
        <f>HYPERLINK("http://dx.doi.org/10.1023/A:1003087532137","http://dx.doi.org/10.1023/A:1003087532137")</f>
        <v>http://dx.doi.org/10.1023/A:1003087532137</v>
      </c>
      <c r="BG294" t="s">
        <v>74</v>
      </c>
      <c r="BH294" t="s">
        <v>74</v>
      </c>
      <c r="BI294">
        <v>12</v>
      </c>
      <c r="BJ294" t="s">
        <v>94</v>
      </c>
      <c r="BK294" t="s">
        <v>95</v>
      </c>
      <c r="BL294" t="s">
        <v>94</v>
      </c>
      <c r="BM294" t="s">
        <v>3791</v>
      </c>
      <c r="BN294" t="s">
        <v>74</v>
      </c>
      <c r="BO294" t="s">
        <v>74</v>
      </c>
      <c r="BP294" t="s">
        <v>74</v>
      </c>
      <c r="BQ294" t="s">
        <v>74</v>
      </c>
      <c r="BR294" t="s">
        <v>97</v>
      </c>
      <c r="BS294" t="s">
        <v>3792</v>
      </c>
      <c r="BT294" t="str">
        <f>HYPERLINK("https%3A%2F%2Fwww.webofscience.com%2Fwos%2Fwoscc%2Ffull-record%2FWOS:A1997XV45000006","View Full Record in Web of Science")</f>
        <v>View Full Record in Web of Science</v>
      </c>
    </row>
    <row r="295" spans="1:72" x14ac:dyDescent="0.15">
      <c r="A295" t="s">
        <v>72</v>
      </c>
      <c r="B295" t="s">
        <v>3793</v>
      </c>
      <c r="C295" t="s">
        <v>74</v>
      </c>
      <c r="D295" t="s">
        <v>74</v>
      </c>
      <c r="E295" t="s">
        <v>74</v>
      </c>
      <c r="F295" t="s">
        <v>3793</v>
      </c>
      <c r="G295" t="s">
        <v>74</v>
      </c>
      <c r="H295" t="s">
        <v>74</v>
      </c>
      <c r="I295" t="s">
        <v>3794</v>
      </c>
      <c r="J295" t="s">
        <v>696</v>
      </c>
      <c r="K295" t="s">
        <v>74</v>
      </c>
      <c r="L295" t="s">
        <v>74</v>
      </c>
      <c r="M295" t="s">
        <v>77</v>
      </c>
      <c r="N295" t="s">
        <v>78</v>
      </c>
      <c r="O295" t="s">
        <v>74</v>
      </c>
      <c r="P295" t="s">
        <v>74</v>
      </c>
      <c r="Q295" t="s">
        <v>74</v>
      </c>
      <c r="R295" t="s">
        <v>74</v>
      </c>
      <c r="S295" t="s">
        <v>74</v>
      </c>
      <c r="T295" t="s">
        <v>74</v>
      </c>
      <c r="U295" t="s">
        <v>3795</v>
      </c>
      <c r="V295" t="s">
        <v>3796</v>
      </c>
      <c r="W295" t="s">
        <v>3797</v>
      </c>
      <c r="X295" t="s">
        <v>2077</v>
      </c>
      <c r="Y295" t="s">
        <v>3798</v>
      </c>
      <c r="Z295" t="s">
        <v>74</v>
      </c>
      <c r="AA295" t="s">
        <v>3799</v>
      </c>
      <c r="AB295" t="s">
        <v>3800</v>
      </c>
      <c r="AC295" t="s">
        <v>74</v>
      </c>
      <c r="AD295" t="s">
        <v>74</v>
      </c>
      <c r="AE295" t="s">
        <v>74</v>
      </c>
      <c r="AF295" t="s">
        <v>74</v>
      </c>
      <c r="AG295">
        <v>21</v>
      </c>
      <c r="AH295">
        <v>24</v>
      </c>
      <c r="AI295">
        <v>25</v>
      </c>
      <c r="AJ295">
        <v>0</v>
      </c>
      <c r="AK295">
        <v>2</v>
      </c>
      <c r="AL295" t="s">
        <v>707</v>
      </c>
      <c r="AM295" t="s">
        <v>572</v>
      </c>
      <c r="AN295" t="s">
        <v>708</v>
      </c>
      <c r="AO295" t="s">
        <v>709</v>
      </c>
      <c r="AP295" t="s">
        <v>74</v>
      </c>
      <c r="AQ295" t="s">
        <v>74</v>
      </c>
      <c r="AR295" t="s">
        <v>711</v>
      </c>
      <c r="AS295" t="s">
        <v>712</v>
      </c>
      <c r="AT295" t="s">
        <v>3801</v>
      </c>
      <c r="AU295">
        <v>1997</v>
      </c>
      <c r="AV295">
        <v>102</v>
      </c>
      <c r="AW295" t="s">
        <v>3802</v>
      </c>
      <c r="AX295" t="s">
        <v>74</v>
      </c>
      <c r="AY295" t="s">
        <v>74</v>
      </c>
      <c r="AZ295" t="s">
        <v>74</v>
      </c>
      <c r="BA295" t="s">
        <v>74</v>
      </c>
      <c r="BB295">
        <v>6765</v>
      </c>
      <c r="BC295">
        <v>6773</v>
      </c>
      <c r="BD295" t="s">
        <v>74</v>
      </c>
      <c r="BE295" t="s">
        <v>3803</v>
      </c>
      <c r="BF295" t="str">
        <f>HYPERLINK("http://dx.doi.org/10.1029/96JD03377","http://dx.doi.org/10.1029/96JD03377")</f>
        <v>http://dx.doi.org/10.1029/96JD03377</v>
      </c>
      <c r="BG295" t="s">
        <v>74</v>
      </c>
      <c r="BH295" t="s">
        <v>74</v>
      </c>
      <c r="BI295">
        <v>9</v>
      </c>
      <c r="BJ295" t="s">
        <v>306</v>
      </c>
      <c r="BK295" t="s">
        <v>95</v>
      </c>
      <c r="BL295" t="s">
        <v>306</v>
      </c>
      <c r="BM295" t="s">
        <v>3804</v>
      </c>
      <c r="BN295" t="s">
        <v>74</v>
      </c>
      <c r="BO295" t="s">
        <v>227</v>
      </c>
      <c r="BP295" t="s">
        <v>74</v>
      </c>
      <c r="BQ295" t="s">
        <v>74</v>
      </c>
      <c r="BR295" t="s">
        <v>97</v>
      </c>
      <c r="BS295" t="s">
        <v>3805</v>
      </c>
      <c r="BT295" t="str">
        <f>HYPERLINK("https%3A%2F%2Fwww.webofscience.com%2Fwos%2Fwoscc%2Ffull-record%2FWOS:A1997WR43300010","View Full Record in Web of Science")</f>
        <v>View Full Record in Web of Science</v>
      </c>
    </row>
    <row r="296" spans="1:72" x14ac:dyDescent="0.15">
      <c r="A296" t="s">
        <v>72</v>
      </c>
      <c r="B296" t="s">
        <v>3806</v>
      </c>
      <c r="C296" t="s">
        <v>74</v>
      </c>
      <c r="D296" t="s">
        <v>74</v>
      </c>
      <c r="E296" t="s">
        <v>74</v>
      </c>
      <c r="F296" t="s">
        <v>3806</v>
      </c>
      <c r="G296" t="s">
        <v>74</v>
      </c>
      <c r="H296" t="s">
        <v>74</v>
      </c>
      <c r="I296" t="s">
        <v>3807</v>
      </c>
      <c r="J296" t="s">
        <v>696</v>
      </c>
      <c r="K296" t="s">
        <v>74</v>
      </c>
      <c r="L296" t="s">
        <v>74</v>
      </c>
      <c r="M296" t="s">
        <v>77</v>
      </c>
      <c r="N296" t="s">
        <v>78</v>
      </c>
      <c r="O296" t="s">
        <v>74</v>
      </c>
      <c r="P296" t="s">
        <v>74</v>
      </c>
      <c r="Q296" t="s">
        <v>74</v>
      </c>
      <c r="R296" t="s">
        <v>74</v>
      </c>
      <c r="S296" t="s">
        <v>74</v>
      </c>
      <c r="T296" t="s">
        <v>74</v>
      </c>
      <c r="U296" t="s">
        <v>3808</v>
      </c>
      <c r="V296" t="s">
        <v>3809</v>
      </c>
      <c r="W296" t="s">
        <v>3810</v>
      </c>
      <c r="X296" t="s">
        <v>2058</v>
      </c>
      <c r="Y296" t="s">
        <v>3811</v>
      </c>
      <c r="Z296" t="s">
        <v>74</v>
      </c>
      <c r="AA296" t="s">
        <v>3812</v>
      </c>
      <c r="AB296" t="s">
        <v>74</v>
      </c>
      <c r="AC296" t="s">
        <v>74</v>
      </c>
      <c r="AD296" t="s">
        <v>74</v>
      </c>
      <c r="AE296" t="s">
        <v>74</v>
      </c>
      <c r="AF296" t="s">
        <v>74</v>
      </c>
      <c r="AG296">
        <v>52</v>
      </c>
      <c r="AH296">
        <v>11</v>
      </c>
      <c r="AI296">
        <v>13</v>
      </c>
      <c r="AJ296">
        <v>0</v>
      </c>
      <c r="AK296">
        <v>5</v>
      </c>
      <c r="AL296" t="s">
        <v>707</v>
      </c>
      <c r="AM296" t="s">
        <v>572</v>
      </c>
      <c r="AN296" t="s">
        <v>708</v>
      </c>
      <c r="AO296" t="s">
        <v>709</v>
      </c>
      <c r="AP296" t="s">
        <v>74</v>
      </c>
      <c r="AQ296" t="s">
        <v>74</v>
      </c>
      <c r="AR296" t="s">
        <v>711</v>
      </c>
      <c r="AS296" t="s">
        <v>712</v>
      </c>
      <c r="AT296" t="s">
        <v>3801</v>
      </c>
      <c r="AU296">
        <v>1997</v>
      </c>
      <c r="AV296">
        <v>102</v>
      </c>
      <c r="AW296" t="s">
        <v>3802</v>
      </c>
      <c r="AX296" t="s">
        <v>74</v>
      </c>
      <c r="AY296" t="s">
        <v>74</v>
      </c>
      <c r="AZ296" t="s">
        <v>74</v>
      </c>
      <c r="BA296" t="s">
        <v>74</v>
      </c>
      <c r="BB296">
        <v>6953</v>
      </c>
      <c r="BC296">
        <v>6970</v>
      </c>
      <c r="BD296" t="s">
        <v>74</v>
      </c>
      <c r="BE296" t="s">
        <v>3813</v>
      </c>
      <c r="BF296" t="str">
        <f>HYPERLINK("http://dx.doi.org/10.1029/96JD02866","http://dx.doi.org/10.1029/96JD02866")</f>
        <v>http://dx.doi.org/10.1029/96JD02866</v>
      </c>
      <c r="BG296" t="s">
        <v>74</v>
      </c>
      <c r="BH296" t="s">
        <v>74</v>
      </c>
      <c r="BI296">
        <v>18</v>
      </c>
      <c r="BJ296" t="s">
        <v>306</v>
      </c>
      <c r="BK296" t="s">
        <v>95</v>
      </c>
      <c r="BL296" t="s">
        <v>306</v>
      </c>
      <c r="BM296" t="s">
        <v>3804</v>
      </c>
      <c r="BN296" t="s">
        <v>74</v>
      </c>
      <c r="BO296" t="s">
        <v>227</v>
      </c>
      <c r="BP296" t="s">
        <v>74</v>
      </c>
      <c r="BQ296" t="s">
        <v>74</v>
      </c>
      <c r="BR296" t="s">
        <v>97</v>
      </c>
      <c r="BS296" t="s">
        <v>3814</v>
      </c>
      <c r="BT296" t="str">
        <f>HYPERLINK("https%3A%2F%2Fwww.webofscience.com%2Fwos%2Fwoscc%2Ffull-record%2FWOS:A1997WR43300021","View Full Record in Web of Science")</f>
        <v>View Full Record in Web of Science</v>
      </c>
    </row>
    <row r="297" spans="1:72" x14ac:dyDescent="0.15">
      <c r="A297" t="s">
        <v>72</v>
      </c>
      <c r="B297" t="s">
        <v>3815</v>
      </c>
      <c r="C297" t="s">
        <v>74</v>
      </c>
      <c r="D297" t="s">
        <v>74</v>
      </c>
      <c r="E297" t="s">
        <v>74</v>
      </c>
      <c r="F297" t="s">
        <v>3815</v>
      </c>
      <c r="G297" t="s">
        <v>74</v>
      </c>
      <c r="H297" t="s">
        <v>74</v>
      </c>
      <c r="I297" t="s">
        <v>3816</v>
      </c>
      <c r="J297" t="s">
        <v>3817</v>
      </c>
      <c r="K297" t="s">
        <v>74</v>
      </c>
      <c r="L297" t="s">
        <v>74</v>
      </c>
      <c r="M297" t="s">
        <v>77</v>
      </c>
      <c r="N297" t="s">
        <v>78</v>
      </c>
      <c r="O297" t="s">
        <v>74</v>
      </c>
      <c r="P297" t="s">
        <v>74</v>
      </c>
      <c r="Q297" t="s">
        <v>74</v>
      </c>
      <c r="R297" t="s">
        <v>74</v>
      </c>
      <c r="S297" t="s">
        <v>74</v>
      </c>
      <c r="T297" t="s">
        <v>74</v>
      </c>
      <c r="U297" t="s">
        <v>74</v>
      </c>
      <c r="V297" t="s">
        <v>3818</v>
      </c>
      <c r="W297" t="s">
        <v>74</v>
      </c>
      <c r="X297" t="s">
        <v>74</v>
      </c>
      <c r="Y297" t="s">
        <v>3819</v>
      </c>
      <c r="Z297" t="s">
        <v>74</v>
      </c>
      <c r="AA297" t="s">
        <v>3820</v>
      </c>
      <c r="AB297" t="s">
        <v>3821</v>
      </c>
      <c r="AC297" t="s">
        <v>74</v>
      </c>
      <c r="AD297" t="s">
        <v>74</v>
      </c>
      <c r="AE297" t="s">
        <v>74</v>
      </c>
      <c r="AF297" t="s">
        <v>74</v>
      </c>
      <c r="AG297">
        <v>26</v>
      </c>
      <c r="AH297">
        <v>8</v>
      </c>
      <c r="AI297">
        <v>8</v>
      </c>
      <c r="AJ297">
        <v>0</v>
      </c>
      <c r="AK297">
        <v>1</v>
      </c>
      <c r="AL297" t="s">
        <v>1227</v>
      </c>
      <c r="AM297" t="s">
        <v>87</v>
      </c>
      <c r="AN297" t="s">
        <v>2427</v>
      </c>
      <c r="AO297" t="s">
        <v>3822</v>
      </c>
      <c r="AP297" t="s">
        <v>74</v>
      </c>
      <c r="AQ297" t="s">
        <v>74</v>
      </c>
      <c r="AR297" t="s">
        <v>3823</v>
      </c>
      <c r="AS297" t="s">
        <v>3824</v>
      </c>
      <c r="AT297" t="s">
        <v>3825</v>
      </c>
      <c r="AU297">
        <v>1997</v>
      </c>
      <c r="AV297">
        <v>335</v>
      </c>
      <c r="AW297" t="s">
        <v>74</v>
      </c>
      <c r="AX297" t="s">
        <v>74</v>
      </c>
      <c r="AY297" t="s">
        <v>74</v>
      </c>
      <c r="AZ297" t="s">
        <v>74</v>
      </c>
      <c r="BA297" t="s">
        <v>74</v>
      </c>
      <c r="BB297">
        <v>393</v>
      </c>
      <c r="BC297">
        <v>413</v>
      </c>
      <c r="BD297" t="s">
        <v>74</v>
      </c>
      <c r="BE297" t="s">
        <v>3826</v>
      </c>
      <c r="BF297" t="str">
        <f>HYPERLINK("http://dx.doi.org/10.1017/S0022112096004612","http://dx.doi.org/10.1017/S0022112096004612")</f>
        <v>http://dx.doi.org/10.1017/S0022112096004612</v>
      </c>
      <c r="BG297" t="s">
        <v>74</v>
      </c>
      <c r="BH297" t="s">
        <v>74</v>
      </c>
      <c r="BI297">
        <v>21</v>
      </c>
      <c r="BJ297" t="s">
        <v>3827</v>
      </c>
      <c r="BK297" t="s">
        <v>95</v>
      </c>
      <c r="BL297" t="s">
        <v>3828</v>
      </c>
      <c r="BM297" t="s">
        <v>3829</v>
      </c>
      <c r="BN297" t="s">
        <v>74</v>
      </c>
      <c r="BO297" t="s">
        <v>74</v>
      </c>
      <c r="BP297" t="s">
        <v>74</v>
      </c>
      <c r="BQ297" t="s">
        <v>74</v>
      </c>
      <c r="BR297" t="s">
        <v>97</v>
      </c>
      <c r="BS297" t="s">
        <v>3830</v>
      </c>
      <c r="BT297" t="str">
        <f>HYPERLINK("https%3A%2F%2Fwww.webofscience.com%2Fwos%2Fwoscc%2Ffull-record%2FWOS:A1997WW06300015","View Full Record in Web of Science")</f>
        <v>View Full Record in Web of Science</v>
      </c>
    </row>
    <row r="298" spans="1:72" x14ac:dyDescent="0.15">
      <c r="A298" t="s">
        <v>72</v>
      </c>
      <c r="B298" t="s">
        <v>3831</v>
      </c>
      <c r="C298" t="s">
        <v>74</v>
      </c>
      <c r="D298" t="s">
        <v>74</v>
      </c>
      <c r="E298" t="s">
        <v>74</v>
      </c>
      <c r="F298" t="s">
        <v>3831</v>
      </c>
      <c r="G298" t="s">
        <v>74</v>
      </c>
      <c r="H298" t="s">
        <v>74</v>
      </c>
      <c r="I298" t="s">
        <v>3832</v>
      </c>
      <c r="J298" t="s">
        <v>2019</v>
      </c>
      <c r="K298" t="s">
        <v>74</v>
      </c>
      <c r="L298" t="s">
        <v>74</v>
      </c>
      <c r="M298" t="s">
        <v>77</v>
      </c>
      <c r="N298" t="s">
        <v>169</v>
      </c>
      <c r="O298" t="s">
        <v>74</v>
      </c>
      <c r="P298" t="s">
        <v>74</v>
      </c>
      <c r="Q298" t="s">
        <v>74</v>
      </c>
      <c r="R298" t="s">
        <v>74</v>
      </c>
      <c r="S298" t="s">
        <v>74</v>
      </c>
      <c r="T298" t="s">
        <v>74</v>
      </c>
      <c r="U298" t="s">
        <v>74</v>
      </c>
      <c r="V298" t="s">
        <v>74</v>
      </c>
      <c r="W298" t="s">
        <v>74</v>
      </c>
      <c r="X298" t="s">
        <v>74</v>
      </c>
      <c r="Y298" t="s">
        <v>74</v>
      </c>
      <c r="Z298" t="s">
        <v>74</v>
      </c>
      <c r="AA298" t="s">
        <v>74</v>
      </c>
      <c r="AB298" t="s">
        <v>74</v>
      </c>
      <c r="AC298" t="s">
        <v>74</v>
      </c>
      <c r="AD298" t="s">
        <v>74</v>
      </c>
      <c r="AE298" t="s">
        <v>74</v>
      </c>
      <c r="AF298" t="s">
        <v>74</v>
      </c>
      <c r="AG298">
        <v>0</v>
      </c>
      <c r="AH298">
        <v>0</v>
      </c>
      <c r="AI298">
        <v>0</v>
      </c>
      <c r="AJ298">
        <v>0</v>
      </c>
      <c r="AK298">
        <v>0</v>
      </c>
      <c r="AL298" t="s">
        <v>2025</v>
      </c>
      <c r="AM298" t="s">
        <v>572</v>
      </c>
      <c r="AN298" t="s">
        <v>2026</v>
      </c>
      <c r="AO298" t="s">
        <v>2027</v>
      </c>
      <c r="AP298" t="s">
        <v>74</v>
      </c>
      <c r="AQ298" t="s">
        <v>74</v>
      </c>
      <c r="AR298" t="s">
        <v>2019</v>
      </c>
      <c r="AS298" t="s">
        <v>2028</v>
      </c>
      <c r="AT298" t="s">
        <v>3833</v>
      </c>
      <c r="AU298">
        <v>1997</v>
      </c>
      <c r="AV298">
        <v>275</v>
      </c>
      <c r="AW298">
        <v>5307</v>
      </c>
      <c r="AX298" t="s">
        <v>74</v>
      </c>
      <c r="AY298" t="s">
        <v>74</v>
      </c>
      <c r="AZ298" t="s">
        <v>74</v>
      </c>
      <c r="BA298" t="s">
        <v>74</v>
      </c>
      <c r="BB298">
        <v>1732</v>
      </c>
      <c r="BC298">
        <v>1732</v>
      </c>
      <c r="BD298" t="s">
        <v>74</v>
      </c>
      <c r="BE298" t="s">
        <v>3834</v>
      </c>
      <c r="BF298" t="str">
        <f>HYPERLINK("http://dx.doi.org/10.1126/science.275.5307.1732","http://dx.doi.org/10.1126/science.275.5307.1732")</f>
        <v>http://dx.doi.org/10.1126/science.275.5307.1732</v>
      </c>
      <c r="BG298" t="s">
        <v>74</v>
      </c>
      <c r="BH298" t="s">
        <v>74</v>
      </c>
      <c r="BI298">
        <v>1</v>
      </c>
      <c r="BJ298" t="s">
        <v>619</v>
      </c>
      <c r="BK298" t="s">
        <v>95</v>
      </c>
      <c r="BL298" t="s">
        <v>620</v>
      </c>
      <c r="BM298" t="s">
        <v>3835</v>
      </c>
      <c r="BN298" t="s">
        <v>74</v>
      </c>
      <c r="BO298" t="s">
        <v>74</v>
      </c>
      <c r="BP298" t="s">
        <v>74</v>
      </c>
      <c r="BQ298" t="s">
        <v>74</v>
      </c>
      <c r="BR298" t="s">
        <v>97</v>
      </c>
      <c r="BS298" t="s">
        <v>3836</v>
      </c>
      <c r="BT298" t="str">
        <f>HYPERLINK("https%3A%2F%2Fwww.webofscience.com%2Fwos%2Fwoscc%2Ffull-record%2FWOS:A1997WP05600014","View Full Record in Web of Science")</f>
        <v>View Full Record in Web of Science</v>
      </c>
    </row>
    <row r="299" spans="1:72" x14ac:dyDescent="0.15">
      <c r="A299" t="s">
        <v>72</v>
      </c>
      <c r="B299" t="s">
        <v>3837</v>
      </c>
      <c r="C299" t="s">
        <v>74</v>
      </c>
      <c r="D299" t="s">
        <v>74</v>
      </c>
      <c r="E299" t="s">
        <v>74</v>
      </c>
      <c r="F299" t="s">
        <v>3837</v>
      </c>
      <c r="G299" t="s">
        <v>74</v>
      </c>
      <c r="H299" t="s">
        <v>74</v>
      </c>
      <c r="I299" t="s">
        <v>3838</v>
      </c>
      <c r="J299" t="s">
        <v>1049</v>
      </c>
      <c r="K299" t="s">
        <v>74</v>
      </c>
      <c r="L299" t="s">
        <v>74</v>
      </c>
      <c r="M299" t="s">
        <v>77</v>
      </c>
      <c r="N299" t="s">
        <v>78</v>
      </c>
      <c r="O299" t="s">
        <v>74</v>
      </c>
      <c r="P299" t="s">
        <v>74</v>
      </c>
      <c r="Q299" t="s">
        <v>74</v>
      </c>
      <c r="R299" t="s">
        <v>74</v>
      </c>
      <c r="S299" t="s">
        <v>74</v>
      </c>
      <c r="T299" t="s">
        <v>74</v>
      </c>
      <c r="U299" t="s">
        <v>3839</v>
      </c>
      <c r="V299" t="s">
        <v>3840</v>
      </c>
      <c r="W299" t="s">
        <v>74</v>
      </c>
      <c r="X299" t="s">
        <v>74</v>
      </c>
      <c r="Y299" t="s">
        <v>3841</v>
      </c>
      <c r="Z299" t="s">
        <v>74</v>
      </c>
      <c r="AA299" t="s">
        <v>74</v>
      </c>
      <c r="AB299" t="s">
        <v>3842</v>
      </c>
      <c r="AC299" t="s">
        <v>74</v>
      </c>
      <c r="AD299" t="s">
        <v>74</v>
      </c>
      <c r="AE299" t="s">
        <v>74</v>
      </c>
      <c r="AF299" t="s">
        <v>74</v>
      </c>
      <c r="AG299">
        <v>54</v>
      </c>
      <c r="AH299">
        <v>49</v>
      </c>
      <c r="AI299">
        <v>52</v>
      </c>
      <c r="AJ299">
        <v>1</v>
      </c>
      <c r="AK299">
        <v>10</v>
      </c>
      <c r="AL299" t="s">
        <v>707</v>
      </c>
      <c r="AM299" t="s">
        <v>572</v>
      </c>
      <c r="AN299" t="s">
        <v>1536</v>
      </c>
      <c r="AO299" t="s">
        <v>74</v>
      </c>
      <c r="AP299" t="s">
        <v>74</v>
      </c>
      <c r="AQ299" t="s">
        <v>74</v>
      </c>
      <c r="AR299" t="s">
        <v>1057</v>
      </c>
      <c r="AS299" t="s">
        <v>1058</v>
      </c>
      <c r="AT299" t="s">
        <v>3843</v>
      </c>
      <c r="AU299">
        <v>1997</v>
      </c>
      <c r="AV299">
        <v>102</v>
      </c>
      <c r="AW299" t="s">
        <v>3844</v>
      </c>
      <c r="AX299" t="s">
        <v>74</v>
      </c>
      <c r="AY299" t="s">
        <v>74</v>
      </c>
      <c r="AZ299" t="s">
        <v>74</v>
      </c>
      <c r="BA299" t="s">
        <v>74</v>
      </c>
      <c r="BB299">
        <v>5491</v>
      </c>
      <c r="BC299">
        <v>5511</v>
      </c>
      <c r="BD299" t="s">
        <v>74</v>
      </c>
      <c r="BE299" t="s">
        <v>3845</v>
      </c>
      <c r="BF299" t="str">
        <f>HYPERLINK("http://dx.doi.org/10.1029/96JC03602","http://dx.doi.org/10.1029/96JC03602")</f>
        <v>http://dx.doi.org/10.1029/96JC03602</v>
      </c>
      <c r="BG299" t="s">
        <v>74</v>
      </c>
      <c r="BH299" t="s">
        <v>74</v>
      </c>
      <c r="BI299">
        <v>21</v>
      </c>
      <c r="BJ299" t="s">
        <v>1061</v>
      </c>
      <c r="BK299" t="s">
        <v>95</v>
      </c>
      <c r="BL299" t="s">
        <v>1061</v>
      </c>
      <c r="BM299" t="s">
        <v>3846</v>
      </c>
      <c r="BN299" t="s">
        <v>74</v>
      </c>
      <c r="BO299" t="s">
        <v>308</v>
      </c>
      <c r="BP299" t="s">
        <v>74</v>
      </c>
      <c r="BQ299" t="s">
        <v>74</v>
      </c>
      <c r="BR299" t="s">
        <v>97</v>
      </c>
      <c r="BS299" t="s">
        <v>3847</v>
      </c>
      <c r="BT299" t="str">
        <f>HYPERLINK("https%3A%2F%2Fwww.webofscience.com%2Fwos%2Fwoscc%2Ffull-record%2FWOS:A1997WN40900001","View Full Record in Web of Science")</f>
        <v>View Full Record in Web of Science</v>
      </c>
    </row>
    <row r="300" spans="1:72" x14ac:dyDescent="0.15">
      <c r="A300" t="s">
        <v>72</v>
      </c>
      <c r="B300" t="s">
        <v>3848</v>
      </c>
      <c r="C300" t="s">
        <v>74</v>
      </c>
      <c r="D300" t="s">
        <v>74</v>
      </c>
      <c r="E300" t="s">
        <v>74</v>
      </c>
      <c r="F300" t="s">
        <v>3848</v>
      </c>
      <c r="G300" t="s">
        <v>74</v>
      </c>
      <c r="H300" t="s">
        <v>74</v>
      </c>
      <c r="I300" t="s">
        <v>3849</v>
      </c>
      <c r="J300" t="s">
        <v>1049</v>
      </c>
      <c r="K300" t="s">
        <v>74</v>
      </c>
      <c r="L300" t="s">
        <v>74</v>
      </c>
      <c r="M300" t="s">
        <v>77</v>
      </c>
      <c r="N300" t="s">
        <v>78</v>
      </c>
      <c r="O300" t="s">
        <v>74</v>
      </c>
      <c r="P300" t="s">
        <v>74</v>
      </c>
      <c r="Q300" t="s">
        <v>74</v>
      </c>
      <c r="R300" t="s">
        <v>74</v>
      </c>
      <c r="S300" t="s">
        <v>74</v>
      </c>
      <c r="T300" t="s">
        <v>74</v>
      </c>
      <c r="U300" t="s">
        <v>3850</v>
      </c>
      <c r="V300" t="s">
        <v>3851</v>
      </c>
      <c r="W300" t="s">
        <v>74</v>
      </c>
      <c r="X300" t="s">
        <v>74</v>
      </c>
      <c r="Y300" t="s">
        <v>3852</v>
      </c>
      <c r="Z300" t="s">
        <v>74</v>
      </c>
      <c r="AA300" t="s">
        <v>74</v>
      </c>
      <c r="AB300" t="s">
        <v>3853</v>
      </c>
      <c r="AC300" t="s">
        <v>74</v>
      </c>
      <c r="AD300" t="s">
        <v>74</v>
      </c>
      <c r="AE300" t="s">
        <v>74</v>
      </c>
      <c r="AF300" t="s">
        <v>74</v>
      </c>
      <c r="AG300">
        <v>76</v>
      </c>
      <c r="AH300">
        <v>164</v>
      </c>
      <c r="AI300">
        <v>175</v>
      </c>
      <c r="AJ300">
        <v>1</v>
      </c>
      <c r="AK300">
        <v>24</v>
      </c>
      <c r="AL300" t="s">
        <v>707</v>
      </c>
      <c r="AM300" t="s">
        <v>572</v>
      </c>
      <c r="AN300" t="s">
        <v>708</v>
      </c>
      <c r="AO300" t="s">
        <v>1055</v>
      </c>
      <c r="AP300" t="s">
        <v>1056</v>
      </c>
      <c r="AQ300" t="s">
        <v>74</v>
      </c>
      <c r="AR300" t="s">
        <v>1057</v>
      </c>
      <c r="AS300" t="s">
        <v>1058</v>
      </c>
      <c r="AT300" t="s">
        <v>3843</v>
      </c>
      <c r="AU300">
        <v>1997</v>
      </c>
      <c r="AV300">
        <v>102</v>
      </c>
      <c r="AW300" t="s">
        <v>3844</v>
      </c>
      <c r="AX300" t="s">
        <v>74</v>
      </c>
      <c r="AY300" t="s">
        <v>74</v>
      </c>
      <c r="AZ300" t="s">
        <v>74</v>
      </c>
      <c r="BA300" t="s">
        <v>74</v>
      </c>
      <c r="BB300">
        <v>5513</v>
      </c>
      <c r="BC300">
        <v>5530</v>
      </c>
      <c r="BD300" t="s">
        <v>74</v>
      </c>
      <c r="BE300" t="s">
        <v>3854</v>
      </c>
      <c r="BF300" t="str">
        <f>HYPERLINK("http://dx.doi.org/10.1029/96JC03455","http://dx.doi.org/10.1029/96JC03455")</f>
        <v>http://dx.doi.org/10.1029/96JC03455</v>
      </c>
      <c r="BG300" t="s">
        <v>74</v>
      </c>
      <c r="BH300" t="s">
        <v>74</v>
      </c>
      <c r="BI300">
        <v>18</v>
      </c>
      <c r="BJ300" t="s">
        <v>1061</v>
      </c>
      <c r="BK300" t="s">
        <v>95</v>
      </c>
      <c r="BL300" t="s">
        <v>1061</v>
      </c>
      <c r="BM300" t="s">
        <v>3846</v>
      </c>
      <c r="BN300" t="s">
        <v>74</v>
      </c>
      <c r="BO300" t="s">
        <v>227</v>
      </c>
      <c r="BP300" t="s">
        <v>74</v>
      </c>
      <c r="BQ300" t="s">
        <v>74</v>
      </c>
      <c r="BR300" t="s">
        <v>97</v>
      </c>
      <c r="BS300" t="s">
        <v>3855</v>
      </c>
      <c r="BT300" t="str">
        <f>HYPERLINK("https%3A%2F%2Fwww.webofscience.com%2Fwos%2Fwoscc%2Ffull-record%2FWOS:A1997WN40900002","View Full Record in Web of Science")</f>
        <v>View Full Record in Web of Science</v>
      </c>
    </row>
    <row r="301" spans="1:72" x14ac:dyDescent="0.15">
      <c r="A301" t="s">
        <v>72</v>
      </c>
      <c r="B301" t="s">
        <v>3856</v>
      </c>
      <c r="C301" t="s">
        <v>74</v>
      </c>
      <c r="D301" t="s">
        <v>74</v>
      </c>
      <c r="E301" t="s">
        <v>74</v>
      </c>
      <c r="F301" t="s">
        <v>3856</v>
      </c>
      <c r="G301" t="s">
        <v>74</v>
      </c>
      <c r="H301" t="s">
        <v>74</v>
      </c>
      <c r="I301" t="s">
        <v>3857</v>
      </c>
      <c r="J301" t="s">
        <v>3858</v>
      </c>
      <c r="K301" t="s">
        <v>74</v>
      </c>
      <c r="L301" t="s">
        <v>74</v>
      </c>
      <c r="M301" t="s">
        <v>77</v>
      </c>
      <c r="N301" t="s">
        <v>78</v>
      </c>
      <c r="O301" t="s">
        <v>74</v>
      </c>
      <c r="P301" t="s">
        <v>74</v>
      </c>
      <c r="Q301" t="s">
        <v>74</v>
      </c>
      <c r="R301" t="s">
        <v>74</v>
      </c>
      <c r="S301" t="s">
        <v>74</v>
      </c>
      <c r="T301" t="s">
        <v>74</v>
      </c>
      <c r="U301" t="s">
        <v>3859</v>
      </c>
      <c r="V301" t="s">
        <v>3860</v>
      </c>
      <c r="W301" t="s">
        <v>3861</v>
      </c>
      <c r="X301" t="s">
        <v>3862</v>
      </c>
      <c r="Y301" t="s">
        <v>74</v>
      </c>
      <c r="Z301" t="s">
        <v>74</v>
      </c>
      <c r="AA301" t="s">
        <v>3863</v>
      </c>
      <c r="AB301" t="s">
        <v>3864</v>
      </c>
      <c r="AC301" t="s">
        <v>74</v>
      </c>
      <c r="AD301" t="s">
        <v>74</v>
      </c>
      <c r="AE301" t="s">
        <v>74</v>
      </c>
      <c r="AF301" t="s">
        <v>74</v>
      </c>
      <c r="AG301">
        <v>47</v>
      </c>
      <c r="AH301">
        <v>69</v>
      </c>
      <c r="AI301">
        <v>69</v>
      </c>
      <c r="AJ301">
        <v>0</v>
      </c>
      <c r="AK301">
        <v>3</v>
      </c>
      <c r="AL301" t="s">
        <v>2595</v>
      </c>
      <c r="AM301" t="s">
        <v>572</v>
      </c>
      <c r="AN301" t="s">
        <v>2596</v>
      </c>
      <c r="AO301" t="s">
        <v>3865</v>
      </c>
      <c r="AP301" t="s">
        <v>74</v>
      </c>
      <c r="AQ301" t="s">
        <v>74</v>
      </c>
      <c r="AR301" t="s">
        <v>3866</v>
      </c>
      <c r="AS301" t="s">
        <v>3867</v>
      </c>
      <c r="AT301" t="s">
        <v>3868</v>
      </c>
      <c r="AU301">
        <v>1997</v>
      </c>
      <c r="AV301">
        <v>101</v>
      </c>
      <c r="AW301">
        <v>10</v>
      </c>
      <c r="AX301" t="s">
        <v>74</v>
      </c>
      <c r="AY301" t="s">
        <v>74</v>
      </c>
      <c r="AZ301" t="s">
        <v>74</v>
      </c>
      <c r="BA301" t="s">
        <v>74</v>
      </c>
      <c r="BB301">
        <v>1903</v>
      </c>
      <c r="BC301">
        <v>1911</v>
      </c>
      <c r="BD301" t="s">
        <v>74</v>
      </c>
      <c r="BE301" t="s">
        <v>3869</v>
      </c>
      <c r="BF301" t="str">
        <f>HYPERLINK("http://dx.doi.org/10.1021/jp963065q","http://dx.doi.org/10.1021/jp963065q")</f>
        <v>http://dx.doi.org/10.1021/jp963065q</v>
      </c>
      <c r="BG301" t="s">
        <v>74</v>
      </c>
      <c r="BH301" t="s">
        <v>74</v>
      </c>
      <c r="BI301">
        <v>9</v>
      </c>
      <c r="BJ301" t="s">
        <v>3870</v>
      </c>
      <c r="BK301" t="s">
        <v>95</v>
      </c>
      <c r="BL301" t="s">
        <v>3871</v>
      </c>
      <c r="BM301" t="s">
        <v>3872</v>
      </c>
      <c r="BN301" t="s">
        <v>74</v>
      </c>
      <c r="BO301" t="s">
        <v>74</v>
      </c>
      <c r="BP301" t="s">
        <v>74</v>
      </c>
      <c r="BQ301" t="s">
        <v>74</v>
      </c>
      <c r="BR301" t="s">
        <v>97</v>
      </c>
      <c r="BS301" t="s">
        <v>3873</v>
      </c>
      <c r="BT301" t="str">
        <f>HYPERLINK("https%3A%2F%2Fwww.webofscience.com%2Fwos%2Fwoscc%2Ffull-record%2FWOS:A1997WL76900018","View Full Record in Web of Science")</f>
        <v>View Full Record in Web of Science</v>
      </c>
    </row>
    <row r="302" spans="1:72" x14ac:dyDescent="0.15">
      <c r="A302" t="s">
        <v>72</v>
      </c>
      <c r="B302" t="s">
        <v>3874</v>
      </c>
      <c r="C302" t="s">
        <v>74</v>
      </c>
      <c r="D302" t="s">
        <v>74</v>
      </c>
      <c r="E302" t="s">
        <v>74</v>
      </c>
      <c r="F302" t="s">
        <v>3874</v>
      </c>
      <c r="G302" t="s">
        <v>74</v>
      </c>
      <c r="H302" t="s">
        <v>74</v>
      </c>
      <c r="I302" t="s">
        <v>3875</v>
      </c>
      <c r="J302" t="s">
        <v>3876</v>
      </c>
      <c r="K302" t="s">
        <v>74</v>
      </c>
      <c r="L302" t="s">
        <v>74</v>
      </c>
      <c r="M302" t="s">
        <v>77</v>
      </c>
      <c r="N302" t="s">
        <v>78</v>
      </c>
      <c r="O302" t="s">
        <v>74</v>
      </c>
      <c r="P302" t="s">
        <v>74</v>
      </c>
      <c r="Q302" t="s">
        <v>74</v>
      </c>
      <c r="R302" t="s">
        <v>74</v>
      </c>
      <c r="S302" t="s">
        <v>74</v>
      </c>
      <c r="T302" t="s">
        <v>74</v>
      </c>
      <c r="U302" t="s">
        <v>3877</v>
      </c>
      <c r="V302" t="s">
        <v>3878</v>
      </c>
      <c r="W302" t="s">
        <v>3879</v>
      </c>
      <c r="X302" t="s">
        <v>3880</v>
      </c>
      <c r="Y302" t="s">
        <v>3881</v>
      </c>
      <c r="Z302" t="s">
        <v>74</v>
      </c>
      <c r="AA302" t="s">
        <v>3882</v>
      </c>
      <c r="AB302" t="s">
        <v>3883</v>
      </c>
      <c r="AC302" t="s">
        <v>74</v>
      </c>
      <c r="AD302" t="s">
        <v>74</v>
      </c>
      <c r="AE302" t="s">
        <v>74</v>
      </c>
      <c r="AF302" t="s">
        <v>74</v>
      </c>
      <c r="AG302">
        <v>21</v>
      </c>
      <c r="AH302">
        <v>17</v>
      </c>
      <c r="AI302">
        <v>19</v>
      </c>
      <c r="AJ302">
        <v>0</v>
      </c>
      <c r="AK302">
        <v>4</v>
      </c>
      <c r="AL302" t="s">
        <v>3884</v>
      </c>
      <c r="AM302" t="s">
        <v>572</v>
      </c>
      <c r="AN302" t="s">
        <v>3885</v>
      </c>
      <c r="AO302" t="s">
        <v>3886</v>
      </c>
      <c r="AP302" t="s">
        <v>74</v>
      </c>
      <c r="AQ302" t="s">
        <v>74</v>
      </c>
      <c r="AR302" t="s">
        <v>3887</v>
      </c>
      <c r="AS302" t="s">
        <v>3888</v>
      </c>
      <c r="AT302" t="s">
        <v>3889</v>
      </c>
      <c r="AU302">
        <v>1997</v>
      </c>
      <c r="AV302">
        <v>82</v>
      </c>
      <c r="AW302" t="s">
        <v>114</v>
      </c>
      <c r="AX302" t="s">
        <v>74</v>
      </c>
      <c r="AY302" t="s">
        <v>74</v>
      </c>
      <c r="AZ302" t="s">
        <v>74</v>
      </c>
      <c r="BA302" t="s">
        <v>74</v>
      </c>
      <c r="BB302">
        <v>423</v>
      </c>
      <c r="BC302">
        <v>429</v>
      </c>
      <c r="BD302" t="s">
        <v>74</v>
      </c>
      <c r="BE302" t="s">
        <v>74</v>
      </c>
      <c r="BF302" t="s">
        <v>74</v>
      </c>
      <c r="BG302" t="s">
        <v>74</v>
      </c>
      <c r="BH302" t="s">
        <v>74</v>
      </c>
      <c r="BI302">
        <v>7</v>
      </c>
      <c r="BJ302" t="s">
        <v>1403</v>
      </c>
      <c r="BK302" t="s">
        <v>95</v>
      </c>
      <c r="BL302" t="s">
        <v>1403</v>
      </c>
      <c r="BM302" t="s">
        <v>3890</v>
      </c>
      <c r="BN302" t="s">
        <v>74</v>
      </c>
      <c r="BO302" t="s">
        <v>74</v>
      </c>
      <c r="BP302" t="s">
        <v>74</v>
      </c>
      <c r="BQ302" t="s">
        <v>74</v>
      </c>
      <c r="BR302" t="s">
        <v>97</v>
      </c>
      <c r="BS302" t="s">
        <v>3891</v>
      </c>
      <c r="BT302" t="str">
        <f>HYPERLINK("https%3A%2F%2Fwww.webofscience.com%2Fwos%2Fwoscc%2Ffull-record%2FWOS:A1997WX76100020","View Full Record in Web of Science")</f>
        <v>View Full Record in Web of Science</v>
      </c>
    </row>
    <row r="303" spans="1:72" x14ac:dyDescent="0.15">
      <c r="A303" t="s">
        <v>72</v>
      </c>
      <c r="B303" t="s">
        <v>3892</v>
      </c>
      <c r="C303" t="s">
        <v>74</v>
      </c>
      <c r="D303" t="s">
        <v>74</v>
      </c>
      <c r="E303" t="s">
        <v>74</v>
      </c>
      <c r="F303" t="s">
        <v>3892</v>
      </c>
      <c r="G303" t="s">
        <v>74</v>
      </c>
      <c r="H303" t="s">
        <v>74</v>
      </c>
      <c r="I303" t="s">
        <v>3893</v>
      </c>
      <c r="J303" t="s">
        <v>1159</v>
      </c>
      <c r="K303" t="s">
        <v>74</v>
      </c>
      <c r="L303" t="s">
        <v>74</v>
      </c>
      <c r="M303" t="s">
        <v>77</v>
      </c>
      <c r="N303" t="s">
        <v>78</v>
      </c>
      <c r="O303" t="s">
        <v>74</v>
      </c>
      <c r="P303" t="s">
        <v>74</v>
      </c>
      <c r="Q303" t="s">
        <v>74</v>
      </c>
      <c r="R303" t="s">
        <v>74</v>
      </c>
      <c r="S303" t="s">
        <v>74</v>
      </c>
      <c r="T303" t="s">
        <v>74</v>
      </c>
      <c r="U303" t="s">
        <v>3894</v>
      </c>
      <c r="V303" t="s">
        <v>3895</v>
      </c>
      <c r="W303" t="s">
        <v>3896</v>
      </c>
      <c r="X303" t="s">
        <v>3897</v>
      </c>
      <c r="Y303" t="s">
        <v>3898</v>
      </c>
      <c r="Z303" t="s">
        <v>74</v>
      </c>
      <c r="AA303" t="s">
        <v>3899</v>
      </c>
      <c r="AB303" t="s">
        <v>3900</v>
      </c>
      <c r="AC303" t="s">
        <v>74</v>
      </c>
      <c r="AD303" t="s">
        <v>74</v>
      </c>
      <c r="AE303" t="s">
        <v>74</v>
      </c>
      <c r="AF303" t="s">
        <v>74</v>
      </c>
      <c r="AG303">
        <v>27</v>
      </c>
      <c r="AH303">
        <v>37</v>
      </c>
      <c r="AI303">
        <v>39</v>
      </c>
      <c r="AJ303">
        <v>0</v>
      </c>
      <c r="AK303">
        <v>0</v>
      </c>
      <c r="AL303" t="s">
        <v>86</v>
      </c>
      <c r="AM303" t="s">
        <v>87</v>
      </c>
      <c r="AN303" t="s">
        <v>88</v>
      </c>
      <c r="AO303" t="s">
        <v>1164</v>
      </c>
      <c r="AP303" t="s">
        <v>74</v>
      </c>
      <c r="AQ303" t="s">
        <v>74</v>
      </c>
      <c r="AR303" t="s">
        <v>1165</v>
      </c>
      <c r="AS303" t="s">
        <v>1166</v>
      </c>
      <c r="AT303" t="s">
        <v>3901</v>
      </c>
      <c r="AU303">
        <v>1997</v>
      </c>
      <c r="AV303">
        <v>15</v>
      </c>
      <c r="AW303">
        <v>3</v>
      </c>
      <c r="AX303" t="s">
        <v>74</v>
      </c>
      <c r="AY303" t="s">
        <v>74</v>
      </c>
      <c r="AZ303" t="s">
        <v>74</v>
      </c>
      <c r="BA303" t="s">
        <v>74</v>
      </c>
      <c r="BB303">
        <v>289</v>
      </c>
      <c r="BC303">
        <v>299</v>
      </c>
      <c r="BD303" t="s">
        <v>74</v>
      </c>
      <c r="BE303" t="s">
        <v>3902</v>
      </c>
      <c r="BF303" t="str">
        <f>HYPERLINK("http://dx.doi.org/10.1007/s005850050443","http://dx.doi.org/10.1007/s005850050443")</f>
        <v>http://dx.doi.org/10.1007/s005850050443</v>
      </c>
      <c r="BG303" t="s">
        <v>74</v>
      </c>
      <c r="BH303" t="s">
        <v>74</v>
      </c>
      <c r="BI303">
        <v>11</v>
      </c>
      <c r="BJ303" t="s">
        <v>1169</v>
      </c>
      <c r="BK303" t="s">
        <v>95</v>
      </c>
      <c r="BL303" t="s">
        <v>1170</v>
      </c>
      <c r="BM303" t="s">
        <v>3903</v>
      </c>
      <c r="BN303" t="s">
        <v>74</v>
      </c>
      <c r="BO303" t="s">
        <v>3904</v>
      </c>
      <c r="BP303" t="s">
        <v>74</v>
      </c>
      <c r="BQ303" t="s">
        <v>74</v>
      </c>
      <c r="BR303" t="s">
        <v>97</v>
      </c>
      <c r="BS303" t="s">
        <v>3905</v>
      </c>
      <c r="BT303" t="str">
        <f>HYPERLINK("https%3A%2F%2Fwww.webofscience.com%2Fwos%2Fwoscc%2Ffull-record%2FWOS:A1997WM89100002","View Full Record in Web of Science")</f>
        <v>View Full Record in Web of Science</v>
      </c>
    </row>
    <row r="304" spans="1:72" x14ac:dyDescent="0.15">
      <c r="A304" t="s">
        <v>72</v>
      </c>
      <c r="B304" t="s">
        <v>3906</v>
      </c>
      <c r="C304" t="s">
        <v>74</v>
      </c>
      <c r="D304" t="s">
        <v>74</v>
      </c>
      <c r="E304" t="s">
        <v>74</v>
      </c>
      <c r="F304" t="s">
        <v>3906</v>
      </c>
      <c r="G304" t="s">
        <v>74</v>
      </c>
      <c r="H304" t="s">
        <v>74</v>
      </c>
      <c r="I304" t="s">
        <v>3907</v>
      </c>
      <c r="J304" t="s">
        <v>1159</v>
      </c>
      <c r="K304" t="s">
        <v>74</v>
      </c>
      <c r="L304" t="s">
        <v>74</v>
      </c>
      <c r="M304" t="s">
        <v>77</v>
      </c>
      <c r="N304" t="s">
        <v>78</v>
      </c>
      <c r="O304" t="s">
        <v>74</v>
      </c>
      <c r="P304" t="s">
        <v>74</v>
      </c>
      <c r="Q304" t="s">
        <v>74</v>
      </c>
      <c r="R304" t="s">
        <v>74</v>
      </c>
      <c r="S304" t="s">
        <v>74</v>
      </c>
      <c r="T304" t="s">
        <v>74</v>
      </c>
      <c r="U304" t="s">
        <v>3908</v>
      </c>
      <c r="V304" t="s">
        <v>3909</v>
      </c>
      <c r="W304" t="s">
        <v>3910</v>
      </c>
      <c r="X304" t="s">
        <v>3911</v>
      </c>
      <c r="Y304" t="s">
        <v>3912</v>
      </c>
      <c r="Z304" t="s">
        <v>74</v>
      </c>
      <c r="AA304" t="s">
        <v>74</v>
      </c>
      <c r="AB304" t="s">
        <v>74</v>
      </c>
      <c r="AC304" t="s">
        <v>74</v>
      </c>
      <c r="AD304" t="s">
        <v>74</v>
      </c>
      <c r="AE304" t="s">
        <v>74</v>
      </c>
      <c r="AF304" t="s">
        <v>74</v>
      </c>
      <c r="AG304">
        <v>22</v>
      </c>
      <c r="AH304">
        <v>6</v>
      </c>
      <c r="AI304">
        <v>7</v>
      </c>
      <c r="AJ304">
        <v>0</v>
      </c>
      <c r="AK304">
        <v>2</v>
      </c>
      <c r="AL304" t="s">
        <v>319</v>
      </c>
      <c r="AM304" t="s">
        <v>87</v>
      </c>
      <c r="AN304" t="s">
        <v>1163</v>
      </c>
      <c r="AO304" t="s">
        <v>1164</v>
      </c>
      <c r="AP304" t="s">
        <v>74</v>
      </c>
      <c r="AQ304" t="s">
        <v>74</v>
      </c>
      <c r="AR304" t="s">
        <v>1165</v>
      </c>
      <c r="AS304" t="s">
        <v>1166</v>
      </c>
      <c r="AT304" t="s">
        <v>3901</v>
      </c>
      <c r="AU304">
        <v>1997</v>
      </c>
      <c r="AV304">
        <v>15</v>
      </c>
      <c r="AW304">
        <v>3</v>
      </c>
      <c r="AX304" t="s">
        <v>74</v>
      </c>
      <c r="AY304" t="s">
        <v>74</v>
      </c>
      <c r="AZ304" t="s">
        <v>74</v>
      </c>
      <c r="BA304" t="s">
        <v>74</v>
      </c>
      <c r="BB304">
        <v>355</v>
      </c>
      <c r="BC304">
        <v>365</v>
      </c>
      <c r="BD304" t="s">
        <v>74</v>
      </c>
      <c r="BE304" t="s">
        <v>3913</v>
      </c>
      <c r="BF304" t="str">
        <f>HYPERLINK("http://dx.doi.org/10.1007/s005850050449","http://dx.doi.org/10.1007/s005850050449")</f>
        <v>http://dx.doi.org/10.1007/s005850050449</v>
      </c>
      <c r="BG304" t="s">
        <v>74</v>
      </c>
      <c r="BH304" t="s">
        <v>74</v>
      </c>
      <c r="BI304">
        <v>11</v>
      </c>
      <c r="BJ304" t="s">
        <v>1169</v>
      </c>
      <c r="BK304" t="s">
        <v>95</v>
      </c>
      <c r="BL304" t="s">
        <v>1170</v>
      </c>
      <c r="BM304" t="s">
        <v>3903</v>
      </c>
      <c r="BN304" t="s">
        <v>74</v>
      </c>
      <c r="BO304" t="s">
        <v>1172</v>
      </c>
      <c r="BP304" t="s">
        <v>74</v>
      </c>
      <c r="BQ304" t="s">
        <v>74</v>
      </c>
      <c r="BR304" t="s">
        <v>97</v>
      </c>
      <c r="BS304" t="s">
        <v>3914</v>
      </c>
      <c r="BT304" t="str">
        <f>HYPERLINK("https%3A%2F%2Fwww.webofscience.com%2Fwos%2Fwoscc%2Ffull-record%2FWOS:A1997WM89100008","View Full Record in Web of Science")</f>
        <v>View Full Record in Web of Science</v>
      </c>
    </row>
    <row r="305" spans="1:72" x14ac:dyDescent="0.15">
      <c r="A305" t="s">
        <v>72</v>
      </c>
      <c r="B305" t="s">
        <v>3915</v>
      </c>
      <c r="C305" t="s">
        <v>74</v>
      </c>
      <c r="D305" t="s">
        <v>74</v>
      </c>
      <c r="E305" t="s">
        <v>74</v>
      </c>
      <c r="F305" t="s">
        <v>3915</v>
      </c>
      <c r="G305" t="s">
        <v>74</v>
      </c>
      <c r="H305" t="s">
        <v>74</v>
      </c>
      <c r="I305" t="s">
        <v>3916</v>
      </c>
      <c r="J305" t="s">
        <v>1176</v>
      </c>
      <c r="K305" t="s">
        <v>74</v>
      </c>
      <c r="L305" t="s">
        <v>74</v>
      </c>
      <c r="M305" t="s">
        <v>77</v>
      </c>
      <c r="N305" t="s">
        <v>169</v>
      </c>
      <c r="O305" t="s">
        <v>74</v>
      </c>
      <c r="P305" t="s">
        <v>74</v>
      </c>
      <c r="Q305" t="s">
        <v>74</v>
      </c>
      <c r="R305" t="s">
        <v>74</v>
      </c>
      <c r="S305" t="s">
        <v>74</v>
      </c>
      <c r="T305" t="s">
        <v>74</v>
      </c>
      <c r="U305" t="s">
        <v>74</v>
      </c>
      <c r="V305" t="s">
        <v>74</v>
      </c>
      <c r="W305" t="s">
        <v>74</v>
      </c>
      <c r="X305" t="s">
        <v>74</v>
      </c>
      <c r="Y305" t="s">
        <v>74</v>
      </c>
      <c r="Z305" t="s">
        <v>74</v>
      </c>
      <c r="AA305" t="s">
        <v>74</v>
      </c>
      <c r="AB305" t="s">
        <v>74</v>
      </c>
      <c r="AC305" t="s">
        <v>74</v>
      </c>
      <c r="AD305" t="s">
        <v>74</v>
      </c>
      <c r="AE305" t="s">
        <v>74</v>
      </c>
      <c r="AF305" t="s">
        <v>74</v>
      </c>
      <c r="AG305">
        <v>0</v>
      </c>
      <c r="AH305">
        <v>1</v>
      </c>
      <c r="AI305">
        <v>1</v>
      </c>
      <c r="AJ305">
        <v>0</v>
      </c>
      <c r="AK305">
        <v>0</v>
      </c>
      <c r="AL305" t="s">
        <v>1178</v>
      </c>
      <c r="AM305" t="s">
        <v>132</v>
      </c>
      <c r="AN305" t="s">
        <v>1179</v>
      </c>
      <c r="AO305" t="s">
        <v>1180</v>
      </c>
      <c r="AP305" t="s">
        <v>74</v>
      </c>
      <c r="AQ305" t="s">
        <v>74</v>
      </c>
      <c r="AR305" t="s">
        <v>1181</v>
      </c>
      <c r="AS305" t="s">
        <v>1182</v>
      </c>
      <c r="AT305" t="s">
        <v>3901</v>
      </c>
      <c r="AU305">
        <v>1997</v>
      </c>
      <c r="AV305">
        <v>9</v>
      </c>
      <c r="AW305">
        <v>1</v>
      </c>
      <c r="AX305" t="s">
        <v>74</v>
      </c>
      <c r="AY305" t="s">
        <v>74</v>
      </c>
      <c r="AZ305" t="s">
        <v>74</v>
      </c>
      <c r="BA305" t="s">
        <v>74</v>
      </c>
      <c r="BB305">
        <v>1</v>
      </c>
      <c r="BC305">
        <v>1</v>
      </c>
      <c r="BD305" t="s">
        <v>74</v>
      </c>
      <c r="BE305" t="s">
        <v>74</v>
      </c>
      <c r="BF305" t="s">
        <v>74</v>
      </c>
      <c r="BG305" t="s">
        <v>74</v>
      </c>
      <c r="BH305" t="s">
        <v>74</v>
      </c>
      <c r="BI305">
        <v>1</v>
      </c>
      <c r="BJ305" t="s">
        <v>1184</v>
      </c>
      <c r="BK305" t="s">
        <v>95</v>
      </c>
      <c r="BL305" t="s">
        <v>1185</v>
      </c>
      <c r="BM305" t="s">
        <v>3917</v>
      </c>
      <c r="BN305" t="s">
        <v>74</v>
      </c>
      <c r="BO305" t="s">
        <v>74</v>
      </c>
      <c r="BP305" t="s">
        <v>74</v>
      </c>
      <c r="BQ305" t="s">
        <v>74</v>
      </c>
      <c r="BR305" t="s">
        <v>97</v>
      </c>
      <c r="BS305" t="s">
        <v>3918</v>
      </c>
      <c r="BT305" t="str">
        <f>HYPERLINK("https%3A%2F%2Fwww.webofscience.com%2Fwos%2Fwoscc%2Ffull-record%2FWOS:A1997WM78000001","View Full Record in Web of Science")</f>
        <v>View Full Record in Web of Science</v>
      </c>
    </row>
    <row r="306" spans="1:72" x14ac:dyDescent="0.15">
      <c r="A306" t="s">
        <v>72</v>
      </c>
      <c r="B306" t="s">
        <v>3919</v>
      </c>
      <c r="C306" t="s">
        <v>74</v>
      </c>
      <c r="D306" t="s">
        <v>74</v>
      </c>
      <c r="E306" t="s">
        <v>74</v>
      </c>
      <c r="F306" t="s">
        <v>3919</v>
      </c>
      <c r="G306" t="s">
        <v>74</v>
      </c>
      <c r="H306" t="s">
        <v>74</v>
      </c>
      <c r="I306" t="s">
        <v>3920</v>
      </c>
      <c r="J306" t="s">
        <v>1176</v>
      </c>
      <c r="K306" t="s">
        <v>74</v>
      </c>
      <c r="L306" t="s">
        <v>74</v>
      </c>
      <c r="M306" t="s">
        <v>77</v>
      </c>
      <c r="N306" t="s">
        <v>78</v>
      </c>
      <c r="O306" t="s">
        <v>74</v>
      </c>
      <c r="P306" t="s">
        <v>74</v>
      </c>
      <c r="Q306" t="s">
        <v>74</v>
      </c>
      <c r="R306" t="s">
        <v>74</v>
      </c>
      <c r="S306" t="s">
        <v>74</v>
      </c>
      <c r="T306" t="s">
        <v>3921</v>
      </c>
      <c r="U306" t="s">
        <v>3922</v>
      </c>
      <c r="V306" t="s">
        <v>3923</v>
      </c>
      <c r="W306" t="s">
        <v>74</v>
      </c>
      <c r="X306" t="s">
        <v>74</v>
      </c>
      <c r="Y306" t="s">
        <v>3924</v>
      </c>
      <c r="Z306" t="s">
        <v>74</v>
      </c>
      <c r="AA306" t="s">
        <v>74</v>
      </c>
      <c r="AB306" t="s">
        <v>74</v>
      </c>
      <c r="AC306" t="s">
        <v>74</v>
      </c>
      <c r="AD306" t="s">
        <v>74</v>
      </c>
      <c r="AE306" t="s">
        <v>74</v>
      </c>
      <c r="AF306" t="s">
        <v>74</v>
      </c>
      <c r="AG306">
        <v>32</v>
      </c>
      <c r="AH306">
        <v>26</v>
      </c>
      <c r="AI306">
        <v>26</v>
      </c>
      <c r="AJ306">
        <v>0</v>
      </c>
      <c r="AK306">
        <v>5</v>
      </c>
      <c r="AL306" t="s">
        <v>1227</v>
      </c>
      <c r="AM306" t="s">
        <v>87</v>
      </c>
      <c r="AN306" t="s">
        <v>1228</v>
      </c>
      <c r="AO306" t="s">
        <v>1180</v>
      </c>
      <c r="AP306" t="s">
        <v>74</v>
      </c>
      <c r="AQ306" t="s">
        <v>74</v>
      </c>
      <c r="AR306" t="s">
        <v>1181</v>
      </c>
      <c r="AS306" t="s">
        <v>1182</v>
      </c>
      <c r="AT306" t="s">
        <v>3901</v>
      </c>
      <c r="AU306">
        <v>1997</v>
      </c>
      <c r="AV306">
        <v>9</v>
      </c>
      <c r="AW306">
        <v>1</v>
      </c>
      <c r="AX306" t="s">
        <v>74</v>
      </c>
      <c r="AY306" t="s">
        <v>74</v>
      </c>
      <c r="AZ306" t="s">
        <v>74</v>
      </c>
      <c r="BA306" t="s">
        <v>74</v>
      </c>
      <c r="BB306">
        <v>3</v>
      </c>
      <c r="BC306">
        <v>11</v>
      </c>
      <c r="BD306" t="s">
        <v>74</v>
      </c>
      <c r="BE306" t="s">
        <v>3925</v>
      </c>
      <c r="BF306" t="str">
        <f>HYPERLINK("http://dx.doi.org/10.1017/S0954102097000023","http://dx.doi.org/10.1017/S0954102097000023")</f>
        <v>http://dx.doi.org/10.1017/S0954102097000023</v>
      </c>
      <c r="BG306" t="s">
        <v>74</v>
      </c>
      <c r="BH306" t="s">
        <v>74</v>
      </c>
      <c r="BI306">
        <v>9</v>
      </c>
      <c r="BJ306" t="s">
        <v>1184</v>
      </c>
      <c r="BK306" t="s">
        <v>95</v>
      </c>
      <c r="BL306" t="s">
        <v>1185</v>
      </c>
      <c r="BM306" t="s">
        <v>3917</v>
      </c>
      <c r="BN306" t="s">
        <v>74</v>
      </c>
      <c r="BO306" t="s">
        <v>74</v>
      </c>
      <c r="BP306" t="s">
        <v>74</v>
      </c>
      <c r="BQ306" t="s">
        <v>74</v>
      </c>
      <c r="BR306" t="s">
        <v>97</v>
      </c>
      <c r="BS306" t="s">
        <v>3926</v>
      </c>
      <c r="BT306" t="str">
        <f>HYPERLINK("https%3A%2F%2Fwww.webofscience.com%2Fwos%2Fwoscc%2Ffull-record%2FWOS:A1997WM78000002","View Full Record in Web of Science")</f>
        <v>View Full Record in Web of Science</v>
      </c>
    </row>
    <row r="307" spans="1:72" x14ac:dyDescent="0.15">
      <c r="A307" t="s">
        <v>72</v>
      </c>
      <c r="B307" t="s">
        <v>3927</v>
      </c>
      <c r="C307" t="s">
        <v>74</v>
      </c>
      <c r="D307" t="s">
        <v>74</v>
      </c>
      <c r="E307" t="s">
        <v>74</v>
      </c>
      <c r="F307" t="s">
        <v>3927</v>
      </c>
      <c r="G307" t="s">
        <v>74</v>
      </c>
      <c r="H307" t="s">
        <v>74</v>
      </c>
      <c r="I307" t="s">
        <v>3928</v>
      </c>
      <c r="J307" t="s">
        <v>1176</v>
      </c>
      <c r="K307" t="s">
        <v>74</v>
      </c>
      <c r="L307" t="s">
        <v>74</v>
      </c>
      <c r="M307" t="s">
        <v>77</v>
      </c>
      <c r="N307" t="s">
        <v>78</v>
      </c>
      <c r="O307" t="s">
        <v>74</v>
      </c>
      <c r="P307" t="s">
        <v>74</v>
      </c>
      <c r="Q307" t="s">
        <v>74</v>
      </c>
      <c r="R307" t="s">
        <v>74</v>
      </c>
      <c r="S307" t="s">
        <v>74</v>
      </c>
      <c r="T307" t="s">
        <v>3929</v>
      </c>
      <c r="U307" t="s">
        <v>3930</v>
      </c>
      <c r="V307" t="s">
        <v>3931</v>
      </c>
      <c r="W307" t="s">
        <v>74</v>
      </c>
      <c r="X307" t="s">
        <v>74</v>
      </c>
      <c r="Y307" t="s">
        <v>3932</v>
      </c>
      <c r="Z307" t="s">
        <v>74</v>
      </c>
      <c r="AA307" t="s">
        <v>3933</v>
      </c>
      <c r="AB307" t="s">
        <v>3934</v>
      </c>
      <c r="AC307" t="s">
        <v>74</v>
      </c>
      <c r="AD307" t="s">
        <v>74</v>
      </c>
      <c r="AE307" t="s">
        <v>74</v>
      </c>
      <c r="AF307" t="s">
        <v>74</v>
      </c>
      <c r="AG307">
        <v>73</v>
      </c>
      <c r="AH307">
        <v>82</v>
      </c>
      <c r="AI307">
        <v>83</v>
      </c>
      <c r="AJ307">
        <v>2</v>
      </c>
      <c r="AK307">
        <v>8</v>
      </c>
      <c r="AL307" t="s">
        <v>1178</v>
      </c>
      <c r="AM307" t="s">
        <v>132</v>
      </c>
      <c r="AN307" t="s">
        <v>1179</v>
      </c>
      <c r="AO307" t="s">
        <v>1180</v>
      </c>
      <c r="AP307" t="s">
        <v>74</v>
      </c>
      <c r="AQ307" t="s">
        <v>74</v>
      </c>
      <c r="AR307" t="s">
        <v>1181</v>
      </c>
      <c r="AS307" t="s">
        <v>1182</v>
      </c>
      <c r="AT307" t="s">
        <v>3901</v>
      </c>
      <c r="AU307">
        <v>1997</v>
      </c>
      <c r="AV307">
        <v>9</v>
      </c>
      <c r="AW307">
        <v>1</v>
      </c>
      <c r="AX307" t="s">
        <v>74</v>
      </c>
      <c r="AY307" t="s">
        <v>74</v>
      </c>
      <c r="AZ307" t="s">
        <v>74</v>
      </c>
      <c r="BA307" t="s">
        <v>74</v>
      </c>
      <c r="BB307">
        <v>12</v>
      </c>
      <c r="BC307">
        <v>26</v>
      </c>
      <c r="BD307" t="s">
        <v>74</v>
      </c>
      <c r="BE307" t="s">
        <v>3935</v>
      </c>
      <c r="BF307" t="str">
        <f>HYPERLINK("http://dx.doi.org/10.1017/S0954102097000035","http://dx.doi.org/10.1017/S0954102097000035")</f>
        <v>http://dx.doi.org/10.1017/S0954102097000035</v>
      </c>
      <c r="BG307" t="s">
        <v>74</v>
      </c>
      <c r="BH307" t="s">
        <v>74</v>
      </c>
      <c r="BI307">
        <v>15</v>
      </c>
      <c r="BJ307" t="s">
        <v>1184</v>
      </c>
      <c r="BK307" t="s">
        <v>95</v>
      </c>
      <c r="BL307" t="s">
        <v>1185</v>
      </c>
      <c r="BM307" t="s">
        <v>3917</v>
      </c>
      <c r="BN307" t="s">
        <v>74</v>
      </c>
      <c r="BO307" t="s">
        <v>74</v>
      </c>
      <c r="BP307" t="s">
        <v>74</v>
      </c>
      <c r="BQ307" t="s">
        <v>74</v>
      </c>
      <c r="BR307" t="s">
        <v>97</v>
      </c>
      <c r="BS307" t="s">
        <v>3936</v>
      </c>
      <c r="BT307" t="str">
        <f>HYPERLINK("https%3A%2F%2Fwww.webofscience.com%2Fwos%2Fwoscc%2Ffull-record%2FWOS:A1997WM78000003","View Full Record in Web of Science")</f>
        <v>View Full Record in Web of Science</v>
      </c>
    </row>
    <row r="308" spans="1:72" x14ac:dyDescent="0.15">
      <c r="A308" t="s">
        <v>72</v>
      </c>
      <c r="B308" t="s">
        <v>3937</v>
      </c>
      <c r="C308" t="s">
        <v>74</v>
      </c>
      <c r="D308" t="s">
        <v>74</v>
      </c>
      <c r="E308" t="s">
        <v>74</v>
      </c>
      <c r="F308" t="s">
        <v>3937</v>
      </c>
      <c r="G308" t="s">
        <v>74</v>
      </c>
      <c r="H308" t="s">
        <v>74</v>
      </c>
      <c r="I308" t="s">
        <v>3938</v>
      </c>
      <c r="J308" t="s">
        <v>1176</v>
      </c>
      <c r="K308" t="s">
        <v>74</v>
      </c>
      <c r="L308" t="s">
        <v>74</v>
      </c>
      <c r="M308" t="s">
        <v>77</v>
      </c>
      <c r="N308" t="s">
        <v>78</v>
      </c>
      <c r="O308" t="s">
        <v>74</v>
      </c>
      <c r="P308" t="s">
        <v>74</v>
      </c>
      <c r="Q308" t="s">
        <v>74</v>
      </c>
      <c r="R308" t="s">
        <v>74</v>
      </c>
      <c r="S308" t="s">
        <v>74</v>
      </c>
      <c r="T308" t="s">
        <v>3939</v>
      </c>
      <c r="U308" t="s">
        <v>3940</v>
      </c>
      <c r="V308" t="s">
        <v>3941</v>
      </c>
      <c r="W308" t="s">
        <v>2991</v>
      </c>
      <c r="X308" t="s">
        <v>2992</v>
      </c>
      <c r="Y308" t="s">
        <v>3942</v>
      </c>
      <c r="Z308" t="s">
        <v>74</v>
      </c>
      <c r="AA308" t="s">
        <v>3943</v>
      </c>
      <c r="AB308" t="s">
        <v>3944</v>
      </c>
      <c r="AC308" t="s">
        <v>74</v>
      </c>
      <c r="AD308" t="s">
        <v>74</v>
      </c>
      <c r="AE308" t="s">
        <v>74</v>
      </c>
      <c r="AF308" t="s">
        <v>74</v>
      </c>
      <c r="AG308">
        <v>51</v>
      </c>
      <c r="AH308">
        <v>25</v>
      </c>
      <c r="AI308">
        <v>27</v>
      </c>
      <c r="AJ308">
        <v>0</v>
      </c>
      <c r="AK308">
        <v>4</v>
      </c>
      <c r="AL308" t="s">
        <v>1178</v>
      </c>
      <c r="AM308" t="s">
        <v>132</v>
      </c>
      <c r="AN308" t="s">
        <v>1179</v>
      </c>
      <c r="AO308" t="s">
        <v>1180</v>
      </c>
      <c r="AP308" t="s">
        <v>74</v>
      </c>
      <c r="AQ308" t="s">
        <v>74</v>
      </c>
      <c r="AR308" t="s">
        <v>1181</v>
      </c>
      <c r="AS308" t="s">
        <v>1182</v>
      </c>
      <c r="AT308" t="s">
        <v>3901</v>
      </c>
      <c r="AU308">
        <v>1997</v>
      </c>
      <c r="AV308">
        <v>9</v>
      </c>
      <c r="AW308">
        <v>1</v>
      </c>
      <c r="AX308" t="s">
        <v>74</v>
      </c>
      <c r="AY308" t="s">
        <v>74</v>
      </c>
      <c r="AZ308" t="s">
        <v>74</v>
      </c>
      <c r="BA308" t="s">
        <v>74</v>
      </c>
      <c r="BB308">
        <v>27</v>
      </c>
      <c r="BC308">
        <v>35</v>
      </c>
      <c r="BD308" t="s">
        <v>74</v>
      </c>
      <c r="BE308" t="s">
        <v>3945</v>
      </c>
      <c r="BF308" t="str">
        <f>HYPERLINK("http://dx.doi.org/10.1017/S0954102097000047","http://dx.doi.org/10.1017/S0954102097000047")</f>
        <v>http://dx.doi.org/10.1017/S0954102097000047</v>
      </c>
      <c r="BG308" t="s">
        <v>74</v>
      </c>
      <c r="BH308" t="s">
        <v>74</v>
      </c>
      <c r="BI308">
        <v>9</v>
      </c>
      <c r="BJ308" t="s">
        <v>1184</v>
      </c>
      <c r="BK308" t="s">
        <v>95</v>
      </c>
      <c r="BL308" t="s">
        <v>1185</v>
      </c>
      <c r="BM308" t="s">
        <v>3917</v>
      </c>
      <c r="BN308" t="s">
        <v>74</v>
      </c>
      <c r="BO308" t="s">
        <v>74</v>
      </c>
      <c r="BP308" t="s">
        <v>74</v>
      </c>
      <c r="BQ308" t="s">
        <v>74</v>
      </c>
      <c r="BR308" t="s">
        <v>97</v>
      </c>
      <c r="BS308" t="s">
        <v>3946</v>
      </c>
      <c r="BT308" t="str">
        <f>HYPERLINK("https%3A%2F%2Fwww.webofscience.com%2Fwos%2Fwoscc%2Ffull-record%2FWOS:A1997WM78000004","View Full Record in Web of Science")</f>
        <v>View Full Record in Web of Science</v>
      </c>
    </row>
    <row r="309" spans="1:72" x14ac:dyDescent="0.15">
      <c r="A309" t="s">
        <v>72</v>
      </c>
      <c r="B309" t="s">
        <v>3947</v>
      </c>
      <c r="C309" t="s">
        <v>74</v>
      </c>
      <c r="D309" t="s">
        <v>74</v>
      </c>
      <c r="E309" t="s">
        <v>74</v>
      </c>
      <c r="F309" t="s">
        <v>3947</v>
      </c>
      <c r="G309" t="s">
        <v>74</v>
      </c>
      <c r="H309" t="s">
        <v>74</v>
      </c>
      <c r="I309" t="s">
        <v>3948</v>
      </c>
      <c r="J309" t="s">
        <v>1176</v>
      </c>
      <c r="K309" t="s">
        <v>74</v>
      </c>
      <c r="L309" t="s">
        <v>74</v>
      </c>
      <c r="M309" t="s">
        <v>77</v>
      </c>
      <c r="N309" t="s">
        <v>78</v>
      </c>
      <c r="O309" t="s">
        <v>74</v>
      </c>
      <c r="P309" t="s">
        <v>74</v>
      </c>
      <c r="Q309" t="s">
        <v>74</v>
      </c>
      <c r="R309" t="s">
        <v>74</v>
      </c>
      <c r="S309" t="s">
        <v>74</v>
      </c>
      <c r="T309" t="s">
        <v>3949</v>
      </c>
      <c r="U309" t="s">
        <v>3950</v>
      </c>
      <c r="V309" t="s">
        <v>3951</v>
      </c>
      <c r="W309" t="s">
        <v>3952</v>
      </c>
      <c r="X309" t="s">
        <v>74</v>
      </c>
      <c r="Y309" t="s">
        <v>3953</v>
      </c>
      <c r="Z309" t="s">
        <v>74</v>
      </c>
      <c r="AA309" t="s">
        <v>3954</v>
      </c>
      <c r="AB309" t="s">
        <v>74</v>
      </c>
      <c r="AC309" t="s">
        <v>74</v>
      </c>
      <c r="AD309" t="s">
        <v>74</v>
      </c>
      <c r="AE309" t="s">
        <v>74</v>
      </c>
      <c r="AF309" t="s">
        <v>74</v>
      </c>
      <c r="AG309">
        <v>44</v>
      </c>
      <c r="AH309">
        <v>9</v>
      </c>
      <c r="AI309">
        <v>11</v>
      </c>
      <c r="AJ309">
        <v>0</v>
      </c>
      <c r="AK309">
        <v>10</v>
      </c>
      <c r="AL309" t="s">
        <v>1178</v>
      </c>
      <c r="AM309" t="s">
        <v>132</v>
      </c>
      <c r="AN309" t="s">
        <v>1179</v>
      </c>
      <c r="AO309" t="s">
        <v>1180</v>
      </c>
      <c r="AP309" t="s">
        <v>74</v>
      </c>
      <c r="AQ309" t="s">
        <v>74</v>
      </c>
      <c r="AR309" t="s">
        <v>1181</v>
      </c>
      <c r="AS309" t="s">
        <v>1182</v>
      </c>
      <c r="AT309" t="s">
        <v>3901</v>
      </c>
      <c r="AU309">
        <v>1997</v>
      </c>
      <c r="AV309">
        <v>9</v>
      </c>
      <c r="AW309">
        <v>1</v>
      </c>
      <c r="AX309" t="s">
        <v>74</v>
      </c>
      <c r="AY309" t="s">
        <v>74</v>
      </c>
      <c r="AZ309" t="s">
        <v>74</v>
      </c>
      <c r="BA309" t="s">
        <v>74</v>
      </c>
      <c r="BB309">
        <v>36</v>
      </c>
      <c r="BC309">
        <v>42</v>
      </c>
      <c r="BD309" t="s">
        <v>74</v>
      </c>
      <c r="BE309" t="s">
        <v>3955</v>
      </c>
      <c r="BF309" t="str">
        <f>HYPERLINK("http://dx.doi.org/10.1017/S0954102097000059","http://dx.doi.org/10.1017/S0954102097000059")</f>
        <v>http://dx.doi.org/10.1017/S0954102097000059</v>
      </c>
      <c r="BG309" t="s">
        <v>74</v>
      </c>
      <c r="BH309" t="s">
        <v>74</v>
      </c>
      <c r="BI309">
        <v>7</v>
      </c>
      <c r="BJ309" t="s">
        <v>1184</v>
      </c>
      <c r="BK309" t="s">
        <v>95</v>
      </c>
      <c r="BL309" t="s">
        <v>1185</v>
      </c>
      <c r="BM309" t="s">
        <v>3917</v>
      </c>
      <c r="BN309" t="s">
        <v>74</v>
      </c>
      <c r="BO309" t="s">
        <v>601</v>
      </c>
      <c r="BP309" t="s">
        <v>74</v>
      </c>
      <c r="BQ309" t="s">
        <v>74</v>
      </c>
      <c r="BR309" t="s">
        <v>97</v>
      </c>
      <c r="BS309" t="s">
        <v>3956</v>
      </c>
      <c r="BT309" t="str">
        <f>HYPERLINK("https%3A%2F%2Fwww.webofscience.com%2Fwos%2Fwoscc%2Ffull-record%2FWOS:A1997WM78000005","View Full Record in Web of Science")</f>
        <v>View Full Record in Web of Science</v>
      </c>
    </row>
    <row r="310" spans="1:72" x14ac:dyDescent="0.15">
      <c r="A310" t="s">
        <v>72</v>
      </c>
      <c r="B310" t="s">
        <v>3957</v>
      </c>
      <c r="C310" t="s">
        <v>74</v>
      </c>
      <c r="D310" t="s">
        <v>74</v>
      </c>
      <c r="E310" t="s">
        <v>74</v>
      </c>
      <c r="F310" t="s">
        <v>3957</v>
      </c>
      <c r="G310" t="s">
        <v>74</v>
      </c>
      <c r="H310" t="s">
        <v>74</v>
      </c>
      <c r="I310" t="s">
        <v>3958</v>
      </c>
      <c r="J310" t="s">
        <v>1176</v>
      </c>
      <c r="K310" t="s">
        <v>74</v>
      </c>
      <c r="L310" t="s">
        <v>74</v>
      </c>
      <c r="M310" t="s">
        <v>77</v>
      </c>
      <c r="N310" t="s">
        <v>78</v>
      </c>
      <c r="O310" t="s">
        <v>74</v>
      </c>
      <c r="P310" t="s">
        <v>74</v>
      </c>
      <c r="Q310" t="s">
        <v>74</v>
      </c>
      <c r="R310" t="s">
        <v>74</v>
      </c>
      <c r="S310" t="s">
        <v>74</v>
      </c>
      <c r="T310" t="s">
        <v>3959</v>
      </c>
      <c r="U310" t="s">
        <v>3960</v>
      </c>
      <c r="V310" t="s">
        <v>3961</v>
      </c>
      <c r="W310" t="s">
        <v>3962</v>
      </c>
      <c r="X310" t="s">
        <v>3963</v>
      </c>
      <c r="Y310" t="s">
        <v>3964</v>
      </c>
      <c r="Z310" t="s">
        <v>74</v>
      </c>
      <c r="AA310" t="s">
        <v>74</v>
      </c>
      <c r="AB310" t="s">
        <v>74</v>
      </c>
      <c r="AC310" t="s">
        <v>74</v>
      </c>
      <c r="AD310" t="s">
        <v>74</v>
      </c>
      <c r="AE310" t="s">
        <v>74</v>
      </c>
      <c r="AF310" t="s">
        <v>74</v>
      </c>
      <c r="AG310">
        <v>12</v>
      </c>
      <c r="AH310">
        <v>47</v>
      </c>
      <c r="AI310">
        <v>49</v>
      </c>
      <c r="AJ310">
        <v>1</v>
      </c>
      <c r="AK310">
        <v>8</v>
      </c>
      <c r="AL310" t="s">
        <v>1178</v>
      </c>
      <c r="AM310" t="s">
        <v>132</v>
      </c>
      <c r="AN310" t="s">
        <v>1179</v>
      </c>
      <c r="AO310" t="s">
        <v>1180</v>
      </c>
      <c r="AP310" t="s">
        <v>74</v>
      </c>
      <c r="AQ310" t="s">
        <v>74</v>
      </c>
      <c r="AR310" t="s">
        <v>1181</v>
      </c>
      <c r="AS310" t="s">
        <v>1182</v>
      </c>
      <c r="AT310" t="s">
        <v>3901</v>
      </c>
      <c r="AU310">
        <v>1997</v>
      </c>
      <c r="AV310">
        <v>9</v>
      </c>
      <c r="AW310">
        <v>1</v>
      </c>
      <c r="AX310" t="s">
        <v>74</v>
      </c>
      <c r="AY310" t="s">
        <v>74</v>
      </c>
      <c r="AZ310" t="s">
        <v>74</v>
      </c>
      <c r="BA310" t="s">
        <v>74</v>
      </c>
      <c r="BB310">
        <v>43</v>
      </c>
      <c r="BC310">
        <v>45</v>
      </c>
      <c r="BD310" t="s">
        <v>74</v>
      </c>
      <c r="BE310" t="s">
        <v>3965</v>
      </c>
      <c r="BF310" t="str">
        <f>HYPERLINK("http://dx.doi.org/10.1017/S0954102097000060","http://dx.doi.org/10.1017/S0954102097000060")</f>
        <v>http://dx.doi.org/10.1017/S0954102097000060</v>
      </c>
      <c r="BG310" t="s">
        <v>74</v>
      </c>
      <c r="BH310" t="s">
        <v>74</v>
      </c>
      <c r="BI310">
        <v>3</v>
      </c>
      <c r="BJ310" t="s">
        <v>1184</v>
      </c>
      <c r="BK310" t="s">
        <v>95</v>
      </c>
      <c r="BL310" t="s">
        <v>1185</v>
      </c>
      <c r="BM310" t="s">
        <v>3917</v>
      </c>
      <c r="BN310" t="s">
        <v>74</v>
      </c>
      <c r="BO310" t="s">
        <v>74</v>
      </c>
      <c r="BP310" t="s">
        <v>74</v>
      </c>
      <c r="BQ310" t="s">
        <v>74</v>
      </c>
      <c r="BR310" t="s">
        <v>97</v>
      </c>
      <c r="BS310" t="s">
        <v>3966</v>
      </c>
      <c r="BT310" t="str">
        <f>HYPERLINK("https%3A%2F%2Fwww.webofscience.com%2Fwos%2Fwoscc%2Ffull-record%2FWOS:A1997WM78000006","View Full Record in Web of Science")</f>
        <v>View Full Record in Web of Science</v>
      </c>
    </row>
    <row r="311" spans="1:72" x14ac:dyDescent="0.15">
      <c r="A311" t="s">
        <v>72</v>
      </c>
      <c r="B311" t="s">
        <v>3967</v>
      </c>
      <c r="C311" t="s">
        <v>74</v>
      </c>
      <c r="D311" t="s">
        <v>74</v>
      </c>
      <c r="E311" t="s">
        <v>74</v>
      </c>
      <c r="F311" t="s">
        <v>3967</v>
      </c>
      <c r="G311" t="s">
        <v>74</v>
      </c>
      <c r="H311" t="s">
        <v>74</v>
      </c>
      <c r="I311" t="s">
        <v>3968</v>
      </c>
      <c r="J311" t="s">
        <v>1176</v>
      </c>
      <c r="K311" t="s">
        <v>74</v>
      </c>
      <c r="L311" t="s">
        <v>74</v>
      </c>
      <c r="M311" t="s">
        <v>77</v>
      </c>
      <c r="N311" t="s">
        <v>78</v>
      </c>
      <c r="O311" t="s">
        <v>74</v>
      </c>
      <c r="P311" t="s">
        <v>74</v>
      </c>
      <c r="Q311" t="s">
        <v>74</v>
      </c>
      <c r="R311" t="s">
        <v>74</v>
      </c>
      <c r="S311" t="s">
        <v>74</v>
      </c>
      <c r="T311" t="s">
        <v>3969</v>
      </c>
      <c r="U311" t="s">
        <v>3970</v>
      </c>
      <c r="V311" t="s">
        <v>3971</v>
      </c>
      <c r="W311" t="s">
        <v>3972</v>
      </c>
      <c r="X311" t="s">
        <v>3973</v>
      </c>
      <c r="Y311" t="s">
        <v>74</v>
      </c>
      <c r="Z311" t="s">
        <v>74</v>
      </c>
      <c r="AA311" t="s">
        <v>74</v>
      </c>
      <c r="AB311" t="s">
        <v>74</v>
      </c>
      <c r="AC311" t="s">
        <v>74</v>
      </c>
      <c r="AD311" t="s">
        <v>74</v>
      </c>
      <c r="AE311" t="s">
        <v>74</v>
      </c>
      <c r="AF311" t="s">
        <v>74</v>
      </c>
      <c r="AG311">
        <v>52</v>
      </c>
      <c r="AH311">
        <v>19</v>
      </c>
      <c r="AI311">
        <v>21</v>
      </c>
      <c r="AJ311">
        <v>0</v>
      </c>
      <c r="AK311">
        <v>9</v>
      </c>
      <c r="AL311" t="s">
        <v>1178</v>
      </c>
      <c r="AM311" t="s">
        <v>132</v>
      </c>
      <c r="AN311" t="s">
        <v>1179</v>
      </c>
      <c r="AO311" t="s">
        <v>1180</v>
      </c>
      <c r="AP311" t="s">
        <v>74</v>
      </c>
      <c r="AQ311" t="s">
        <v>74</v>
      </c>
      <c r="AR311" t="s">
        <v>1181</v>
      </c>
      <c r="AS311" t="s">
        <v>1182</v>
      </c>
      <c r="AT311" t="s">
        <v>3901</v>
      </c>
      <c r="AU311">
        <v>1997</v>
      </c>
      <c r="AV311">
        <v>9</v>
      </c>
      <c r="AW311">
        <v>1</v>
      </c>
      <c r="AX311" t="s">
        <v>74</v>
      </c>
      <c r="AY311" t="s">
        <v>74</v>
      </c>
      <c r="AZ311" t="s">
        <v>74</v>
      </c>
      <c r="BA311" t="s">
        <v>74</v>
      </c>
      <c r="BB311">
        <v>46</v>
      </c>
      <c r="BC311">
        <v>55</v>
      </c>
      <c r="BD311" t="s">
        <v>74</v>
      </c>
      <c r="BE311" t="s">
        <v>3974</v>
      </c>
      <c r="BF311" t="str">
        <f>HYPERLINK("http://dx.doi.org/10.1017/S0954102097000072","http://dx.doi.org/10.1017/S0954102097000072")</f>
        <v>http://dx.doi.org/10.1017/S0954102097000072</v>
      </c>
      <c r="BG311" t="s">
        <v>74</v>
      </c>
      <c r="BH311" t="s">
        <v>74</v>
      </c>
      <c r="BI311">
        <v>10</v>
      </c>
      <c r="BJ311" t="s">
        <v>1184</v>
      </c>
      <c r="BK311" t="s">
        <v>95</v>
      </c>
      <c r="BL311" t="s">
        <v>1185</v>
      </c>
      <c r="BM311" t="s">
        <v>3917</v>
      </c>
      <c r="BN311" t="s">
        <v>74</v>
      </c>
      <c r="BO311" t="s">
        <v>74</v>
      </c>
      <c r="BP311" t="s">
        <v>74</v>
      </c>
      <c r="BQ311" t="s">
        <v>74</v>
      </c>
      <c r="BR311" t="s">
        <v>97</v>
      </c>
      <c r="BS311" t="s">
        <v>3975</v>
      </c>
      <c r="BT311" t="str">
        <f>HYPERLINK("https%3A%2F%2Fwww.webofscience.com%2Fwos%2Fwoscc%2Ffull-record%2FWOS:A1997WM78000007","View Full Record in Web of Science")</f>
        <v>View Full Record in Web of Science</v>
      </c>
    </row>
    <row r="312" spans="1:72" x14ac:dyDescent="0.15">
      <c r="A312" t="s">
        <v>72</v>
      </c>
      <c r="B312" t="s">
        <v>3976</v>
      </c>
      <c r="C312" t="s">
        <v>74</v>
      </c>
      <c r="D312" t="s">
        <v>74</v>
      </c>
      <c r="E312" t="s">
        <v>74</v>
      </c>
      <c r="F312" t="s">
        <v>3976</v>
      </c>
      <c r="G312" t="s">
        <v>74</v>
      </c>
      <c r="H312" t="s">
        <v>74</v>
      </c>
      <c r="I312" t="s">
        <v>3977</v>
      </c>
      <c r="J312" t="s">
        <v>1176</v>
      </c>
      <c r="K312" t="s">
        <v>74</v>
      </c>
      <c r="L312" t="s">
        <v>74</v>
      </c>
      <c r="M312" t="s">
        <v>77</v>
      </c>
      <c r="N312" t="s">
        <v>78</v>
      </c>
      <c r="O312" t="s">
        <v>74</v>
      </c>
      <c r="P312" t="s">
        <v>74</v>
      </c>
      <c r="Q312" t="s">
        <v>74</v>
      </c>
      <c r="R312" t="s">
        <v>74</v>
      </c>
      <c r="S312" t="s">
        <v>74</v>
      </c>
      <c r="T312" t="s">
        <v>3978</v>
      </c>
      <c r="U312" t="s">
        <v>3979</v>
      </c>
      <c r="V312" t="s">
        <v>3980</v>
      </c>
      <c r="W312" t="s">
        <v>3981</v>
      </c>
      <c r="X312" t="s">
        <v>2142</v>
      </c>
      <c r="Y312" t="s">
        <v>3982</v>
      </c>
      <c r="Z312" t="s">
        <v>74</v>
      </c>
      <c r="AA312" t="s">
        <v>74</v>
      </c>
      <c r="AB312" t="s">
        <v>74</v>
      </c>
      <c r="AC312" t="s">
        <v>74</v>
      </c>
      <c r="AD312" t="s">
        <v>74</v>
      </c>
      <c r="AE312" t="s">
        <v>74</v>
      </c>
      <c r="AF312" t="s">
        <v>74</v>
      </c>
      <c r="AG312">
        <v>14</v>
      </c>
      <c r="AH312">
        <v>29</v>
      </c>
      <c r="AI312">
        <v>29</v>
      </c>
      <c r="AJ312">
        <v>0</v>
      </c>
      <c r="AK312">
        <v>0</v>
      </c>
      <c r="AL312" t="s">
        <v>1178</v>
      </c>
      <c r="AM312" t="s">
        <v>132</v>
      </c>
      <c r="AN312" t="s">
        <v>1179</v>
      </c>
      <c r="AO312" t="s">
        <v>1180</v>
      </c>
      <c r="AP312" t="s">
        <v>74</v>
      </c>
      <c r="AQ312" t="s">
        <v>74</v>
      </c>
      <c r="AR312" t="s">
        <v>1181</v>
      </c>
      <c r="AS312" t="s">
        <v>1182</v>
      </c>
      <c r="AT312" t="s">
        <v>3901</v>
      </c>
      <c r="AU312">
        <v>1997</v>
      </c>
      <c r="AV312">
        <v>9</v>
      </c>
      <c r="AW312">
        <v>1</v>
      </c>
      <c r="AX312" t="s">
        <v>74</v>
      </c>
      <c r="AY312" t="s">
        <v>74</v>
      </c>
      <c r="AZ312" t="s">
        <v>74</v>
      </c>
      <c r="BA312" t="s">
        <v>74</v>
      </c>
      <c r="BB312">
        <v>56</v>
      </c>
      <c r="BC312">
        <v>60</v>
      </c>
      <c r="BD312" t="s">
        <v>74</v>
      </c>
      <c r="BE312" t="s">
        <v>3983</v>
      </c>
      <c r="BF312" t="str">
        <f>HYPERLINK("http://dx.doi.org/10.1017/S0954102097000084","http://dx.doi.org/10.1017/S0954102097000084")</f>
        <v>http://dx.doi.org/10.1017/S0954102097000084</v>
      </c>
      <c r="BG312" t="s">
        <v>74</v>
      </c>
      <c r="BH312" t="s">
        <v>74</v>
      </c>
      <c r="BI312">
        <v>5</v>
      </c>
      <c r="BJ312" t="s">
        <v>1184</v>
      </c>
      <c r="BK312" t="s">
        <v>95</v>
      </c>
      <c r="BL312" t="s">
        <v>1185</v>
      </c>
      <c r="BM312" t="s">
        <v>3917</v>
      </c>
      <c r="BN312" t="s">
        <v>74</v>
      </c>
      <c r="BO312" t="s">
        <v>74</v>
      </c>
      <c r="BP312" t="s">
        <v>74</v>
      </c>
      <c r="BQ312" t="s">
        <v>74</v>
      </c>
      <c r="BR312" t="s">
        <v>97</v>
      </c>
      <c r="BS312" t="s">
        <v>3984</v>
      </c>
      <c r="BT312" t="str">
        <f>HYPERLINK("https%3A%2F%2Fwww.webofscience.com%2Fwos%2Fwoscc%2Ffull-record%2FWOS:A1997WM78000008","View Full Record in Web of Science")</f>
        <v>View Full Record in Web of Science</v>
      </c>
    </row>
    <row r="313" spans="1:72" x14ac:dyDescent="0.15">
      <c r="A313" t="s">
        <v>72</v>
      </c>
      <c r="B313" t="s">
        <v>3985</v>
      </c>
      <c r="C313" t="s">
        <v>74</v>
      </c>
      <c r="D313" t="s">
        <v>74</v>
      </c>
      <c r="E313" t="s">
        <v>74</v>
      </c>
      <c r="F313" t="s">
        <v>3985</v>
      </c>
      <c r="G313" t="s">
        <v>74</v>
      </c>
      <c r="H313" t="s">
        <v>74</v>
      </c>
      <c r="I313" t="s">
        <v>3986</v>
      </c>
      <c r="J313" t="s">
        <v>1176</v>
      </c>
      <c r="K313" t="s">
        <v>74</v>
      </c>
      <c r="L313" t="s">
        <v>74</v>
      </c>
      <c r="M313" t="s">
        <v>77</v>
      </c>
      <c r="N313" t="s">
        <v>78</v>
      </c>
      <c r="O313" t="s">
        <v>74</v>
      </c>
      <c r="P313" t="s">
        <v>74</v>
      </c>
      <c r="Q313" t="s">
        <v>74</v>
      </c>
      <c r="R313" t="s">
        <v>74</v>
      </c>
      <c r="S313" t="s">
        <v>74</v>
      </c>
      <c r="T313" t="s">
        <v>3987</v>
      </c>
      <c r="U313" t="s">
        <v>3988</v>
      </c>
      <c r="V313" t="s">
        <v>3989</v>
      </c>
      <c r="W313" t="s">
        <v>74</v>
      </c>
      <c r="X313" t="s">
        <v>74</v>
      </c>
      <c r="Y313" t="s">
        <v>3990</v>
      </c>
      <c r="Z313" t="s">
        <v>74</v>
      </c>
      <c r="AA313" t="s">
        <v>3991</v>
      </c>
      <c r="AB313" t="s">
        <v>3992</v>
      </c>
      <c r="AC313" t="s">
        <v>74</v>
      </c>
      <c r="AD313" t="s">
        <v>74</v>
      </c>
      <c r="AE313" t="s">
        <v>74</v>
      </c>
      <c r="AF313" t="s">
        <v>74</v>
      </c>
      <c r="AG313">
        <v>63</v>
      </c>
      <c r="AH313">
        <v>31</v>
      </c>
      <c r="AI313">
        <v>31</v>
      </c>
      <c r="AJ313">
        <v>0</v>
      </c>
      <c r="AK313">
        <v>8</v>
      </c>
      <c r="AL313" t="s">
        <v>1227</v>
      </c>
      <c r="AM313" t="s">
        <v>87</v>
      </c>
      <c r="AN313" t="s">
        <v>1228</v>
      </c>
      <c r="AO313" t="s">
        <v>1180</v>
      </c>
      <c r="AP313" t="s">
        <v>1229</v>
      </c>
      <c r="AQ313" t="s">
        <v>74</v>
      </c>
      <c r="AR313" t="s">
        <v>1181</v>
      </c>
      <c r="AS313" t="s">
        <v>1182</v>
      </c>
      <c r="AT313" t="s">
        <v>3901</v>
      </c>
      <c r="AU313">
        <v>1997</v>
      </c>
      <c r="AV313">
        <v>9</v>
      </c>
      <c r="AW313">
        <v>1</v>
      </c>
      <c r="AX313" t="s">
        <v>74</v>
      </c>
      <c r="AY313" t="s">
        <v>74</v>
      </c>
      <c r="AZ313" t="s">
        <v>74</v>
      </c>
      <c r="BA313" t="s">
        <v>74</v>
      </c>
      <c r="BB313">
        <v>61</v>
      </c>
      <c r="BC313">
        <v>73</v>
      </c>
      <c r="BD313" t="s">
        <v>74</v>
      </c>
      <c r="BE313" t="s">
        <v>3993</v>
      </c>
      <c r="BF313" t="str">
        <f>HYPERLINK("http://dx.doi.org/10.1017/S0954102097000096","http://dx.doi.org/10.1017/S0954102097000096")</f>
        <v>http://dx.doi.org/10.1017/S0954102097000096</v>
      </c>
      <c r="BG313" t="s">
        <v>74</v>
      </c>
      <c r="BH313" t="s">
        <v>74</v>
      </c>
      <c r="BI313">
        <v>13</v>
      </c>
      <c r="BJ313" t="s">
        <v>1184</v>
      </c>
      <c r="BK313" t="s">
        <v>95</v>
      </c>
      <c r="BL313" t="s">
        <v>1185</v>
      </c>
      <c r="BM313" t="s">
        <v>3917</v>
      </c>
      <c r="BN313" t="s">
        <v>74</v>
      </c>
      <c r="BO313" t="s">
        <v>74</v>
      </c>
      <c r="BP313" t="s">
        <v>74</v>
      </c>
      <c r="BQ313" t="s">
        <v>74</v>
      </c>
      <c r="BR313" t="s">
        <v>97</v>
      </c>
      <c r="BS313" t="s">
        <v>3994</v>
      </c>
      <c r="BT313" t="str">
        <f>HYPERLINK("https%3A%2F%2Fwww.webofscience.com%2Fwos%2Fwoscc%2Ffull-record%2FWOS:A1997WM78000009","View Full Record in Web of Science")</f>
        <v>View Full Record in Web of Science</v>
      </c>
    </row>
    <row r="314" spans="1:72" x14ac:dyDescent="0.15">
      <c r="A314" t="s">
        <v>72</v>
      </c>
      <c r="B314" t="s">
        <v>3995</v>
      </c>
      <c r="C314" t="s">
        <v>74</v>
      </c>
      <c r="D314" t="s">
        <v>74</v>
      </c>
      <c r="E314" t="s">
        <v>74</v>
      </c>
      <c r="F314" t="s">
        <v>3995</v>
      </c>
      <c r="G314" t="s">
        <v>74</v>
      </c>
      <c r="H314" t="s">
        <v>74</v>
      </c>
      <c r="I314" t="s">
        <v>3996</v>
      </c>
      <c r="J314" t="s">
        <v>1176</v>
      </c>
      <c r="K314" t="s">
        <v>74</v>
      </c>
      <c r="L314" t="s">
        <v>74</v>
      </c>
      <c r="M314" t="s">
        <v>77</v>
      </c>
      <c r="N314" t="s">
        <v>78</v>
      </c>
      <c r="O314" t="s">
        <v>74</v>
      </c>
      <c r="P314" t="s">
        <v>74</v>
      </c>
      <c r="Q314" t="s">
        <v>74</v>
      </c>
      <c r="R314" t="s">
        <v>74</v>
      </c>
      <c r="S314" t="s">
        <v>74</v>
      </c>
      <c r="T314" t="s">
        <v>3997</v>
      </c>
      <c r="U314" t="s">
        <v>3998</v>
      </c>
      <c r="V314" t="s">
        <v>3999</v>
      </c>
      <c r="W314" t="s">
        <v>4000</v>
      </c>
      <c r="X314" t="s">
        <v>4001</v>
      </c>
      <c r="Y314" t="s">
        <v>4002</v>
      </c>
      <c r="Z314" t="s">
        <v>74</v>
      </c>
      <c r="AA314" t="s">
        <v>74</v>
      </c>
      <c r="AB314" t="s">
        <v>4003</v>
      </c>
      <c r="AC314" t="s">
        <v>74</v>
      </c>
      <c r="AD314" t="s">
        <v>74</v>
      </c>
      <c r="AE314" t="s">
        <v>74</v>
      </c>
      <c r="AF314" t="s">
        <v>74</v>
      </c>
      <c r="AG314">
        <v>49</v>
      </c>
      <c r="AH314">
        <v>107</v>
      </c>
      <c r="AI314">
        <v>117</v>
      </c>
      <c r="AJ314">
        <v>1</v>
      </c>
      <c r="AK314">
        <v>9</v>
      </c>
      <c r="AL314" t="s">
        <v>1227</v>
      </c>
      <c r="AM314" t="s">
        <v>87</v>
      </c>
      <c r="AN314" t="s">
        <v>1228</v>
      </c>
      <c r="AO314" t="s">
        <v>1180</v>
      </c>
      <c r="AP314" t="s">
        <v>74</v>
      </c>
      <c r="AQ314" t="s">
        <v>74</v>
      </c>
      <c r="AR314" t="s">
        <v>1181</v>
      </c>
      <c r="AS314" t="s">
        <v>1182</v>
      </c>
      <c r="AT314" t="s">
        <v>3901</v>
      </c>
      <c r="AU314">
        <v>1997</v>
      </c>
      <c r="AV314">
        <v>9</v>
      </c>
      <c r="AW314">
        <v>1</v>
      </c>
      <c r="AX314" t="s">
        <v>74</v>
      </c>
      <c r="AY314" t="s">
        <v>74</v>
      </c>
      <c r="AZ314" t="s">
        <v>74</v>
      </c>
      <c r="BA314" t="s">
        <v>74</v>
      </c>
      <c r="BB314">
        <v>74</v>
      </c>
      <c r="BC314">
        <v>91</v>
      </c>
      <c r="BD314" t="s">
        <v>74</v>
      </c>
      <c r="BE314" t="s">
        <v>4004</v>
      </c>
      <c r="BF314" t="str">
        <f>HYPERLINK("http://dx.doi.org/10.1017/S0954102097000102","http://dx.doi.org/10.1017/S0954102097000102")</f>
        <v>http://dx.doi.org/10.1017/S0954102097000102</v>
      </c>
      <c r="BG314" t="s">
        <v>74</v>
      </c>
      <c r="BH314" t="s">
        <v>74</v>
      </c>
      <c r="BI314">
        <v>18</v>
      </c>
      <c r="BJ314" t="s">
        <v>1184</v>
      </c>
      <c r="BK314" t="s">
        <v>95</v>
      </c>
      <c r="BL314" t="s">
        <v>1185</v>
      </c>
      <c r="BM314" t="s">
        <v>3917</v>
      </c>
      <c r="BN314" t="s">
        <v>74</v>
      </c>
      <c r="BO314" t="s">
        <v>74</v>
      </c>
      <c r="BP314" t="s">
        <v>74</v>
      </c>
      <c r="BQ314" t="s">
        <v>74</v>
      </c>
      <c r="BR314" t="s">
        <v>97</v>
      </c>
      <c r="BS314" t="s">
        <v>4005</v>
      </c>
      <c r="BT314" t="str">
        <f>HYPERLINK("https%3A%2F%2Fwww.webofscience.com%2Fwos%2Fwoscc%2Ffull-record%2FWOS:A1997WM78000010","View Full Record in Web of Science")</f>
        <v>View Full Record in Web of Science</v>
      </c>
    </row>
    <row r="315" spans="1:72" x14ac:dyDescent="0.15">
      <c r="A315" t="s">
        <v>72</v>
      </c>
      <c r="B315" t="s">
        <v>4006</v>
      </c>
      <c r="C315" t="s">
        <v>74</v>
      </c>
      <c r="D315" t="s">
        <v>74</v>
      </c>
      <c r="E315" t="s">
        <v>74</v>
      </c>
      <c r="F315" t="s">
        <v>4006</v>
      </c>
      <c r="G315" t="s">
        <v>74</v>
      </c>
      <c r="H315" t="s">
        <v>74</v>
      </c>
      <c r="I315" t="s">
        <v>4007</v>
      </c>
      <c r="J315" t="s">
        <v>1176</v>
      </c>
      <c r="K315" t="s">
        <v>74</v>
      </c>
      <c r="L315" t="s">
        <v>74</v>
      </c>
      <c r="M315" t="s">
        <v>77</v>
      </c>
      <c r="N315" t="s">
        <v>78</v>
      </c>
      <c r="O315" t="s">
        <v>74</v>
      </c>
      <c r="P315" t="s">
        <v>74</v>
      </c>
      <c r="Q315" t="s">
        <v>74</v>
      </c>
      <c r="R315" t="s">
        <v>74</v>
      </c>
      <c r="S315" t="s">
        <v>74</v>
      </c>
      <c r="T315" t="s">
        <v>4008</v>
      </c>
      <c r="U315" t="s">
        <v>4009</v>
      </c>
      <c r="V315" t="s">
        <v>4010</v>
      </c>
      <c r="W315" t="s">
        <v>74</v>
      </c>
      <c r="X315" t="s">
        <v>74</v>
      </c>
      <c r="Y315" t="s">
        <v>4011</v>
      </c>
      <c r="Z315" t="s">
        <v>74</v>
      </c>
      <c r="AA315" t="s">
        <v>74</v>
      </c>
      <c r="AB315" t="s">
        <v>74</v>
      </c>
      <c r="AC315" t="s">
        <v>74</v>
      </c>
      <c r="AD315" t="s">
        <v>74</v>
      </c>
      <c r="AE315" t="s">
        <v>74</v>
      </c>
      <c r="AF315" t="s">
        <v>74</v>
      </c>
      <c r="AG315">
        <v>29</v>
      </c>
      <c r="AH315">
        <v>42</v>
      </c>
      <c r="AI315">
        <v>54</v>
      </c>
      <c r="AJ315">
        <v>0</v>
      </c>
      <c r="AK315">
        <v>23</v>
      </c>
      <c r="AL315" t="s">
        <v>1178</v>
      </c>
      <c r="AM315" t="s">
        <v>132</v>
      </c>
      <c r="AN315" t="s">
        <v>1179</v>
      </c>
      <c r="AO315" t="s">
        <v>1180</v>
      </c>
      <c r="AP315" t="s">
        <v>74</v>
      </c>
      <c r="AQ315" t="s">
        <v>74</v>
      </c>
      <c r="AR315" t="s">
        <v>1181</v>
      </c>
      <c r="AS315" t="s">
        <v>1182</v>
      </c>
      <c r="AT315" t="s">
        <v>3901</v>
      </c>
      <c r="AU315">
        <v>1997</v>
      </c>
      <c r="AV315">
        <v>9</v>
      </c>
      <c r="AW315">
        <v>1</v>
      </c>
      <c r="AX315" t="s">
        <v>74</v>
      </c>
      <c r="AY315" t="s">
        <v>74</v>
      </c>
      <c r="AZ315" t="s">
        <v>74</v>
      </c>
      <c r="BA315" t="s">
        <v>74</v>
      </c>
      <c r="BB315">
        <v>92</v>
      </c>
      <c r="BC315">
        <v>99</v>
      </c>
      <c r="BD315" t="s">
        <v>74</v>
      </c>
      <c r="BE315" t="s">
        <v>4012</v>
      </c>
      <c r="BF315" t="str">
        <f>HYPERLINK("http://dx.doi.org/10.1017/S0954102097000114","http://dx.doi.org/10.1017/S0954102097000114")</f>
        <v>http://dx.doi.org/10.1017/S0954102097000114</v>
      </c>
      <c r="BG315" t="s">
        <v>74</v>
      </c>
      <c r="BH315" t="s">
        <v>74</v>
      </c>
      <c r="BI315">
        <v>8</v>
      </c>
      <c r="BJ315" t="s">
        <v>1184</v>
      </c>
      <c r="BK315" t="s">
        <v>95</v>
      </c>
      <c r="BL315" t="s">
        <v>1185</v>
      </c>
      <c r="BM315" t="s">
        <v>3917</v>
      </c>
      <c r="BN315" t="s">
        <v>74</v>
      </c>
      <c r="BO315" t="s">
        <v>74</v>
      </c>
      <c r="BP315" t="s">
        <v>74</v>
      </c>
      <c r="BQ315" t="s">
        <v>74</v>
      </c>
      <c r="BR315" t="s">
        <v>97</v>
      </c>
      <c r="BS315" t="s">
        <v>4013</v>
      </c>
      <c r="BT315" t="str">
        <f>HYPERLINK("https%3A%2F%2Fwww.webofscience.com%2Fwos%2Fwoscc%2Ffull-record%2FWOS:A1997WM78000011","View Full Record in Web of Science")</f>
        <v>View Full Record in Web of Science</v>
      </c>
    </row>
    <row r="316" spans="1:72" x14ac:dyDescent="0.15">
      <c r="A316" t="s">
        <v>72</v>
      </c>
      <c r="B316" t="s">
        <v>4014</v>
      </c>
      <c r="C316" t="s">
        <v>74</v>
      </c>
      <c r="D316" t="s">
        <v>74</v>
      </c>
      <c r="E316" t="s">
        <v>74</v>
      </c>
      <c r="F316" t="s">
        <v>4014</v>
      </c>
      <c r="G316" t="s">
        <v>74</v>
      </c>
      <c r="H316" t="s">
        <v>74</v>
      </c>
      <c r="I316" t="s">
        <v>4015</v>
      </c>
      <c r="J316" t="s">
        <v>1176</v>
      </c>
      <c r="K316" t="s">
        <v>74</v>
      </c>
      <c r="L316" t="s">
        <v>74</v>
      </c>
      <c r="M316" t="s">
        <v>77</v>
      </c>
      <c r="N316" t="s">
        <v>78</v>
      </c>
      <c r="O316" t="s">
        <v>74</v>
      </c>
      <c r="P316" t="s">
        <v>74</v>
      </c>
      <c r="Q316" t="s">
        <v>74</v>
      </c>
      <c r="R316" t="s">
        <v>74</v>
      </c>
      <c r="S316" t="s">
        <v>74</v>
      </c>
      <c r="T316" t="s">
        <v>4016</v>
      </c>
      <c r="U316" t="s">
        <v>4017</v>
      </c>
      <c r="V316" t="s">
        <v>4018</v>
      </c>
      <c r="W316" t="s">
        <v>4019</v>
      </c>
      <c r="X316" t="s">
        <v>4020</v>
      </c>
      <c r="Y316" t="s">
        <v>4021</v>
      </c>
      <c r="Z316" t="s">
        <v>74</v>
      </c>
      <c r="AA316" t="s">
        <v>4022</v>
      </c>
      <c r="AB316" t="s">
        <v>4023</v>
      </c>
      <c r="AC316" t="s">
        <v>74</v>
      </c>
      <c r="AD316" t="s">
        <v>74</v>
      </c>
      <c r="AE316" t="s">
        <v>74</v>
      </c>
      <c r="AF316" t="s">
        <v>74</v>
      </c>
      <c r="AG316">
        <v>24</v>
      </c>
      <c r="AH316">
        <v>4</v>
      </c>
      <c r="AI316">
        <v>6</v>
      </c>
      <c r="AJ316">
        <v>0</v>
      </c>
      <c r="AK316">
        <v>3</v>
      </c>
      <c r="AL316" t="s">
        <v>1178</v>
      </c>
      <c r="AM316" t="s">
        <v>132</v>
      </c>
      <c r="AN316" t="s">
        <v>1179</v>
      </c>
      <c r="AO316" t="s">
        <v>1180</v>
      </c>
      <c r="AP316" t="s">
        <v>74</v>
      </c>
      <c r="AQ316" t="s">
        <v>74</v>
      </c>
      <c r="AR316" t="s">
        <v>1181</v>
      </c>
      <c r="AS316" t="s">
        <v>1182</v>
      </c>
      <c r="AT316" t="s">
        <v>3901</v>
      </c>
      <c r="AU316">
        <v>1997</v>
      </c>
      <c r="AV316">
        <v>9</v>
      </c>
      <c r="AW316">
        <v>1</v>
      </c>
      <c r="AX316" t="s">
        <v>74</v>
      </c>
      <c r="AY316" t="s">
        <v>74</v>
      </c>
      <c r="AZ316" t="s">
        <v>74</v>
      </c>
      <c r="BA316" t="s">
        <v>74</v>
      </c>
      <c r="BB316">
        <v>100</v>
      </c>
      <c r="BC316">
        <v>109</v>
      </c>
      <c r="BD316" t="s">
        <v>74</v>
      </c>
      <c r="BE316" t="s">
        <v>4024</v>
      </c>
      <c r="BF316" t="str">
        <f>HYPERLINK("http://dx.doi.org/10.1017/S0954102097000126","http://dx.doi.org/10.1017/S0954102097000126")</f>
        <v>http://dx.doi.org/10.1017/S0954102097000126</v>
      </c>
      <c r="BG316" t="s">
        <v>74</v>
      </c>
      <c r="BH316" t="s">
        <v>74</v>
      </c>
      <c r="BI316">
        <v>10</v>
      </c>
      <c r="BJ316" t="s">
        <v>1184</v>
      </c>
      <c r="BK316" t="s">
        <v>95</v>
      </c>
      <c r="BL316" t="s">
        <v>1185</v>
      </c>
      <c r="BM316" t="s">
        <v>3917</v>
      </c>
      <c r="BN316" t="s">
        <v>74</v>
      </c>
      <c r="BO316" t="s">
        <v>74</v>
      </c>
      <c r="BP316" t="s">
        <v>74</v>
      </c>
      <c r="BQ316" t="s">
        <v>74</v>
      </c>
      <c r="BR316" t="s">
        <v>97</v>
      </c>
      <c r="BS316" t="s">
        <v>4025</v>
      </c>
      <c r="BT316" t="str">
        <f>HYPERLINK("https%3A%2F%2Fwww.webofscience.com%2Fwos%2Fwoscc%2Ffull-record%2FWOS:A1997WM78000012","View Full Record in Web of Science")</f>
        <v>View Full Record in Web of Science</v>
      </c>
    </row>
    <row r="317" spans="1:72" x14ac:dyDescent="0.15">
      <c r="A317" t="s">
        <v>72</v>
      </c>
      <c r="B317" t="s">
        <v>4026</v>
      </c>
      <c r="C317" t="s">
        <v>74</v>
      </c>
      <c r="D317" t="s">
        <v>74</v>
      </c>
      <c r="E317" t="s">
        <v>74</v>
      </c>
      <c r="F317" t="s">
        <v>4026</v>
      </c>
      <c r="G317" t="s">
        <v>74</v>
      </c>
      <c r="H317" t="s">
        <v>74</v>
      </c>
      <c r="I317" t="s">
        <v>4027</v>
      </c>
      <c r="J317" t="s">
        <v>1338</v>
      </c>
      <c r="K317" t="s">
        <v>74</v>
      </c>
      <c r="L317" t="s">
        <v>74</v>
      </c>
      <c r="M317" t="s">
        <v>77</v>
      </c>
      <c r="N317" t="s">
        <v>78</v>
      </c>
      <c r="O317" t="s">
        <v>74</v>
      </c>
      <c r="P317" t="s">
        <v>74</v>
      </c>
      <c r="Q317" t="s">
        <v>74</v>
      </c>
      <c r="R317" t="s">
        <v>74</v>
      </c>
      <c r="S317" t="s">
        <v>74</v>
      </c>
      <c r="T317" t="s">
        <v>4028</v>
      </c>
      <c r="U317" t="s">
        <v>4029</v>
      </c>
      <c r="V317" t="s">
        <v>4030</v>
      </c>
      <c r="W317" t="s">
        <v>74</v>
      </c>
      <c r="X317" t="s">
        <v>74</v>
      </c>
      <c r="Y317" t="s">
        <v>4031</v>
      </c>
      <c r="Z317" t="s">
        <v>74</v>
      </c>
      <c r="AA317" t="s">
        <v>4032</v>
      </c>
      <c r="AB317" t="s">
        <v>4033</v>
      </c>
      <c r="AC317" t="s">
        <v>74</v>
      </c>
      <c r="AD317" t="s">
        <v>74</v>
      </c>
      <c r="AE317" t="s">
        <v>74</v>
      </c>
      <c r="AF317" t="s">
        <v>74</v>
      </c>
      <c r="AG317">
        <v>32</v>
      </c>
      <c r="AH317">
        <v>84</v>
      </c>
      <c r="AI317">
        <v>90</v>
      </c>
      <c r="AJ317">
        <v>1</v>
      </c>
      <c r="AK317">
        <v>13</v>
      </c>
      <c r="AL317" t="s">
        <v>319</v>
      </c>
      <c r="AM317" t="s">
        <v>87</v>
      </c>
      <c r="AN317" t="s">
        <v>320</v>
      </c>
      <c r="AO317" t="s">
        <v>1343</v>
      </c>
      <c r="AP317" t="s">
        <v>1344</v>
      </c>
      <c r="AQ317" t="s">
        <v>74</v>
      </c>
      <c r="AR317" t="s">
        <v>1345</v>
      </c>
      <c r="AS317" t="s">
        <v>1346</v>
      </c>
      <c r="AT317" t="s">
        <v>3901</v>
      </c>
      <c r="AU317">
        <v>1997</v>
      </c>
      <c r="AV317">
        <v>40</v>
      </c>
      <c r="AW317">
        <v>3</v>
      </c>
      <c r="AX317" t="s">
        <v>74</v>
      </c>
      <c r="AY317" t="s">
        <v>74</v>
      </c>
      <c r="AZ317" t="s">
        <v>74</v>
      </c>
      <c r="BA317" t="s">
        <v>74</v>
      </c>
      <c r="BB317">
        <v>135</v>
      </c>
      <c r="BC317">
        <v>144</v>
      </c>
      <c r="BD317" t="s">
        <v>74</v>
      </c>
      <c r="BE317" t="s">
        <v>4034</v>
      </c>
      <c r="BF317" t="str">
        <f>HYPERLINK("http://dx.doi.org/10.1007/s002650050326","http://dx.doi.org/10.1007/s002650050326")</f>
        <v>http://dx.doi.org/10.1007/s002650050326</v>
      </c>
      <c r="BG317" t="s">
        <v>74</v>
      </c>
      <c r="BH317" t="s">
        <v>74</v>
      </c>
      <c r="BI317">
        <v>10</v>
      </c>
      <c r="BJ317" t="s">
        <v>1348</v>
      </c>
      <c r="BK317" t="s">
        <v>95</v>
      </c>
      <c r="BL317" t="s">
        <v>1349</v>
      </c>
      <c r="BM317" t="s">
        <v>4035</v>
      </c>
      <c r="BN317" t="s">
        <v>74</v>
      </c>
      <c r="BO317" t="s">
        <v>74</v>
      </c>
      <c r="BP317" t="s">
        <v>74</v>
      </c>
      <c r="BQ317" t="s">
        <v>74</v>
      </c>
      <c r="BR317" t="s">
        <v>97</v>
      </c>
      <c r="BS317" t="s">
        <v>4036</v>
      </c>
      <c r="BT317" t="str">
        <f>HYPERLINK("https%3A%2F%2Fwww.webofscience.com%2Fwos%2Fwoscc%2Ffull-record%2FWOS:A1997WU11100001","View Full Record in Web of Science")</f>
        <v>View Full Record in Web of Science</v>
      </c>
    </row>
    <row r="318" spans="1:72" x14ac:dyDescent="0.15">
      <c r="A318" t="s">
        <v>72</v>
      </c>
      <c r="B318" t="s">
        <v>4037</v>
      </c>
      <c r="C318" t="s">
        <v>74</v>
      </c>
      <c r="D318" t="s">
        <v>74</v>
      </c>
      <c r="E318" t="s">
        <v>74</v>
      </c>
      <c r="F318" t="s">
        <v>4037</v>
      </c>
      <c r="G318" t="s">
        <v>74</v>
      </c>
      <c r="H318" t="s">
        <v>74</v>
      </c>
      <c r="I318" t="s">
        <v>4038</v>
      </c>
      <c r="J318" t="s">
        <v>4039</v>
      </c>
      <c r="K318" t="s">
        <v>74</v>
      </c>
      <c r="L318" t="s">
        <v>74</v>
      </c>
      <c r="M318" t="s">
        <v>77</v>
      </c>
      <c r="N318" t="s">
        <v>78</v>
      </c>
      <c r="O318" t="s">
        <v>74</v>
      </c>
      <c r="P318" t="s">
        <v>74</v>
      </c>
      <c r="Q318" t="s">
        <v>74</v>
      </c>
      <c r="R318" t="s">
        <v>74</v>
      </c>
      <c r="S318" t="s">
        <v>74</v>
      </c>
      <c r="T318" t="s">
        <v>74</v>
      </c>
      <c r="U318" t="s">
        <v>4040</v>
      </c>
      <c r="V318" t="s">
        <v>4041</v>
      </c>
      <c r="W318" t="s">
        <v>4042</v>
      </c>
      <c r="X318" t="s">
        <v>4043</v>
      </c>
      <c r="Y318" t="s">
        <v>4044</v>
      </c>
      <c r="Z318" t="s">
        <v>74</v>
      </c>
      <c r="AA318" t="s">
        <v>74</v>
      </c>
      <c r="AB318" t="s">
        <v>4045</v>
      </c>
      <c r="AC318" t="s">
        <v>74</v>
      </c>
      <c r="AD318" t="s">
        <v>74</v>
      </c>
      <c r="AE318" t="s">
        <v>74</v>
      </c>
      <c r="AF318" t="s">
        <v>74</v>
      </c>
      <c r="AG318">
        <v>21</v>
      </c>
      <c r="AH318">
        <v>11</v>
      </c>
      <c r="AI318">
        <v>12</v>
      </c>
      <c r="AJ318">
        <v>0</v>
      </c>
      <c r="AK318">
        <v>5</v>
      </c>
      <c r="AL318" t="s">
        <v>4046</v>
      </c>
      <c r="AM318" t="s">
        <v>4047</v>
      </c>
      <c r="AN318" t="s">
        <v>4048</v>
      </c>
      <c r="AO318" t="s">
        <v>4049</v>
      </c>
      <c r="AP318" t="s">
        <v>74</v>
      </c>
      <c r="AQ318" t="s">
        <v>74</v>
      </c>
      <c r="AR318" t="s">
        <v>4039</v>
      </c>
      <c r="AS318" t="s">
        <v>4050</v>
      </c>
      <c r="AT318" t="s">
        <v>3901</v>
      </c>
      <c r="AU318">
        <v>1997</v>
      </c>
      <c r="AV318">
        <v>26</v>
      </c>
      <c r="AW318">
        <v>1</v>
      </c>
      <c r="AX318" t="s">
        <v>74</v>
      </c>
      <c r="AY318" t="s">
        <v>74</v>
      </c>
      <c r="AZ318" t="s">
        <v>74</v>
      </c>
      <c r="BA318" t="s">
        <v>74</v>
      </c>
      <c r="BB318">
        <v>55</v>
      </c>
      <c r="BC318">
        <v>60</v>
      </c>
      <c r="BD318" t="s">
        <v>74</v>
      </c>
      <c r="BE318" t="s">
        <v>74</v>
      </c>
      <c r="BF318" t="s">
        <v>74</v>
      </c>
      <c r="BG318" t="s">
        <v>74</v>
      </c>
      <c r="BH318" t="s">
        <v>74</v>
      </c>
      <c r="BI318">
        <v>6</v>
      </c>
      <c r="BJ318" t="s">
        <v>2354</v>
      </c>
      <c r="BK318" t="s">
        <v>95</v>
      </c>
      <c r="BL318" t="s">
        <v>2355</v>
      </c>
      <c r="BM318" t="s">
        <v>4051</v>
      </c>
      <c r="BN318" t="s">
        <v>74</v>
      </c>
      <c r="BO318" t="s">
        <v>74</v>
      </c>
      <c r="BP318" t="s">
        <v>74</v>
      </c>
      <c r="BQ318" t="s">
        <v>74</v>
      </c>
      <c r="BR318" t="s">
        <v>97</v>
      </c>
      <c r="BS318" t="s">
        <v>4052</v>
      </c>
      <c r="BT318" t="str">
        <f>HYPERLINK("https%3A%2F%2Fwww.webofscience.com%2Fwos%2Fwoscc%2Ffull-record%2FWOS:A1997WX21400004","View Full Record in Web of Science")</f>
        <v>View Full Record in Web of Science</v>
      </c>
    </row>
    <row r="319" spans="1:72" x14ac:dyDescent="0.15">
      <c r="A319" t="s">
        <v>72</v>
      </c>
      <c r="B319" t="s">
        <v>4053</v>
      </c>
      <c r="C319" t="s">
        <v>74</v>
      </c>
      <c r="D319" t="s">
        <v>74</v>
      </c>
      <c r="E319" t="s">
        <v>74</v>
      </c>
      <c r="F319" t="s">
        <v>4053</v>
      </c>
      <c r="G319" t="s">
        <v>74</v>
      </c>
      <c r="H319" t="s">
        <v>74</v>
      </c>
      <c r="I319" t="s">
        <v>4054</v>
      </c>
      <c r="J319" t="s">
        <v>4055</v>
      </c>
      <c r="K319" t="s">
        <v>74</v>
      </c>
      <c r="L319" t="s">
        <v>74</v>
      </c>
      <c r="M319" t="s">
        <v>77</v>
      </c>
      <c r="N319" t="s">
        <v>332</v>
      </c>
      <c r="O319" t="s">
        <v>4056</v>
      </c>
      <c r="P319" t="s">
        <v>4057</v>
      </c>
      <c r="Q319" t="s">
        <v>4058</v>
      </c>
      <c r="R319" t="s">
        <v>74</v>
      </c>
      <c r="S319" t="s">
        <v>74</v>
      </c>
      <c r="T319" t="s">
        <v>74</v>
      </c>
      <c r="U319" t="s">
        <v>4059</v>
      </c>
      <c r="V319" t="s">
        <v>4060</v>
      </c>
      <c r="W319" t="s">
        <v>4061</v>
      </c>
      <c r="X319" t="s">
        <v>74</v>
      </c>
      <c r="Y319" t="s">
        <v>4062</v>
      </c>
      <c r="Z319" t="s">
        <v>74</v>
      </c>
      <c r="AA319" t="s">
        <v>74</v>
      </c>
      <c r="AB319" t="s">
        <v>74</v>
      </c>
      <c r="AC319" t="s">
        <v>74</v>
      </c>
      <c r="AD319" t="s">
        <v>74</v>
      </c>
      <c r="AE319" t="s">
        <v>74</v>
      </c>
      <c r="AF319" t="s">
        <v>74</v>
      </c>
      <c r="AG319">
        <v>22</v>
      </c>
      <c r="AH319">
        <v>10</v>
      </c>
      <c r="AI319">
        <v>10</v>
      </c>
      <c r="AJ319">
        <v>0</v>
      </c>
      <c r="AK319">
        <v>2</v>
      </c>
      <c r="AL319" t="s">
        <v>4063</v>
      </c>
      <c r="AM319" t="s">
        <v>4064</v>
      </c>
      <c r="AN319" t="s">
        <v>4065</v>
      </c>
      <c r="AO319" t="s">
        <v>4066</v>
      </c>
      <c r="AP319" t="s">
        <v>74</v>
      </c>
      <c r="AQ319" t="s">
        <v>74</v>
      </c>
      <c r="AR319" t="s">
        <v>4067</v>
      </c>
      <c r="AS319" t="s">
        <v>4068</v>
      </c>
      <c r="AT319" t="s">
        <v>3901</v>
      </c>
      <c r="AU319">
        <v>1997</v>
      </c>
      <c r="AV319">
        <v>60</v>
      </c>
      <c r="AW319">
        <v>2</v>
      </c>
      <c r="AX319" t="s">
        <v>74</v>
      </c>
      <c r="AY319" t="s">
        <v>74</v>
      </c>
      <c r="AZ319" t="s">
        <v>74</v>
      </c>
      <c r="BA319" t="s">
        <v>74</v>
      </c>
      <c r="BB319">
        <v>396</v>
      </c>
      <c r="BC319">
        <v>404</v>
      </c>
      <c r="BD319" t="s">
        <v>74</v>
      </c>
      <c r="BE319" t="s">
        <v>74</v>
      </c>
      <c r="BF319" t="s">
        <v>74</v>
      </c>
      <c r="BG319" t="s">
        <v>74</v>
      </c>
      <c r="BH319" t="s">
        <v>74</v>
      </c>
      <c r="BI319">
        <v>9</v>
      </c>
      <c r="BJ319" t="s">
        <v>3518</v>
      </c>
      <c r="BK319" t="s">
        <v>363</v>
      </c>
      <c r="BL319" t="s">
        <v>3518</v>
      </c>
      <c r="BM319" t="s">
        <v>4069</v>
      </c>
      <c r="BN319" t="s">
        <v>74</v>
      </c>
      <c r="BO319" t="s">
        <v>74</v>
      </c>
      <c r="BP319" t="s">
        <v>74</v>
      </c>
      <c r="BQ319" t="s">
        <v>74</v>
      </c>
      <c r="BR319" t="s">
        <v>97</v>
      </c>
      <c r="BS319" t="s">
        <v>4070</v>
      </c>
      <c r="BT319" t="str">
        <f>HYPERLINK("https%3A%2F%2Fwww.webofscience.com%2Fwos%2Fwoscc%2Ffull-record%2FWOS:A1997XF38500020","View Full Record in Web of Science")</f>
        <v>View Full Record in Web of Science</v>
      </c>
    </row>
    <row r="320" spans="1:72" x14ac:dyDescent="0.15">
      <c r="A320" t="s">
        <v>72</v>
      </c>
      <c r="B320" t="s">
        <v>4071</v>
      </c>
      <c r="C320" t="s">
        <v>74</v>
      </c>
      <c r="D320" t="s">
        <v>74</v>
      </c>
      <c r="E320" t="s">
        <v>74</v>
      </c>
      <c r="F320" t="s">
        <v>4071</v>
      </c>
      <c r="G320" t="s">
        <v>74</v>
      </c>
      <c r="H320" t="s">
        <v>74</v>
      </c>
      <c r="I320" t="s">
        <v>4072</v>
      </c>
      <c r="J320" t="s">
        <v>4073</v>
      </c>
      <c r="K320" t="s">
        <v>74</v>
      </c>
      <c r="L320" t="s">
        <v>74</v>
      </c>
      <c r="M320" t="s">
        <v>77</v>
      </c>
      <c r="N320" t="s">
        <v>78</v>
      </c>
      <c r="O320" t="s">
        <v>74</v>
      </c>
      <c r="P320" t="s">
        <v>74</v>
      </c>
      <c r="Q320" t="s">
        <v>74</v>
      </c>
      <c r="R320" t="s">
        <v>74</v>
      </c>
      <c r="S320" t="s">
        <v>74</v>
      </c>
      <c r="T320" t="s">
        <v>4074</v>
      </c>
      <c r="U320" t="s">
        <v>4075</v>
      </c>
      <c r="V320" t="s">
        <v>4076</v>
      </c>
      <c r="W320" t="s">
        <v>74</v>
      </c>
      <c r="X320" t="s">
        <v>74</v>
      </c>
      <c r="Y320" t="s">
        <v>4077</v>
      </c>
      <c r="Z320" t="s">
        <v>74</v>
      </c>
      <c r="AA320" t="s">
        <v>74</v>
      </c>
      <c r="AB320" t="s">
        <v>74</v>
      </c>
      <c r="AC320" t="s">
        <v>74</v>
      </c>
      <c r="AD320" t="s">
        <v>74</v>
      </c>
      <c r="AE320" t="s">
        <v>74</v>
      </c>
      <c r="AF320" t="s">
        <v>74</v>
      </c>
      <c r="AG320">
        <v>22</v>
      </c>
      <c r="AH320">
        <v>39</v>
      </c>
      <c r="AI320">
        <v>42</v>
      </c>
      <c r="AJ320">
        <v>2</v>
      </c>
      <c r="AK320">
        <v>19</v>
      </c>
      <c r="AL320" t="s">
        <v>2269</v>
      </c>
      <c r="AM320" t="s">
        <v>2270</v>
      </c>
      <c r="AN320" t="s">
        <v>2271</v>
      </c>
      <c r="AO320" t="s">
        <v>4078</v>
      </c>
      <c r="AP320" t="s">
        <v>4079</v>
      </c>
      <c r="AQ320" t="s">
        <v>74</v>
      </c>
      <c r="AR320" t="s">
        <v>4080</v>
      </c>
      <c r="AS320" t="s">
        <v>4081</v>
      </c>
      <c r="AT320" t="s">
        <v>3901</v>
      </c>
      <c r="AU320">
        <v>1997</v>
      </c>
      <c r="AV320">
        <v>43</v>
      </c>
      <c r="AW320">
        <v>3</v>
      </c>
      <c r="AX320" t="s">
        <v>74</v>
      </c>
      <c r="AY320" t="s">
        <v>74</v>
      </c>
      <c r="AZ320" t="s">
        <v>74</v>
      </c>
      <c r="BA320" t="s">
        <v>74</v>
      </c>
      <c r="BB320">
        <v>211</v>
      </c>
      <c r="BC320">
        <v>219</v>
      </c>
      <c r="BD320" t="s">
        <v>74</v>
      </c>
      <c r="BE320" t="s">
        <v>4082</v>
      </c>
      <c r="BF320" t="str">
        <f>HYPERLINK("http://dx.doi.org/10.1139/m97-029","http://dx.doi.org/10.1139/m97-029")</f>
        <v>http://dx.doi.org/10.1139/m97-029</v>
      </c>
      <c r="BG320" t="s">
        <v>74</v>
      </c>
      <c r="BH320" t="s">
        <v>74</v>
      </c>
      <c r="BI320">
        <v>9</v>
      </c>
      <c r="BJ320" t="s">
        <v>4083</v>
      </c>
      <c r="BK320" t="s">
        <v>95</v>
      </c>
      <c r="BL320" t="s">
        <v>4083</v>
      </c>
      <c r="BM320" t="s">
        <v>4084</v>
      </c>
      <c r="BN320" t="s">
        <v>74</v>
      </c>
      <c r="BO320" t="s">
        <v>74</v>
      </c>
      <c r="BP320" t="s">
        <v>74</v>
      </c>
      <c r="BQ320" t="s">
        <v>74</v>
      </c>
      <c r="BR320" t="s">
        <v>97</v>
      </c>
      <c r="BS320" t="s">
        <v>4085</v>
      </c>
      <c r="BT320" t="str">
        <f>HYPERLINK("https%3A%2F%2Fwww.webofscience.com%2Fwos%2Fwoscc%2Ffull-record%2FWOS:A1997XB72400001","View Full Record in Web of Science")</f>
        <v>View Full Record in Web of Science</v>
      </c>
    </row>
    <row r="321" spans="1:72" x14ac:dyDescent="0.15">
      <c r="A321" t="s">
        <v>72</v>
      </c>
      <c r="B321" t="s">
        <v>4086</v>
      </c>
      <c r="C321" t="s">
        <v>74</v>
      </c>
      <c r="D321" t="s">
        <v>74</v>
      </c>
      <c r="E321" t="s">
        <v>74</v>
      </c>
      <c r="F321" t="s">
        <v>4086</v>
      </c>
      <c r="G321" t="s">
        <v>74</v>
      </c>
      <c r="H321" t="s">
        <v>74</v>
      </c>
      <c r="I321" t="s">
        <v>4087</v>
      </c>
      <c r="J321" t="s">
        <v>2265</v>
      </c>
      <c r="K321" t="s">
        <v>74</v>
      </c>
      <c r="L321" t="s">
        <v>74</v>
      </c>
      <c r="M321" t="s">
        <v>77</v>
      </c>
      <c r="N321" t="s">
        <v>428</v>
      </c>
      <c r="O321" t="s">
        <v>74</v>
      </c>
      <c r="P321" t="s">
        <v>74</v>
      </c>
      <c r="Q321" t="s">
        <v>74</v>
      </c>
      <c r="R321" t="s">
        <v>74</v>
      </c>
      <c r="S321" t="s">
        <v>74</v>
      </c>
      <c r="T321" t="s">
        <v>74</v>
      </c>
      <c r="U321" t="s">
        <v>4088</v>
      </c>
      <c r="V321" t="s">
        <v>4089</v>
      </c>
      <c r="W321" t="s">
        <v>74</v>
      </c>
      <c r="X321" t="s">
        <v>74</v>
      </c>
      <c r="Y321" t="s">
        <v>4090</v>
      </c>
      <c r="Z321" t="s">
        <v>74</v>
      </c>
      <c r="AA321" t="s">
        <v>74</v>
      </c>
      <c r="AB321" t="s">
        <v>74</v>
      </c>
      <c r="AC321" t="s">
        <v>74</v>
      </c>
      <c r="AD321" t="s">
        <v>74</v>
      </c>
      <c r="AE321" t="s">
        <v>74</v>
      </c>
      <c r="AF321" t="s">
        <v>74</v>
      </c>
      <c r="AG321">
        <v>171</v>
      </c>
      <c r="AH321">
        <v>241</v>
      </c>
      <c r="AI321">
        <v>267</v>
      </c>
      <c r="AJ321">
        <v>3</v>
      </c>
      <c r="AK321">
        <v>88</v>
      </c>
      <c r="AL321" t="s">
        <v>2269</v>
      </c>
      <c r="AM321" t="s">
        <v>2270</v>
      </c>
      <c r="AN321" t="s">
        <v>2271</v>
      </c>
      <c r="AO321" t="s">
        <v>2272</v>
      </c>
      <c r="AP321" t="s">
        <v>2273</v>
      </c>
      <c r="AQ321" t="s">
        <v>74</v>
      </c>
      <c r="AR321" t="s">
        <v>2274</v>
      </c>
      <c r="AS321" t="s">
        <v>2275</v>
      </c>
      <c r="AT321" t="s">
        <v>3901</v>
      </c>
      <c r="AU321">
        <v>1997</v>
      </c>
      <c r="AV321">
        <v>75</v>
      </c>
      <c r="AW321">
        <v>3</v>
      </c>
      <c r="AX321" t="s">
        <v>74</v>
      </c>
      <c r="AY321" t="s">
        <v>74</v>
      </c>
      <c r="AZ321" t="s">
        <v>74</v>
      </c>
      <c r="BA321" t="s">
        <v>74</v>
      </c>
      <c r="BB321">
        <v>339</v>
      </c>
      <c r="BC321">
        <v>358</v>
      </c>
      <c r="BD321" t="s">
        <v>74</v>
      </c>
      <c r="BE321" t="s">
        <v>4091</v>
      </c>
      <c r="BF321" t="str">
        <f>HYPERLINK("http://dx.doi.org/10.1139/z97-044","http://dx.doi.org/10.1139/z97-044")</f>
        <v>http://dx.doi.org/10.1139/z97-044</v>
      </c>
      <c r="BG321" t="s">
        <v>74</v>
      </c>
      <c r="BH321" t="s">
        <v>74</v>
      </c>
      <c r="BI321">
        <v>20</v>
      </c>
      <c r="BJ321" t="s">
        <v>1443</v>
      </c>
      <c r="BK321" t="s">
        <v>95</v>
      </c>
      <c r="BL321" t="s">
        <v>1443</v>
      </c>
      <c r="BM321" t="s">
        <v>4092</v>
      </c>
      <c r="BN321" t="s">
        <v>74</v>
      </c>
      <c r="BO321" t="s">
        <v>74</v>
      </c>
      <c r="BP321" t="s">
        <v>74</v>
      </c>
      <c r="BQ321" t="s">
        <v>74</v>
      </c>
      <c r="BR321" t="s">
        <v>97</v>
      </c>
      <c r="BS321" t="s">
        <v>4093</v>
      </c>
      <c r="BT321" t="str">
        <f>HYPERLINK("https%3A%2F%2Fwww.webofscience.com%2Fwos%2Fwoscc%2Ffull-record%2FWOS:A1997XB77600001","View Full Record in Web of Science")</f>
        <v>View Full Record in Web of Science</v>
      </c>
    </row>
    <row r="322" spans="1:72" x14ac:dyDescent="0.15">
      <c r="A322" t="s">
        <v>72</v>
      </c>
      <c r="B322" t="s">
        <v>4094</v>
      </c>
      <c r="C322" t="s">
        <v>74</v>
      </c>
      <c r="D322" t="s">
        <v>74</v>
      </c>
      <c r="E322" t="s">
        <v>74</v>
      </c>
      <c r="F322" t="s">
        <v>4094</v>
      </c>
      <c r="G322" t="s">
        <v>74</v>
      </c>
      <c r="H322" t="s">
        <v>74</v>
      </c>
      <c r="I322" t="s">
        <v>4095</v>
      </c>
      <c r="J322" t="s">
        <v>2265</v>
      </c>
      <c r="K322" t="s">
        <v>74</v>
      </c>
      <c r="L322" t="s">
        <v>74</v>
      </c>
      <c r="M322" t="s">
        <v>77</v>
      </c>
      <c r="N322" t="s">
        <v>78</v>
      </c>
      <c r="O322" t="s">
        <v>74</v>
      </c>
      <c r="P322" t="s">
        <v>74</v>
      </c>
      <c r="Q322" t="s">
        <v>74</v>
      </c>
      <c r="R322" t="s">
        <v>74</v>
      </c>
      <c r="S322" t="s">
        <v>74</v>
      </c>
      <c r="T322" t="s">
        <v>74</v>
      </c>
      <c r="U322" t="s">
        <v>4096</v>
      </c>
      <c r="V322" t="s">
        <v>4097</v>
      </c>
      <c r="W322" t="s">
        <v>4098</v>
      </c>
      <c r="X322" t="s">
        <v>4099</v>
      </c>
      <c r="Y322" t="s">
        <v>74</v>
      </c>
      <c r="Z322" t="s">
        <v>74</v>
      </c>
      <c r="AA322" t="s">
        <v>4100</v>
      </c>
      <c r="AB322" t="s">
        <v>4101</v>
      </c>
      <c r="AC322" t="s">
        <v>74</v>
      </c>
      <c r="AD322" t="s">
        <v>74</v>
      </c>
      <c r="AE322" t="s">
        <v>74</v>
      </c>
      <c r="AF322" t="s">
        <v>74</v>
      </c>
      <c r="AG322">
        <v>41</v>
      </c>
      <c r="AH322">
        <v>9</v>
      </c>
      <c r="AI322">
        <v>9</v>
      </c>
      <c r="AJ322">
        <v>0</v>
      </c>
      <c r="AK322">
        <v>4</v>
      </c>
      <c r="AL322" t="s">
        <v>2269</v>
      </c>
      <c r="AM322" t="s">
        <v>2270</v>
      </c>
      <c r="AN322" t="s">
        <v>2271</v>
      </c>
      <c r="AO322" t="s">
        <v>2272</v>
      </c>
      <c r="AP322" t="s">
        <v>2273</v>
      </c>
      <c r="AQ322" t="s">
        <v>74</v>
      </c>
      <c r="AR322" t="s">
        <v>2274</v>
      </c>
      <c r="AS322" t="s">
        <v>2275</v>
      </c>
      <c r="AT322" t="s">
        <v>3901</v>
      </c>
      <c r="AU322">
        <v>1997</v>
      </c>
      <c r="AV322">
        <v>75</v>
      </c>
      <c r="AW322">
        <v>3</v>
      </c>
      <c r="AX322" t="s">
        <v>74</v>
      </c>
      <c r="AY322" t="s">
        <v>74</v>
      </c>
      <c r="AZ322" t="s">
        <v>74</v>
      </c>
      <c r="BA322" t="s">
        <v>74</v>
      </c>
      <c r="BB322">
        <v>490</v>
      </c>
      <c r="BC322">
        <v>500</v>
      </c>
      <c r="BD322" t="s">
        <v>74</v>
      </c>
      <c r="BE322" t="s">
        <v>4102</v>
      </c>
      <c r="BF322" t="str">
        <f>HYPERLINK("http://dx.doi.org/10.1139/z97-060","http://dx.doi.org/10.1139/z97-060")</f>
        <v>http://dx.doi.org/10.1139/z97-060</v>
      </c>
      <c r="BG322" t="s">
        <v>74</v>
      </c>
      <c r="BH322" t="s">
        <v>74</v>
      </c>
      <c r="BI322">
        <v>11</v>
      </c>
      <c r="BJ322" t="s">
        <v>1443</v>
      </c>
      <c r="BK322" t="s">
        <v>95</v>
      </c>
      <c r="BL322" t="s">
        <v>1443</v>
      </c>
      <c r="BM322" t="s">
        <v>4092</v>
      </c>
      <c r="BN322" t="s">
        <v>74</v>
      </c>
      <c r="BO322" t="s">
        <v>74</v>
      </c>
      <c r="BP322" t="s">
        <v>74</v>
      </c>
      <c r="BQ322" t="s">
        <v>74</v>
      </c>
      <c r="BR322" t="s">
        <v>97</v>
      </c>
      <c r="BS322" t="s">
        <v>4103</v>
      </c>
      <c r="BT322" t="str">
        <f>HYPERLINK("https%3A%2F%2Fwww.webofscience.com%2Fwos%2Fwoscc%2Ffull-record%2FWOS:A1997XB77600017","View Full Record in Web of Science")</f>
        <v>View Full Record in Web of Science</v>
      </c>
    </row>
    <row r="323" spans="1:72" x14ac:dyDescent="0.15">
      <c r="A323" t="s">
        <v>72</v>
      </c>
      <c r="B323" t="s">
        <v>4104</v>
      </c>
      <c r="C323" t="s">
        <v>74</v>
      </c>
      <c r="D323" t="s">
        <v>74</v>
      </c>
      <c r="E323" t="s">
        <v>74</v>
      </c>
      <c r="F323" t="s">
        <v>4104</v>
      </c>
      <c r="G323" t="s">
        <v>74</v>
      </c>
      <c r="H323" t="s">
        <v>74</v>
      </c>
      <c r="I323" t="s">
        <v>4105</v>
      </c>
      <c r="J323" t="s">
        <v>4106</v>
      </c>
      <c r="K323" t="s">
        <v>74</v>
      </c>
      <c r="L323" t="s">
        <v>74</v>
      </c>
      <c r="M323" t="s">
        <v>77</v>
      </c>
      <c r="N323" t="s">
        <v>78</v>
      </c>
      <c r="O323" t="s">
        <v>74</v>
      </c>
      <c r="P323" t="s">
        <v>74</v>
      </c>
      <c r="Q323" t="s">
        <v>74</v>
      </c>
      <c r="R323" t="s">
        <v>74</v>
      </c>
      <c r="S323" t="s">
        <v>74</v>
      </c>
      <c r="T323" t="s">
        <v>74</v>
      </c>
      <c r="U323" t="s">
        <v>4107</v>
      </c>
      <c r="V323" t="s">
        <v>4108</v>
      </c>
      <c r="W323" t="s">
        <v>1087</v>
      </c>
      <c r="X323" t="s">
        <v>82</v>
      </c>
      <c r="Y323" t="s">
        <v>4109</v>
      </c>
      <c r="Z323" t="s">
        <v>74</v>
      </c>
      <c r="AA323" t="s">
        <v>74</v>
      </c>
      <c r="AB323" t="s">
        <v>4110</v>
      </c>
      <c r="AC323" t="s">
        <v>74</v>
      </c>
      <c r="AD323" t="s">
        <v>74</v>
      </c>
      <c r="AE323" t="s">
        <v>74</v>
      </c>
      <c r="AF323" t="s">
        <v>74</v>
      </c>
      <c r="AG323">
        <v>35</v>
      </c>
      <c r="AH323">
        <v>24</v>
      </c>
      <c r="AI323">
        <v>29</v>
      </c>
      <c r="AJ323">
        <v>1</v>
      </c>
      <c r="AK323">
        <v>11</v>
      </c>
      <c r="AL323" t="s">
        <v>4111</v>
      </c>
      <c r="AM323" t="s">
        <v>4112</v>
      </c>
      <c r="AN323" t="s">
        <v>4113</v>
      </c>
      <c r="AO323" t="s">
        <v>4114</v>
      </c>
      <c r="AP323" t="s">
        <v>74</v>
      </c>
      <c r="AQ323" t="s">
        <v>74</v>
      </c>
      <c r="AR323" t="s">
        <v>4106</v>
      </c>
      <c r="AS323" t="s">
        <v>4115</v>
      </c>
      <c r="AT323" t="s">
        <v>3901</v>
      </c>
      <c r="AU323">
        <v>1997</v>
      </c>
      <c r="AV323">
        <v>34</v>
      </c>
      <c r="AW323">
        <v>2</v>
      </c>
      <c r="AX323" t="s">
        <v>74</v>
      </c>
      <c r="AY323" t="s">
        <v>74</v>
      </c>
      <c r="AZ323" t="s">
        <v>74</v>
      </c>
      <c r="BA323" t="s">
        <v>74</v>
      </c>
      <c r="BB323">
        <v>114</v>
      </c>
      <c r="BC323">
        <v>121</v>
      </c>
      <c r="BD323" t="s">
        <v>74</v>
      </c>
      <c r="BE323" t="s">
        <v>4116</v>
      </c>
      <c r="BF323" t="str">
        <f>HYPERLINK("http://dx.doi.org/10.1006/cryo.1996.1989","http://dx.doi.org/10.1006/cryo.1996.1989")</f>
        <v>http://dx.doi.org/10.1006/cryo.1996.1989</v>
      </c>
      <c r="BG323" t="s">
        <v>74</v>
      </c>
      <c r="BH323" t="s">
        <v>74</v>
      </c>
      <c r="BI323">
        <v>8</v>
      </c>
      <c r="BJ323" t="s">
        <v>4117</v>
      </c>
      <c r="BK323" t="s">
        <v>95</v>
      </c>
      <c r="BL323" t="s">
        <v>4118</v>
      </c>
      <c r="BM323" t="s">
        <v>4119</v>
      </c>
      <c r="BN323">
        <v>9130384</v>
      </c>
      <c r="BO323" t="s">
        <v>74</v>
      </c>
      <c r="BP323" t="s">
        <v>74</v>
      </c>
      <c r="BQ323" t="s">
        <v>74</v>
      </c>
      <c r="BR323" t="s">
        <v>97</v>
      </c>
      <c r="BS323" t="s">
        <v>4120</v>
      </c>
      <c r="BT323" t="str">
        <f>HYPERLINK("https%3A%2F%2Fwww.webofscience.com%2Fwos%2Fwoscc%2Ffull-record%2FWOS:A1997WU97800003","View Full Record in Web of Science")</f>
        <v>View Full Record in Web of Science</v>
      </c>
    </row>
    <row r="324" spans="1:72" x14ac:dyDescent="0.15">
      <c r="A324" t="s">
        <v>72</v>
      </c>
      <c r="B324" t="s">
        <v>4121</v>
      </c>
      <c r="C324" t="s">
        <v>74</v>
      </c>
      <c r="D324" t="s">
        <v>74</v>
      </c>
      <c r="E324" t="s">
        <v>74</v>
      </c>
      <c r="F324" t="s">
        <v>4121</v>
      </c>
      <c r="G324" t="s">
        <v>74</v>
      </c>
      <c r="H324" t="s">
        <v>74</v>
      </c>
      <c r="I324" t="s">
        <v>4122</v>
      </c>
      <c r="J324" t="s">
        <v>4123</v>
      </c>
      <c r="K324" t="s">
        <v>74</v>
      </c>
      <c r="L324" t="s">
        <v>74</v>
      </c>
      <c r="M324" t="s">
        <v>77</v>
      </c>
      <c r="N324" t="s">
        <v>78</v>
      </c>
      <c r="O324" t="s">
        <v>74</v>
      </c>
      <c r="P324" t="s">
        <v>74</v>
      </c>
      <c r="Q324" t="s">
        <v>74</v>
      </c>
      <c r="R324" t="s">
        <v>74</v>
      </c>
      <c r="S324" t="s">
        <v>74</v>
      </c>
      <c r="T324" t="s">
        <v>74</v>
      </c>
      <c r="U324" t="s">
        <v>4124</v>
      </c>
      <c r="V324" t="s">
        <v>4125</v>
      </c>
      <c r="W324" t="s">
        <v>74</v>
      </c>
      <c r="X324" t="s">
        <v>74</v>
      </c>
      <c r="Y324" t="s">
        <v>4126</v>
      </c>
      <c r="Z324" t="s">
        <v>74</v>
      </c>
      <c r="AA324" t="s">
        <v>4127</v>
      </c>
      <c r="AB324" t="s">
        <v>4128</v>
      </c>
      <c r="AC324" t="s">
        <v>74</v>
      </c>
      <c r="AD324" t="s">
        <v>74</v>
      </c>
      <c r="AE324" t="s">
        <v>74</v>
      </c>
      <c r="AF324" t="s">
        <v>74</v>
      </c>
      <c r="AG324">
        <v>39</v>
      </c>
      <c r="AH324">
        <v>23</v>
      </c>
      <c r="AI324">
        <v>23</v>
      </c>
      <c r="AJ324">
        <v>0</v>
      </c>
      <c r="AK324">
        <v>0</v>
      </c>
      <c r="AL324" t="s">
        <v>108</v>
      </c>
      <c r="AM324" t="s">
        <v>109</v>
      </c>
      <c r="AN324" t="s">
        <v>110</v>
      </c>
      <c r="AO324" t="s">
        <v>4129</v>
      </c>
      <c r="AP324" t="s">
        <v>4130</v>
      </c>
      <c r="AQ324" t="s">
        <v>74</v>
      </c>
      <c r="AR324" t="s">
        <v>4131</v>
      </c>
      <c r="AS324" t="s">
        <v>4132</v>
      </c>
      <c r="AT324" t="s">
        <v>3901</v>
      </c>
      <c r="AU324">
        <v>1997</v>
      </c>
      <c r="AV324">
        <v>25</v>
      </c>
      <c r="AW324">
        <v>3</v>
      </c>
      <c r="AX324" t="s">
        <v>74</v>
      </c>
      <c r="AY324" t="s">
        <v>74</v>
      </c>
      <c r="AZ324" t="s">
        <v>74</v>
      </c>
      <c r="BA324" t="s">
        <v>74</v>
      </c>
      <c r="BB324">
        <v>191</v>
      </c>
      <c r="BC324">
        <v>216</v>
      </c>
      <c r="BD324" t="s">
        <v>74</v>
      </c>
      <c r="BE324" t="s">
        <v>4133</v>
      </c>
      <c r="BF324" t="str">
        <f>HYPERLINK("http://dx.doi.org/10.1016/S0377-0265(96)00477-0","http://dx.doi.org/10.1016/S0377-0265(96)00477-0")</f>
        <v>http://dx.doi.org/10.1016/S0377-0265(96)00477-0</v>
      </c>
      <c r="BG324" t="s">
        <v>74</v>
      </c>
      <c r="BH324" t="s">
        <v>74</v>
      </c>
      <c r="BI324">
        <v>26</v>
      </c>
      <c r="BJ324" t="s">
        <v>4134</v>
      </c>
      <c r="BK324" t="s">
        <v>95</v>
      </c>
      <c r="BL324" t="s">
        <v>4134</v>
      </c>
      <c r="BM324" t="s">
        <v>4135</v>
      </c>
      <c r="BN324" t="s">
        <v>74</v>
      </c>
      <c r="BO324" t="s">
        <v>74</v>
      </c>
      <c r="BP324" t="s">
        <v>74</v>
      </c>
      <c r="BQ324" t="s">
        <v>74</v>
      </c>
      <c r="BR324" t="s">
        <v>97</v>
      </c>
      <c r="BS324" t="s">
        <v>4136</v>
      </c>
      <c r="BT324" t="str">
        <f>HYPERLINK("https%3A%2F%2Fwww.webofscience.com%2Fwos%2Fwoscc%2Ffull-record%2FWOS:A1997WD28200003","View Full Record in Web of Science")</f>
        <v>View Full Record in Web of Science</v>
      </c>
    </row>
    <row r="325" spans="1:72" x14ac:dyDescent="0.15">
      <c r="A325" t="s">
        <v>72</v>
      </c>
      <c r="B325" t="s">
        <v>4137</v>
      </c>
      <c r="C325" t="s">
        <v>74</v>
      </c>
      <c r="D325" t="s">
        <v>74</v>
      </c>
      <c r="E325" t="s">
        <v>74</v>
      </c>
      <c r="F325" t="s">
        <v>4137</v>
      </c>
      <c r="G325" t="s">
        <v>74</v>
      </c>
      <c r="H325" t="s">
        <v>74</v>
      </c>
      <c r="I325" t="s">
        <v>4138</v>
      </c>
      <c r="J325" t="s">
        <v>1408</v>
      </c>
      <c r="K325" t="s">
        <v>74</v>
      </c>
      <c r="L325" t="s">
        <v>74</v>
      </c>
      <c r="M325" t="s">
        <v>77</v>
      </c>
      <c r="N325" t="s">
        <v>78</v>
      </c>
      <c r="O325" t="s">
        <v>74</v>
      </c>
      <c r="P325" t="s">
        <v>74</v>
      </c>
      <c r="Q325" t="s">
        <v>74</v>
      </c>
      <c r="R325" t="s">
        <v>74</v>
      </c>
      <c r="S325" t="s">
        <v>74</v>
      </c>
      <c r="T325" t="s">
        <v>4139</v>
      </c>
      <c r="U325" t="s">
        <v>4140</v>
      </c>
      <c r="V325" t="s">
        <v>4141</v>
      </c>
      <c r="W325" t="s">
        <v>4142</v>
      </c>
      <c r="X325" t="s">
        <v>4143</v>
      </c>
      <c r="Y325" t="s">
        <v>74</v>
      </c>
      <c r="Z325" t="s">
        <v>74</v>
      </c>
      <c r="AA325" t="s">
        <v>4144</v>
      </c>
      <c r="AB325" t="s">
        <v>4145</v>
      </c>
      <c r="AC325" t="s">
        <v>74</v>
      </c>
      <c r="AD325" t="s">
        <v>74</v>
      </c>
      <c r="AE325" t="s">
        <v>74</v>
      </c>
      <c r="AF325" t="s">
        <v>74</v>
      </c>
      <c r="AG325">
        <v>47</v>
      </c>
      <c r="AH325">
        <v>86</v>
      </c>
      <c r="AI325">
        <v>93</v>
      </c>
      <c r="AJ325">
        <v>0</v>
      </c>
      <c r="AK325">
        <v>7</v>
      </c>
      <c r="AL325" t="s">
        <v>108</v>
      </c>
      <c r="AM325" t="s">
        <v>109</v>
      </c>
      <c r="AN325" t="s">
        <v>110</v>
      </c>
      <c r="AO325" t="s">
        <v>1413</v>
      </c>
      <c r="AP325" t="s">
        <v>4146</v>
      </c>
      <c r="AQ325" t="s">
        <v>74</v>
      </c>
      <c r="AR325" t="s">
        <v>1414</v>
      </c>
      <c r="AS325" t="s">
        <v>1415</v>
      </c>
      <c r="AT325" t="s">
        <v>3901</v>
      </c>
      <c r="AU325">
        <v>1997</v>
      </c>
      <c r="AV325">
        <v>147</v>
      </c>
      <c r="AW325" t="s">
        <v>562</v>
      </c>
      <c r="AX325" t="s">
        <v>74</v>
      </c>
      <c r="AY325" t="s">
        <v>74</v>
      </c>
      <c r="AZ325" t="s">
        <v>74</v>
      </c>
      <c r="BA325" t="s">
        <v>74</v>
      </c>
      <c r="BB325">
        <v>37</v>
      </c>
      <c r="BC325">
        <v>54</v>
      </c>
      <c r="BD325" t="s">
        <v>74</v>
      </c>
      <c r="BE325" t="s">
        <v>4147</v>
      </c>
      <c r="BF325" t="str">
        <f>HYPERLINK("http://dx.doi.org/10.1016/S0012-821X(97)00003-4","http://dx.doi.org/10.1016/S0012-821X(97)00003-4")</f>
        <v>http://dx.doi.org/10.1016/S0012-821X(97)00003-4</v>
      </c>
      <c r="BG325" t="s">
        <v>74</v>
      </c>
      <c r="BH325" t="s">
        <v>74</v>
      </c>
      <c r="BI325">
        <v>18</v>
      </c>
      <c r="BJ325" t="s">
        <v>225</v>
      </c>
      <c r="BK325" t="s">
        <v>95</v>
      </c>
      <c r="BL325" t="s">
        <v>225</v>
      </c>
      <c r="BM325" t="s">
        <v>4148</v>
      </c>
      <c r="BN325" t="s">
        <v>74</v>
      </c>
      <c r="BO325" t="s">
        <v>74</v>
      </c>
      <c r="BP325" t="s">
        <v>74</v>
      </c>
      <c r="BQ325" t="s">
        <v>74</v>
      </c>
      <c r="BR325" t="s">
        <v>97</v>
      </c>
      <c r="BS325" t="s">
        <v>4149</v>
      </c>
      <c r="BT325" t="str">
        <f>HYPERLINK("https%3A%2F%2Fwww.webofscience.com%2Fwos%2Fwoscc%2Ffull-record%2FWOS:A1997WR84700006","View Full Record in Web of Science")</f>
        <v>View Full Record in Web of Science</v>
      </c>
    </row>
    <row r="326" spans="1:72" x14ac:dyDescent="0.15">
      <c r="A326" t="s">
        <v>72</v>
      </c>
      <c r="B326" t="s">
        <v>4150</v>
      </c>
      <c r="C326" t="s">
        <v>74</v>
      </c>
      <c r="D326" t="s">
        <v>74</v>
      </c>
      <c r="E326" t="s">
        <v>74</v>
      </c>
      <c r="F326" t="s">
        <v>4150</v>
      </c>
      <c r="G326" t="s">
        <v>74</v>
      </c>
      <c r="H326" t="s">
        <v>74</v>
      </c>
      <c r="I326" t="s">
        <v>4151</v>
      </c>
      <c r="J326" t="s">
        <v>4152</v>
      </c>
      <c r="K326" t="s">
        <v>74</v>
      </c>
      <c r="L326" t="s">
        <v>74</v>
      </c>
      <c r="M326" t="s">
        <v>77</v>
      </c>
      <c r="N326" t="s">
        <v>78</v>
      </c>
      <c r="O326" t="s">
        <v>74</v>
      </c>
      <c r="P326" t="s">
        <v>74</v>
      </c>
      <c r="Q326" t="s">
        <v>74</v>
      </c>
      <c r="R326" t="s">
        <v>74</v>
      </c>
      <c r="S326" t="s">
        <v>74</v>
      </c>
      <c r="T326" t="s">
        <v>4153</v>
      </c>
      <c r="U326" t="s">
        <v>4154</v>
      </c>
      <c r="V326" t="s">
        <v>4155</v>
      </c>
      <c r="W326" t="s">
        <v>4156</v>
      </c>
      <c r="X326" t="s">
        <v>4157</v>
      </c>
      <c r="Y326" t="s">
        <v>4158</v>
      </c>
      <c r="Z326" t="s">
        <v>74</v>
      </c>
      <c r="AA326" t="s">
        <v>4159</v>
      </c>
      <c r="AB326" t="s">
        <v>74</v>
      </c>
      <c r="AC326" t="s">
        <v>74</v>
      </c>
      <c r="AD326" t="s">
        <v>74</v>
      </c>
      <c r="AE326" t="s">
        <v>74</v>
      </c>
      <c r="AF326" t="s">
        <v>74</v>
      </c>
      <c r="AG326">
        <v>44</v>
      </c>
      <c r="AH326">
        <v>192</v>
      </c>
      <c r="AI326">
        <v>233</v>
      </c>
      <c r="AJ326">
        <v>4</v>
      </c>
      <c r="AK326">
        <v>64</v>
      </c>
      <c r="AL326" t="s">
        <v>1756</v>
      </c>
      <c r="AM326" t="s">
        <v>1757</v>
      </c>
      <c r="AN326" t="s">
        <v>1758</v>
      </c>
      <c r="AO326" t="s">
        <v>4160</v>
      </c>
      <c r="AP326" t="s">
        <v>4161</v>
      </c>
      <c r="AQ326" t="s">
        <v>74</v>
      </c>
      <c r="AR326" t="s">
        <v>4152</v>
      </c>
      <c r="AS326" t="s">
        <v>325</v>
      </c>
      <c r="AT326" t="s">
        <v>3901</v>
      </c>
      <c r="AU326">
        <v>1997</v>
      </c>
      <c r="AV326">
        <v>78</v>
      </c>
      <c r="AW326">
        <v>2</v>
      </c>
      <c r="AX326" t="s">
        <v>74</v>
      </c>
      <c r="AY326" t="s">
        <v>74</v>
      </c>
      <c r="AZ326" t="s">
        <v>74</v>
      </c>
      <c r="BA326" t="s">
        <v>74</v>
      </c>
      <c r="BB326">
        <v>363</v>
      </c>
      <c r="BC326">
        <v>369</v>
      </c>
      <c r="BD326" t="s">
        <v>74</v>
      </c>
      <c r="BE326" t="s">
        <v>74</v>
      </c>
      <c r="BF326" t="s">
        <v>74</v>
      </c>
      <c r="BG326" t="s">
        <v>74</v>
      </c>
      <c r="BH326" t="s">
        <v>74</v>
      </c>
      <c r="BI326">
        <v>7</v>
      </c>
      <c r="BJ326" t="s">
        <v>325</v>
      </c>
      <c r="BK326" t="s">
        <v>95</v>
      </c>
      <c r="BL326" t="s">
        <v>326</v>
      </c>
      <c r="BM326" t="s">
        <v>4162</v>
      </c>
      <c r="BN326" t="s">
        <v>74</v>
      </c>
      <c r="BO326" t="s">
        <v>74</v>
      </c>
      <c r="BP326" t="s">
        <v>74</v>
      </c>
      <c r="BQ326" t="s">
        <v>74</v>
      </c>
      <c r="BR326" t="s">
        <v>97</v>
      </c>
      <c r="BS326" t="s">
        <v>4163</v>
      </c>
      <c r="BT326" t="str">
        <f>HYPERLINK("https%3A%2F%2Fwww.webofscience.com%2Fwos%2Fwoscc%2Ffull-record%2FWOS:A1997WN75400003","View Full Record in Web of Science")</f>
        <v>View Full Record in Web of Science</v>
      </c>
    </row>
    <row r="327" spans="1:72" x14ac:dyDescent="0.15">
      <c r="A327" t="s">
        <v>72</v>
      </c>
      <c r="B327" t="s">
        <v>4164</v>
      </c>
      <c r="C327" t="s">
        <v>74</v>
      </c>
      <c r="D327" t="s">
        <v>74</v>
      </c>
      <c r="E327" t="s">
        <v>74</v>
      </c>
      <c r="F327" t="s">
        <v>4164</v>
      </c>
      <c r="G327" t="s">
        <v>74</v>
      </c>
      <c r="H327" t="s">
        <v>74</v>
      </c>
      <c r="I327" t="s">
        <v>4165</v>
      </c>
      <c r="J327" t="s">
        <v>4152</v>
      </c>
      <c r="K327" t="s">
        <v>74</v>
      </c>
      <c r="L327" t="s">
        <v>74</v>
      </c>
      <c r="M327" t="s">
        <v>77</v>
      </c>
      <c r="N327" t="s">
        <v>78</v>
      </c>
      <c r="O327" t="s">
        <v>74</v>
      </c>
      <c r="P327" t="s">
        <v>74</v>
      </c>
      <c r="Q327" t="s">
        <v>74</v>
      </c>
      <c r="R327" t="s">
        <v>74</v>
      </c>
      <c r="S327" t="s">
        <v>74</v>
      </c>
      <c r="T327" t="s">
        <v>4166</v>
      </c>
      <c r="U327" t="s">
        <v>4167</v>
      </c>
      <c r="V327" t="s">
        <v>4168</v>
      </c>
      <c r="W327" t="s">
        <v>4169</v>
      </c>
      <c r="X327" t="s">
        <v>4170</v>
      </c>
      <c r="Y327" t="s">
        <v>4171</v>
      </c>
      <c r="Z327" t="s">
        <v>74</v>
      </c>
      <c r="AA327" t="s">
        <v>4172</v>
      </c>
      <c r="AB327" t="s">
        <v>4173</v>
      </c>
      <c r="AC327" t="s">
        <v>74</v>
      </c>
      <c r="AD327" t="s">
        <v>74</v>
      </c>
      <c r="AE327" t="s">
        <v>74</v>
      </c>
      <c r="AF327" t="s">
        <v>74</v>
      </c>
      <c r="AG327">
        <v>88</v>
      </c>
      <c r="AH327">
        <v>104</v>
      </c>
      <c r="AI327">
        <v>112</v>
      </c>
      <c r="AJ327">
        <v>0</v>
      </c>
      <c r="AK327">
        <v>29</v>
      </c>
      <c r="AL327" t="s">
        <v>4174</v>
      </c>
      <c r="AM327" t="s">
        <v>572</v>
      </c>
      <c r="AN327" t="s">
        <v>4175</v>
      </c>
      <c r="AO327" t="s">
        <v>4160</v>
      </c>
      <c r="AP327" t="s">
        <v>74</v>
      </c>
      <c r="AQ327" t="s">
        <v>74</v>
      </c>
      <c r="AR327" t="s">
        <v>4152</v>
      </c>
      <c r="AS327" t="s">
        <v>325</v>
      </c>
      <c r="AT327" t="s">
        <v>3901</v>
      </c>
      <c r="AU327">
        <v>1997</v>
      </c>
      <c r="AV327">
        <v>78</v>
      </c>
      <c r="AW327">
        <v>2</v>
      </c>
      <c r="AX327" t="s">
        <v>74</v>
      </c>
      <c r="AY327" t="s">
        <v>74</v>
      </c>
      <c r="AZ327" t="s">
        <v>74</v>
      </c>
      <c r="BA327" t="s">
        <v>74</v>
      </c>
      <c r="BB327">
        <v>471</v>
      </c>
      <c r="BC327">
        <v>483</v>
      </c>
      <c r="BD327" t="s">
        <v>74</v>
      </c>
      <c r="BE327" t="s">
        <v>74</v>
      </c>
      <c r="BF327" t="s">
        <v>74</v>
      </c>
      <c r="BG327" t="s">
        <v>74</v>
      </c>
      <c r="BH327" t="s">
        <v>74</v>
      </c>
      <c r="BI327">
        <v>13</v>
      </c>
      <c r="BJ327" t="s">
        <v>325</v>
      </c>
      <c r="BK327" t="s">
        <v>95</v>
      </c>
      <c r="BL327" t="s">
        <v>326</v>
      </c>
      <c r="BM327" t="s">
        <v>4162</v>
      </c>
      <c r="BN327" t="s">
        <v>74</v>
      </c>
      <c r="BO327" t="s">
        <v>74</v>
      </c>
      <c r="BP327" t="s">
        <v>74</v>
      </c>
      <c r="BQ327" t="s">
        <v>74</v>
      </c>
      <c r="BR327" t="s">
        <v>97</v>
      </c>
      <c r="BS327" t="s">
        <v>4176</v>
      </c>
      <c r="BT327" t="str">
        <f>HYPERLINK("https%3A%2F%2Fwww.webofscience.com%2Fwos%2Fwoscc%2Ffull-record%2FWOS:A1997WN75400013","View Full Record in Web of Science")</f>
        <v>View Full Record in Web of Science</v>
      </c>
    </row>
    <row r="328" spans="1:72" x14ac:dyDescent="0.15">
      <c r="A328" t="s">
        <v>72</v>
      </c>
      <c r="B328" t="s">
        <v>4177</v>
      </c>
      <c r="C328" t="s">
        <v>74</v>
      </c>
      <c r="D328" t="s">
        <v>74</v>
      </c>
      <c r="E328" t="s">
        <v>74</v>
      </c>
      <c r="F328" t="s">
        <v>4177</v>
      </c>
      <c r="G328" t="s">
        <v>74</v>
      </c>
      <c r="H328" t="s">
        <v>74</v>
      </c>
      <c r="I328" t="s">
        <v>4178</v>
      </c>
      <c r="J328" t="s">
        <v>1432</v>
      </c>
      <c r="K328" t="s">
        <v>74</v>
      </c>
      <c r="L328" t="s">
        <v>74</v>
      </c>
      <c r="M328" t="s">
        <v>77</v>
      </c>
      <c r="N328" t="s">
        <v>78</v>
      </c>
      <c r="O328" t="s">
        <v>74</v>
      </c>
      <c r="P328" t="s">
        <v>74</v>
      </c>
      <c r="Q328" t="s">
        <v>74</v>
      </c>
      <c r="R328" t="s">
        <v>74</v>
      </c>
      <c r="S328" t="s">
        <v>74</v>
      </c>
      <c r="T328" t="s">
        <v>74</v>
      </c>
      <c r="U328" t="s">
        <v>74</v>
      </c>
      <c r="V328" t="s">
        <v>4179</v>
      </c>
      <c r="W328" t="s">
        <v>4180</v>
      </c>
      <c r="X328" t="s">
        <v>2142</v>
      </c>
      <c r="Y328" t="s">
        <v>74</v>
      </c>
      <c r="Z328" t="s">
        <v>74</v>
      </c>
      <c r="AA328" t="s">
        <v>74</v>
      </c>
      <c r="AB328" t="s">
        <v>74</v>
      </c>
      <c r="AC328" t="s">
        <v>74</v>
      </c>
      <c r="AD328" t="s">
        <v>74</v>
      </c>
      <c r="AE328" t="s">
        <v>74</v>
      </c>
      <c r="AF328" t="s">
        <v>74</v>
      </c>
      <c r="AG328">
        <v>13</v>
      </c>
      <c r="AH328">
        <v>7</v>
      </c>
      <c r="AI328">
        <v>7</v>
      </c>
      <c r="AJ328">
        <v>0</v>
      </c>
      <c r="AK328">
        <v>0</v>
      </c>
      <c r="AL328" t="s">
        <v>4181</v>
      </c>
      <c r="AM328" t="s">
        <v>4182</v>
      </c>
      <c r="AN328" t="s">
        <v>4183</v>
      </c>
      <c r="AO328" t="s">
        <v>1439</v>
      </c>
      <c r="AP328" t="s">
        <v>74</v>
      </c>
      <c r="AQ328" t="s">
        <v>74</v>
      </c>
      <c r="AR328" t="s">
        <v>1432</v>
      </c>
      <c r="AS328" t="s">
        <v>1440</v>
      </c>
      <c r="AT328" t="s">
        <v>3901</v>
      </c>
      <c r="AU328">
        <v>1997</v>
      </c>
      <c r="AV328">
        <v>97</v>
      </c>
      <c r="AW328" t="s">
        <v>74</v>
      </c>
      <c r="AX328">
        <v>1</v>
      </c>
      <c r="AY328" t="s">
        <v>74</v>
      </c>
      <c r="AZ328" t="s">
        <v>74</v>
      </c>
      <c r="BA328" t="s">
        <v>74</v>
      </c>
      <c r="BB328">
        <v>60</v>
      </c>
      <c r="BC328">
        <v>66</v>
      </c>
      <c r="BD328" t="s">
        <v>74</v>
      </c>
      <c r="BE328" t="s">
        <v>4184</v>
      </c>
      <c r="BF328" t="str">
        <f>HYPERLINK("http://dx.doi.org/10.1071/MU97006","http://dx.doi.org/10.1071/MU97006")</f>
        <v>http://dx.doi.org/10.1071/MU97006</v>
      </c>
      <c r="BG328" t="s">
        <v>74</v>
      </c>
      <c r="BH328" t="s">
        <v>74</v>
      </c>
      <c r="BI328">
        <v>7</v>
      </c>
      <c r="BJ328" t="s">
        <v>1442</v>
      </c>
      <c r="BK328" t="s">
        <v>95</v>
      </c>
      <c r="BL328" t="s">
        <v>1443</v>
      </c>
      <c r="BM328" t="s">
        <v>4185</v>
      </c>
      <c r="BN328" t="s">
        <v>74</v>
      </c>
      <c r="BO328" t="s">
        <v>74</v>
      </c>
      <c r="BP328" t="s">
        <v>74</v>
      </c>
      <c r="BQ328" t="s">
        <v>74</v>
      </c>
      <c r="BR328" t="s">
        <v>97</v>
      </c>
      <c r="BS328" t="s">
        <v>4186</v>
      </c>
      <c r="BT328" t="str">
        <f>HYPERLINK("https%3A%2F%2Fwww.webofscience.com%2Fwos%2Fwoscc%2Ffull-record%2FWOS:A1997XC17800006","View Full Record in Web of Science")</f>
        <v>View Full Record in Web of Science</v>
      </c>
    </row>
    <row r="329" spans="1:72" x14ac:dyDescent="0.15">
      <c r="A329" t="s">
        <v>72</v>
      </c>
      <c r="B329" t="s">
        <v>4187</v>
      </c>
      <c r="C329" t="s">
        <v>74</v>
      </c>
      <c r="D329" t="s">
        <v>74</v>
      </c>
      <c r="E329" t="s">
        <v>74</v>
      </c>
      <c r="F329" t="s">
        <v>4187</v>
      </c>
      <c r="G329" t="s">
        <v>74</v>
      </c>
      <c r="H329" t="s">
        <v>74</v>
      </c>
      <c r="I329" t="s">
        <v>4188</v>
      </c>
      <c r="J329" t="s">
        <v>1432</v>
      </c>
      <c r="K329" t="s">
        <v>74</v>
      </c>
      <c r="L329" t="s">
        <v>74</v>
      </c>
      <c r="M329" t="s">
        <v>77</v>
      </c>
      <c r="N329" t="s">
        <v>78</v>
      </c>
      <c r="O329" t="s">
        <v>74</v>
      </c>
      <c r="P329" t="s">
        <v>74</v>
      </c>
      <c r="Q329" t="s">
        <v>74</v>
      </c>
      <c r="R329" t="s">
        <v>74</v>
      </c>
      <c r="S329" t="s">
        <v>74</v>
      </c>
      <c r="T329" t="s">
        <v>74</v>
      </c>
      <c r="U329" t="s">
        <v>4189</v>
      </c>
      <c r="V329" t="s">
        <v>4190</v>
      </c>
      <c r="W329" t="s">
        <v>4180</v>
      </c>
      <c r="X329" t="s">
        <v>2142</v>
      </c>
      <c r="Y329" t="s">
        <v>74</v>
      </c>
      <c r="Z329" t="s">
        <v>74</v>
      </c>
      <c r="AA329" t="s">
        <v>74</v>
      </c>
      <c r="AB329" t="s">
        <v>74</v>
      </c>
      <c r="AC329" t="s">
        <v>74</v>
      </c>
      <c r="AD329" t="s">
        <v>74</v>
      </c>
      <c r="AE329" t="s">
        <v>74</v>
      </c>
      <c r="AF329" t="s">
        <v>74</v>
      </c>
      <c r="AG329">
        <v>14</v>
      </c>
      <c r="AH329">
        <v>18</v>
      </c>
      <c r="AI329">
        <v>21</v>
      </c>
      <c r="AJ329">
        <v>0</v>
      </c>
      <c r="AK329">
        <v>3</v>
      </c>
      <c r="AL329" t="s">
        <v>4181</v>
      </c>
      <c r="AM329" t="s">
        <v>4182</v>
      </c>
      <c r="AN329" t="s">
        <v>4183</v>
      </c>
      <c r="AO329" t="s">
        <v>1439</v>
      </c>
      <c r="AP329" t="s">
        <v>74</v>
      </c>
      <c r="AQ329" t="s">
        <v>74</v>
      </c>
      <c r="AR329" t="s">
        <v>1432</v>
      </c>
      <c r="AS329" t="s">
        <v>1440</v>
      </c>
      <c r="AT329" t="s">
        <v>3901</v>
      </c>
      <c r="AU329">
        <v>1997</v>
      </c>
      <c r="AV329">
        <v>97</v>
      </c>
      <c r="AW329" t="s">
        <v>74</v>
      </c>
      <c r="AX329">
        <v>1</v>
      </c>
      <c r="AY329" t="s">
        <v>74</v>
      </c>
      <c r="AZ329" t="s">
        <v>74</v>
      </c>
      <c r="BA329" t="s">
        <v>74</v>
      </c>
      <c r="BB329">
        <v>76</v>
      </c>
      <c r="BC329">
        <v>83</v>
      </c>
      <c r="BD329" t="s">
        <v>74</v>
      </c>
      <c r="BE329" t="s">
        <v>4191</v>
      </c>
      <c r="BF329" t="str">
        <f>HYPERLINK("http://dx.doi.org/10.1071/MU97008","http://dx.doi.org/10.1071/MU97008")</f>
        <v>http://dx.doi.org/10.1071/MU97008</v>
      </c>
      <c r="BG329" t="s">
        <v>74</v>
      </c>
      <c r="BH329" t="s">
        <v>74</v>
      </c>
      <c r="BI329">
        <v>8</v>
      </c>
      <c r="BJ329" t="s">
        <v>1442</v>
      </c>
      <c r="BK329" t="s">
        <v>95</v>
      </c>
      <c r="BL329" t="s">
        <v>1443</v>
      </c>
      <c r="BM329" t="s">
        <v>4185</v>
      </c>
      <c r="BN329" t="s">
        <v>74</v>
      </c>
      <c r="BO329" t="s">
        <v>74</v>
      </c>
      <c r="BP329" t="s">
        <v>74</v>
      </c>
      <c r="BQ329" t="s">
        <v>74</v>
      </c>
      <c r="BR329" t="s">
        <v>97</v>
      </c>
      <c r="BS329" t="s">
        <v>4192</v>
      </c>
      <c r="BT329" t="str">
        <f>HYPERLINK("https%3A%2F%2Fwww.webofscience.com%2Fwos%2Fwoscc%2Ffull-record%2FWOS:A1997XC17800008","View Full Record in Web of Science")</f>
        <v>View Full Record in Web of Science</v>
      </c>
    </row>
    <row r="330" spans="1:72" x14ac:dyDescent="0.15">
      <c r="A330" t="s">
        <v>72</v>
      </c>
      <c r="B330" t="s">
        <v>4177</v>
      </c>
      <c r="C330" t="s">
        <v>74</v>
      </c>
      <c r="D330" t="s">
        <v>74</v>
      </c>
      <c r="E330" t="s">
        <v>74</v>
      </c>
      <c r="F330" t="s">
        <v>4177</v>
      </c>
      <c r="G330" t="s">
        <v>74</v>
      </c>
      <c r="H330" t="s">
        <v>74</v>
      </c>
      <c r="I330" t="s">
        <v>4193</v>
      </c>
      <c r="J330" t="s">
        <v>4194</v>
      </c>
      <c r="K330" t="s">
        <v>74</v>
      </c>
      <c r="L330" t="s">
        <v>74</v>
      </c>
      <c r="M330" t="s">
        <v>77</v>
      </c>
      <c r="N330" t="s">
        <v>78</v>
      </c>
      <c r="O330" t="s">
        <v>74</v>
      </c>
      <c r="P330" t="s">
        <v>74</v>
      </c>
      <c r="Q330" t="s">
        <v>74</v>
      </c>
      <c r="R330" t="s">
        <v>74</v>
      </c>
      <c r="S330" t="s">
        <v>74</v>
      </c>
      <c r="T330" t="s">
        <v>74</v>
      </c>
      <c r="U330" t="s">
        <v>4195</v>
      </c>
      <c r="V330" t="s">
        <v>4196</v>
      </c>
      <c r="W330" t="s">
        <v>4197</v>
      </c>
      <c r="X330" t="s">
        <v>2142</v>
      </c>
      <c r="Y330" t="s">
        <v>74</v>
      </c>
      <c r="Z330" t="s">
        <v>74</v>
      </c>
      <c r="AA330" t="s">
        <v>74</v>
      </c>
      <c r="AB330" t="s">
        <v>74</v>
      </c>
      <c r="AC330" t="s">
        <v>74</v>
      </c>
      <c r="AD330" t="s">
        <v>74</v>
      </c>
      <c r="AE330" t="s">
        <v>74</v>
      </c>
      <c r="AF330" t="s">
        <v>74</v>
      </c>
      <c r="AG330">
        <v>26</v>
      </c>
      <c r="AH330">
        <v>1</v>
      </c>
      <c r="AI330">
        <v>1</v>
      </c>
      <c r="AJ330">
        <v>0</v>
      </c>
      <c r="AK330">
        <v>1</v>
      </c>
      <c r="AL330" t="s">
        <v>4198</v>
      </c>
      <c r="AM330" t="s">
        <v>4199</v>
      </c>
      <c r="AN330" t="s">
        <v>4200</v>
      </c>
      <c r="AO330" t="s">
        <v>1439</v>
      </c>
      <c r="AP330" t="s">
        <v>4201</v>
      </c>
      <c r="AQ330" t="s">
        <v>74</v>
      </c>
      <c r="AR330" t="s">
        <v>1432</v>
      </c>
      <c r="AS330" t="s">
        <v>1440</v>
      </c>
      <c r="AT330" t="s">
        <v>3901</v>
      </c>
      <c r="AU330">
        <v>1997</v>
      </c>
      <c r="AV330">
        <v>97</v>
      </c>
      <c r="AW330" t="s">
        <v>74</v>
      </c>
      <c r="AX330">
        <v>1</v>
      </c>
      <c r="AY330" t="s">
        <v>74</v>
      </c>
      <c r="AZ330" t="s">
        <v>74</v>
      </c>
      <c r="BA330" t="s">
        <v>74</v>
      </c>
      <c r="BB330">
        <v>67</v>
      </c>
      <c r="BC330">
        <v>75</v>
      </c>
      <c r="BD330" t="s">
        <v>74</v>
      </c>
      <c r="BE330" t="s">
        <v>4202</v>
      </c>
      <c r="BF330" t="str">
        <f>HYPERLINK("http://dx.doi.org/10.1071/MU97007","http://dx.doi.org/10.1071/MU97007")</f>
        <v>http://dx.doi.org/10.1071/MU97007</v>
      </c>
      <c r="BG330" t="s">
        <v>74</v>
      </c>
      <c r="BH330" t="s">
        <v>74</v>
      </c>
      <c r="BI330">
        <v>9</v>
      </c>
      <c r="BJ330" t="s">
        <v>1442</v>
      </c>
      <c r="BK330" t="s">
        <v>95</v>
      </c>
      <c r="BL330" t="s">
        <v>1443</v>
      </c>
      <c r="BM330" t="s">
        <v>4185</v>
      </c>
      <c r="BN330" t="s">
        <v>74</v>
      </c>
      <c r="BO330" t="s">
        <v>74</v>
      </c>
      <c r="BP330" t="s">
        <v>74</v>
      </c>
      <c r="BQ330" t="s">
        <v>74</v>
      </c>
      <c r="BR330" t="s">
        <v>97</v>
      </c>
      <c r="BS330" t="s">
        <v>4203</v>
      </c>
      <c r="BT330" t="str">
        <f>HYPERLINK("https%3A%2F%2Fwww.webofscience.com%2Fwos%2Fwoscc%2Ffull-record%2FWOS:A1997XC17800007","View Full Record in Web of Science")</f>
        <v>View Full Record in Web of Science</v>
      </c>
    </row>
    <row r="331" spans="1:72" x14ac:dyDescent="0.15">
      <c r="A331" t="s">
        <v>72</v>
      </c>
      <c r="B331" t="s">
        <v>4204</v>
      </c>
      <c r="C331" t="s">
        <v>74</v>
      </c>
      <c r="D331" t="s">
        <v>74</v>
      </c>
      <c r="E331" t="s">
        <v>74</v>
      </c>
      <c r="F331" t="s">
        <v>4204</v>
      </c>
      <c r="G331" t="s">
        <v>74</v>
      </c>
      <c r="H331" t="s">
        <v>74</v>
      </c>
      <c r="I331" t="s">
        <v>4205</v>
      </c>
      <c r="J331" t="s">
        <v>1514</v>
      </c>
      <c r="K331" t="s">
        <v>74</v>
      </c>
      <c r="L331" t="s">
        <v>74</v>
      </c>
      <c r="M331" t="s">
        <v>77</v>
      </c>
      <c r="N331" t="s">
        <v>78</v>
      </c>
      <c r="O331" t="s">
        <v>74</v>
      </c>
      <c r="P331" t="s">
        <v>74</v>
      </c>
      <c r="Q331" t="s">
        <v>74</v>
      </c>
      <c r="R331" t="s">
        <v>74</v>
      </c>
      <c r="S331" t="s">
        <v>74</v>
      </c>
      <c r="T331" t="s">
        <v>74</v>
      </c>
      <c r="U331" t="s">
        <v>4206</v>
      </c>
      <c r="V331" t="s">
        <v>4207</v>
      </c>
      <c r="W331" t="s">
        <v>4208</v>
      </c>
      <c r="X331" t="s">
        <v>4209</v>
      </c>
      <c r="Y331" t="s">
        <v>74</v>
      </c>
      <c r="Z331" t="s">
        <v>74</v>
      </c>
      <c r="AA331" t="s">
        <v>4210</v>
      </c>
      <c r="AB331" t="s">
        <v>4211</v>
      </c>
      <c r="AC331" t="s">
        <v>74</v>
      </c>
      <c r="AD331" t="s">
        <v>74</v>
      </c>
      <c r="AE331" t="s">
        <v>74</v>
      </c>
      <c r="AF331" t="s">
        <v>74</v>
      </c>
      <c r="AG331">
        <v>73</v>
      </c>
      <c r="AH331">
        <v>88</v>
      </c>
      <c r="AI331">
        <v>98</v>
      </c>
      <c r="AJ331">
        <v>1</v>
      </c>
      <c r="AK331">
        <v>28</v>
      </c>
      <c r="AL331" t="s">
        <v>175</v>
      </c>
      <c r="AM331" t="s">
        <v>132</v>
      </c>
      <c r="AN331" t="s">
        <v>860</v>
      </c>
      <c r="AO331" t="s">
        <v>1522</v>
      </c>
      <c r="AP331" t="s">
        <v>74</v>
      </c>
      <c r="AQ331" t="s">
        <v>74</v>
      </c>
      <c r="AR331" t="s">
        <v>1523</v>
      </c>
      <c r="AS331" t="s">
        <v>1524</v>
      </c>
      <c r="AT331" t="s">
        <v>3901</v>
      </c>
      <c r="AU331">
        <v>1997</v>
      </c>
      <c r="AV331">
        <v>61</v>
      </c>
      <c r="AW331">
        <v>6</v>
      </c>
      <c r="AX331" t="s">
        <v>74</v>
      </c>
      <c r="AY331" t="s">
        <v>74</v>
      </c>
      <c r="AZ331" t="s">
        <v>74</v>
      </c>
      <c r="BA331" t="s">
        <v>74</v>
      </c>
      <c r="BB331">
        <v>1277</v>
      </c>
      <c r="BC331">
        <v>1291</v>
      </c>
      <c r="BD331" t="s">
        <v>74</v>
      </c>
      <c r="BE331" t="s">
        <v>4212</v>
      </c>
      <c r="BF331" t="str">
        <f>HYPERLINK("http://dx.doi.org/10.1016/S0016-7037(96)00404-8","http://dx.doi.org/10.1016/S0016-7037(96)00404-8")</f>
        <v>http://dx.doi.org/10.1016/S0016-7037(96)00404-8</v>
      </c>
      <c r="BG331" t="s">
        <v>74</v>
      </c>
      <c r="BH331" t="s">
        <v>74</v>
      </c>
      <c r="BI331">
        <v>15</v>
      </c>
      <c r="BJ331" t="s">
        <v>225</v>
      </c>
      <c r="BK331" t="s">
        <v>95</v>
      </c>
      <c r="BL331" t="s">
        <v>225</v>
      </c>
      <c r="BM331" t="s">
        <v>4213</v>
      </c>
      <c r="BN331" t="s">
        <v>74</v>
      </c>
      <c r="BO331" t="s">
        <v>308</v>
      </c>
      <c r="BP331" t="s">
        <v>74</v>
      </c>
      <c r="BQ331" t="s">
        <v>74</v>
      </c>
      <c r="BR331" t="s">
        <v>97</v>
      </c>
      <c r="BS331" t="s">
        <v>4214</v>
      </c>
      <c r="BT331" t="str">
        <f>HYPERLINK("https%3A%2F%2Fwww.webofscience.com%2Fwos%2Fwoscc%2Ffull-record%2FWOS:A1997WP49300013","View Full Record in Web of Science")</f>
        <v>View Full Record in Web of Science</v>
      </c>
    </row>
    <row r="332" spans="1:72" x14ac:dyDescent="0.15">
      <c r="A332" t="s">
        <v>72</v>
      </c>
      <c r="B332" t="s">
        <v>4215</v>
      </c>
      <c r="C332" t="s">
        <v>74</v>
      </c>
      <c r="D332" t="s">
        <v>74</v>
      </c>
      <c r="E332" t="s">
        <v>74</v>
      </c>
      <c r="F332" t="s">
        <v>4215</v>
      </c>
      <c r="G332" t="s">
        <v>74</v>
      </c>
      <c r="H332" t="s">
        <v>74</v>
      </c>
      <c r="I332" t="s">
        <v>4216</v>
      </c>
      <c r="J332" t="s">
        <v>2443</v>
      </c>
      <c r="K332" t="s">
        <v>74</v>
      </c>
      <c r="L332" t="s">
        <v>74</v>
      </c>
      <c r="M332" t="s">
        <v>1577</v>
      </c>
      <c r="N332" t="s">
        <v>78</v>
      </c>
      <c r="O332" t="s">
        <v>74</v>
      </c>
      <c r="P332" t="s">
        <v>74</v>
      </c>
      <c r="Q332" t="s">
        <v>74</v>
      </c>
      <c r="R332" t="s">
        <v>74</v>
      </c>
      <c r="S332" t="s">
        <v>74</v>
      </c>
      <c r="T332" t="s">
        <v>74</v>
      </c>
      <c r="U332" t="s">
        <v>74</v>
      </c>
      <c r="V332" t="s">
        <v>74</v>
      </c>
      <c r="W332" t="s">
        <v>74</v>
      </c>
      <c r="X332" t="s">
        <v>74</v>
      </c>
      <c r="Y332" t="s">
        <v>4217</v>
      </c>
      <c r="Z332" t="s">
        <v>74</v>
      </c>
      <c r="AA332" t="s">
        <v>74</v>
      </c>
      <c r="AB332" t="s">
        <v>74</v>
      </c>
      <c r="AC332" t="s">
        <v>74</v>
      </c>
      <c r="AD332" t="s">
        <v>74</v>
      </c>
      <c r="AE332" t="s">
        <v>74</v>
      </c>
      <c r="AF332" t="s">
        <v>74</v>
      </c>
      <c r="AG332">
        <v>5</v>
      </c>
      <c r="AH332">
        <v>0</v>
      </c>
      <c r="AI332">
        <v>0</v>
      </c>
      <c r="AJ332">
        <v>0</v>
      </c>
      <c r="AK332">
        <v>0</v>
      </c>
      <c r="AL332" t="s">
        <v>1583</v>
      </c>
      <c r="AM332" t="s">
        <v>1584</v>
      </c>
      <c r="AN332" t="s">
        <v>2447</v>
      </c>
      <c r="AO332" t="s">
        <v>2448</v>
      </c>
      <c r="AP332" t="s">
        <v>74</v>
      </c>
      <c r="AQ332" t="s">
        <v>74</v>
      </c>
      <c r="AR332" t="s">
        <v>2449</v>
      </c>
      <c r="AS332" t="s">
        <v>2450</v>
      </c>
      <c r="AT332" t="s">
        <v>3889</v>
      </c>
      <c r="AU332">
        <v>1997</v>
      </c>
      <c r="AV332">
        <v>37</v>
      </c>
      <c r="AW332">
        <v>2</v>
      </c>
      <c r="AX332" t="s">
        <v>74</v>
      </c>
      <c r="AY332" t="s">
        <v>74</v>
      </c>
      <c r="AZ332" t="s">
        <v>74</v>
      </c>
      <c r="BA332" t="s">
        <v>74</v>
      </c>
      <c r="BB332">
        <v>129</v>
      </c>
      <c r="BC332">
        <v>131</v>
      </c>
      <c r="BD332" t="s">
        <v>74</v>
      </c>
      <c r="BE332" t="s">
        <v>74</v>
      </c>
      <c r="BF332" t="s">
        <v>74</v>
      </c>
      <c r="BG332" t="s">
        <v>74</v>
      </c>
      <c r="BH332" t="s">
        <v>74</v>
      </c>
      <c r="BI332">
        <v>3</v>
      </c>
      <c r="BJ332" t="s">
        <v>225</v>
      </c>
      <c r="BK332" t="s">
        <v>95</v>
      </c>
      <c r="BL332" t="s">
        <v>225</v>
      </c>
      <c r="BM332" t="s">
        <v>4218</v>
      </c>
      <c r="BN332" t="s">
        <v>74</v>
      </c>
      <c r="BO332" t="s">
        <v>74</v>
      </c>
      <c r="BP332" t="s">
        <v>74</v>
      </c>
      <c r="BQ332" t="s">
        <v>74</v>
      </c>
      <c r="BR332" t="s">
        <v>97</v>
      </c>
      <c r="BS332" t="s">
        <v>4219</v>
      </c>
      <c r="BT332" t="str">
        <f>HYPERLINK("https%3A%2F%2Fwww.webofscience.com%2Fwos%2Fwoscc%2Ffull-record%2FWOS:A1997XC66000019","View Full Record in Web of Science")</f>
        <v>View Full Record in Web of Science</v>
      </c>
    </row>
    <row r="333" spans="1:72" x14ac:dyDescent="0.15">
      <c r="A333" t="s">
        <v>72</v>
      </c>
      <c r="B333" t="s">
        <v>4220</v>
      </c>
      <c r="C333" t="s">
        <v>74</v>
      </c>
      <c r="D333" t="s">
        <v>74</v>
      </c>
      <c r="E333" t="s">
        <v>74</v>
      </c>
      <c r="F333" t="s">
        <v>4220</v>
      </c>
      <c r="G333" t="s">
        <v>74</v>
      </c>
      <c r="H333" t="s">
        <v>74</v>
      </c>
      <c r="I333" t="s">
        <v>4221</v>
      </c>
      <c r="J333" t="s">
        <v>1530</v>
      </c>
      <c r="K333" t="s">
        <v>74</v>
      </c>
      <c r="L333" t="s">
        <v>74</v>
      </c>
      <c r="M333" t="s">
        <v>77</v>
      </c>
      <c r="N333" t="s">
        <v>78</v>
      </c>
      <c r="O333" t="s">
        <v>74</v>
      </c>
      <c r="P333" t="s">
        <v>74</v>
      </c>
      <c r="Q333" t="s">
        <v>74</v>
      </c>
      <c r="R333" t="s">
        <v>74</v>
      </c>
      <c r="S333" t="s">
        <v>74</v>
      </c>
      <c r="T333" t="s">
        <v>74</v>
      </c>
      <c r="U333" t="s">
        <v>4222</v>
      </c>
      <c r="V333" t="s">
        <v>4223</v>
      </c>
      <c r="W333" t="s">
        <v>4224</v>
      </c>
      <c r="X333" t="s">
        <v>4225</v>
      </c>
      <c r="Y333" t="s">
        <v>4226</v>
      </c>
      <c r="Z333" t="s">
        <v>74</v>
      </c>
      <c r="AA333" t="s">
        <v>4227</v>
      </c>
      <c r="AB333" t="s">
        <v>4228</v>
      </c>
      <c r="AC333" t="s">
        <v>74</v>
      </c>
      <c r="AD333" t="s">
        <v>74</v>
      </c>
      <c r="AE333" t="s">
        <v>74</v>
      </c>
      <c r="AF333" t="s">
        <v>74</v>
      </c>
      <c r="AG333">
        <v>25</v>
      </c>
      <c r="AH333">
        <v>5</v>
      </c>
      <c r="AI333">
        <v>5</v>
      </c>
      <c r="AJ333">
        <v>0</v>
      </c>
      <c r="AK333">
        <v>3</v>
      </c>
      <c r="AL333" t="s">
        <v>707</v>
      </c>
      <c r="AM333" t="s">
        <v>572</v>
      </c>
      <c r="AN333" t="s">
        <v>1536</v>
      </c>
      <c r="AO333" t="s">
        <v>1537</v>
      </c>
      <c r="AP333" t="s">
        <v>74</v>
      </c>
      <c r="AQ333" t="s">
        <v>74</v>
      </c>
      <c r="AR333" t="s">
        <v>1538</v>
      </c>
      <c r="AS333" t="s">
        <v>1539</v>
      </c>
      <c r="AT333" t="s">
        <v>4229</v>
      </c>
      <c r="AU333">
        <v>1997</v>
      </c>
      <c r="AV333">
        <v>24</v>
      </c>
      <c r="AW333">
        <v>5</v>
      </c>
      <c r="AX333" t="s">
        <v>74</v>
      </c>
      <c r="AY333" t="s">
        <v>74</v>
      </c>
      <c r="AZ333" t="s">
        <v>74</v>
      </c>
      <c r="BA333" t="s">
        <v>74</v>
      </c>
      <c r="BB333">
        <v>543</v>
      </c>
      <c r="BC333">
        <v>546</v>
      </c>
      <c r="BD333" t="s">
        <v>74</v>
      </c>
      <c r="BE333" t="s">
        <v>4230</v>
      </c>
      <c r="BF333" t="str">
        <f>HYPERLINK("http://dx.doi.org/10.1029/97GL50316","http://dx.doi.org/10.1029/97GL50316")</f>
        <v>http://dx.doi.org/10.1029/97GL50316</v>
      </c>
      <c r="BG333" t="s">
        <v>74</v>
      </c>
      <c r="BH333" t="s">
        <v>74</v>
      </c>
      <c r="BI333">
        <v>4</v>
      </c>
      <c r="BJ333" t="s">
        <v>1541</v>
      </c>
      <c r="BK333" t="s">
        <v>95</v>
      </c>
      <c r="BL333" t="s">
        <v>564</v>
      </c>
      <c r="BM333" t="s">
        <v>4231</v>
      </c>
      <c r="BN333" t="s">
        <v>74</v>
      </c>
      <c r="BO333" t="s">
        <v>74</v>
      </c>
      <c r="BP333" t="s">
        <v>74</v>
      </c>
      <c r="BQ333" t="s">
        <v>74</v>
      </c>
      <c r="BR333" t="s">
        <v>97</v>
      </c>
      <c r="BS333" t="s">
        <v>4232</v>
      </c>
      <c r="BT333" t="str">
        <f>HYPERLINK("https%3A%2F%2Fwww.webofscience.com%2Fwos%2Fwoscc%2Ffull-record%2FWOS:A1997WL74200013","View Full Record in Web of Science")</f>
        <v>View Full Record in Web of Science</v>
      </c>
    </row>
    <row r="334" spans="1:72" x14ac:dyDescent="0.15">
      <c r="A334" t="s">
        <v>72</v>
      </c>
      <c r="B334" t="s">
        <v>4233</v>
      </c>
      <c r="C334" t="s">
        <v>74</v>
      </c>
      <c r="D334" t="s">
        <v>74</v>
      </c>
      <c r="E334" t="s">
        <v>74</v>
      </c>
      <c r="F334" t="s">
        <v>4233</v>
      </c>
      <c r="G334" t="s">
        <v>74</v>
      </c>
      <c r="H334" t="s">
        <v>74</v>
      </c>
      <c r="I334" t="s">
        <v>4234</v>
      </c>
      <c r="J334" t="s">
        <v>1530</v>
      </c>
      <c r="K334" t="s">
        <v>74</v>
      </c>
      <c r="L334" t="s">
        <v>74</v>
      </c>
      <c r="M334" t="s">
        <v>77</v>
      </c>
      <c r="N334" t="s">
        <v>78</v>
      </c>
      <c r="O334" t="s">
        <v>74</v>
      </c>
      <c r="P334" t="s">
        <v>74</v>
      </c>
      <c r="Q334" t="s">
        <v>74</v>
      </c>
      <c r="R334" t="s">
        <v>74</v>
      </c>
      <c r="S334" t="s">
        <v>74</v>
      </c>
      <c r="T334" t="s">
        <v>74</v>
      </c>
      <c r="U334" t="s">
        <v>4235</v>
      </c>
      <c r="V334" t="s">
        <v>4236</v>
      </c>
      <c r="W334" t="s">
        <v>4237</v>
      </c>
      <c r="X334" t="s">
        <v>74</v>
      </c>
      <c r="Y334" t="s">
        <v>4238</v>
      </c>
      <c r="Z334" t="s">
        <v>74</v>
      </c>
      <c r="AA334" t="s">
        <v>4239</v>
      </c>
      <c r="AB334" t="s">
        <v>74</v>
      </c>
      <c r="AC334" t="s">
        <v>74</v>
      </c>
      <c r="AD334" t="s">
        <v>74</v>
      </c>
      <c r="AE334" t="s">
        <v>74</v>
      </c>
      <c r="AF334" t="s">
        <v>74</v>
      </c>
      <c r="AG334">
        <v>13</v>
      </c>
      <c r="AH334">
        <v>24</v>
      </c>
      <c r="AI334">
        <v>25</v>
      </c>
      <c r="AJ334">
        <v>1</v>
      </c>
      <c r="AK334">
        <v>2</v>
      </c>
      <c r="AL334" t="s">
        <v>707</v>
      </c>
      <c r="AM334" t="s">
        <v>572</v>
      </c>
      <c r="AN334" t="s">
        <v>1536</v>
      </c>
      <c r="AO334" t="s">
        <v>1537</v>
      </c>
      <c r="AP334" t="s">
        <v>74</v>
      </c>
      <c r="AQ334" t="s">
        <v>74</v>
      </c>
      <c r="AR334" t="s">
        <v>1538</v>
      </c>
      <c r="AS334" t="s">
        <v>1539</v>
      </c>
      <c r="AT334" t="s">
        <v>4229</v>
      </c>
      <c r="AU334">
        <v>1997</v>
      </c>
      <c r="AV334">
        <v>24</v>
      </c>
      <c r="AW334">
        <v>5</v>
      </c>
      <c r="AX334" t="s">
        <v>74</v>
      </c>
      <c r="AY334" t="s">
        <v>74</v>
      </c>
      <c r="AZ334" t="s">
        <v>74</v>
      </c>
      <c r="BA334" t="s">
        <v>74</v>
      </c>
      <c r="BB334">
        <v>591</v>
      </c>
      <c r="BC334">
        <v>594</v>
      </c>
      <c r="BD334" t="s">
        <v>74</v>
      </c>
      <c r="BE334" t="s">
        <v>4240</v>
      </c>
      <c r="BF334" t="str">
        <f>HYPERLINK("http://dx.doi.org/10.1029/96GL04017","http://dx.doi.org/10.1029/96GL04017")</f>
        <v>http://dx.doi.org/10.1029/96GL04017</v>
      </c>
      <c r="BG334" t="s">
        <v>74</v>
      </c>
      <c r="BH334" t="s">
        <v>74</v>
      </c>
      <c r="BI334">
        <v>4</v>
      </c>
      <c r="BJ334" t="s">
        <v>1541</v>
      </c>
      <c r="BK334" t="s">
        <v>95</v>
      </c>
      <c r="BL334" t="s">
        <v>564</v>
      </c>
      <c r="BM334" t="s">
        <v>4231</v>
      </c>
      <c r="BN334" t="s">
        <v>74</v>
      </c>
      <c r="BO334" t="s">
        <v>227</v>
      </c>
      <c r="BP334" t="s">
        <v>74</v>
      </c>
      <c r="BQ334" t="s">
        <v>74</v>
      </c>
      <c r="BR334" t="s">
        <v>97</v>
      </c>
      <c r="BS334" t="s">
        <v>4241</v>
      </c>
      <c r="BT334" t="str">
        <f>HYPERLINK("https%3A%2F%2Fwww.webofscience.com%2Fwos%2Fwoscc%2Ffull-record%2FWOS:A1997WL74200025","View Full Record in Web of Science")</f>
        <v>View Full Record in Web of Science</v>
      </c>
    </row>
    <row r="335" spans="1:72" x14ac:dyDescent="0.15">
      <c r="A335" t="s">
        <v>72</v>
      </c>
      <c r="B335" t="s">
        <v>4242</v>
      </c>
      <c r="C335" t="s">
        <v>74</v>
      </c>
      <c r="D335" t="s">
        <v>74</v>
      </c>
      <c r="E335" t="s">
        <v>74</v>
      </c>
      <c r="F335" t="s">
        <v>4242</v>
      </c>
      <c r="G335" t="s">
        <v>74</v>
      </c>
      <c r="H335" t="s">
        <v>74</v>
      </c>
      <c r="I335" t="s">
        <v>4243</v>
      </c>
      <c r="J335" t="s">
        <v>1530</v>
      </c>
      <c r="K335" t="s">
        <v>74</v>
      </c>
      <c r="L335" t="s">
        <v>74</v>
      </c>
      <c r="M335" t="s">
        <v>77</v>
      </c>
      <c r="N335" t="s">
        <v>78</v>
      </c>
      <c r="O335" t="s">
        <v>74</v>
      </c>
      <c r="P335" t="s">
        <v>74</v>
      </c>
      <c r="Q335" t="s">
        <v>74</v>
      </c>
      <c r="R335" t="s">
        <v>74</v>
      </c>
      <c r="S335" t="s">
        <v>74</v>
      </c>
      <c r="T335" t="s">
        <v>74</v>
      </c>
      <c r="U335" t="s">
        <v>4244</v>
      </c>
      <c r="V335" t="s">
        <v>4245</v>
      </c>
      <c r="W335" t="s">
        <v>4246</v>
      </c>
      <c r="X335" t="s">
        <v>4247</v>
      </c>
      <c r="Y335" t="s">
        <v>4248</v>
      </c>
      <c r="Z335" t="s">
        <v>74</v>
      </c>
      <c r="AA335" t="s">
        <v>74</v>
      </c>
      <c r="AB335" t="s">
        <v>74</v>
      </c>
      <c r="AC335" t="s">
        <v>74</v>
      </c>
      <c r="AD335" t="s">
        <v>74</v>
      </c>
      <c r="AE335" t="s">
        <v>74</v>
      </c>
      <c r="AF335" t="s">
        <v>74</v>
      </c>
      <c r="AG335">
        <v>29</v>
      </c>
      <c r="AH335">
        <v>19</v>
      </c>
      <c r="AI335">
        <v>19</v>
      </c>
      <c r="AJ335">
        <v>0</v>
      </c>
      <c r="AK335">
        <v>1</v>
      </c>
      <c r="AL335" t="s">
        <v>707</v>
      </c>
      <c r="AM335" t="s">
        <v>572</v>
      </c>
      <c r="AN335" t="s">
        <v>1536</v>
      </c>
      <c r="AO335" t="s">
        <v>1537</v>
      </c>
      <c r="AP335" t="s">
        <v>74</v>
      </c>
      <c r="AQ335" t="s">
        <v>74</v>
      </c>
      <c r="AR335" t="s">
        <v>1538</v>
      </c>
      <c r="AS335" t="s">
        <v>1539</v>
      </c>
      <c r="AT335" t="s">
        <v>4229</v>
      </c>
      <c r="AU335">
        <v>1997</v>
      </c>
      <c r="AV335">
        <v>24</v>
      </c>
      <c r="AW335">
        <v>5</v>
      </c>
      <c r="AX335" t="s">
        <v>74</v>
      </c>
      <c r="AY335" t="s">
        <v>74</v>
      </c>
      <c r="AZ335" t="s">
        <v>74</v>
      </c>
      <c r="BA335" t="s">
        <v>74</v>
      </c>
      <c r="BB335">
        <v>615</v>
      </c>
      <c r="BC335">
        <v>618</v>
      </c>
      <c r="BD335" t="s">
        <v>74</v>
      </c>
      <c r="BE335" t="s">
        <v>4249</v>
      </c>
      <c r="BF335" t="str">
        <f>HYPERLINK("http://dx.doi.org/10.1029/97GL00256","http://dx.doi.org/10.1029/97GL00256")</f>
        <v>http://dx.doi.org/10.1029/97GL00256</v>
      </c>
      <c r="BG335" t="s">
        <v>74</v>
      </c>
      <c r="BH335" t="s">
        <v>74</v>
      </c>
      <c r="BI335">
        <v>4</v>
      </c>
      <c r="BJ335" t="s">
        <v>1541</v>
      </c>
      <c r="BK335" t="s">
        <v>95</v>
      </c>
      <c r="BL335" t="s">
        <v>564</v>
      </c>
      <c r="BM335" t="s">
        <v>4231</v>
      </c>
      <c r="BN335" t="s">
        <v>74</v>
      </c>
      <c r="BO335" t="s">
        <v>227</v>
      </c>
      <c r="BP335" t="s">
        <v>74</v>
      </c>
      <c r="BQ335" t="s">
        <v>74</v>
      </c>
      <c r="BR335" t="s">
        <v>97</v>
      </c>
      <c r="BS335" t="s">
        <v>4250</v>
      </c>
      <c r="BT335" t="str">
        <f>HYPERLINK("https%3A%2F%2Fwww.webofscience.com%2Fwos%2Fwoscc%2Ffull-record%2FWOS:A1997WL74200031","View Full Record in Web of Science")</f>
        <v>View Full Record in Web of Science</v>
      </c>
    </row>
    <row r="336" spans="1:72" x14ac:dyDescent="0.15">
      <c r="A336" t="s">
        <v>72</v>
      </c>
      <c r="B336" t="s">
        <v>4251</v>
      </c>
      <c r="C336" t="s">
        <v>74</v>
      </c>
      <c r="D336" t="s">
        <v>74</v>
      </c>
      <c r="E336" t="s">
        <v>74</v>
      </c>
      <c r="F336" t="s">
        <v>4251</v>
      </c>
      <c r="G336" t="s">
        <v>74</v>
      </c>
      <c r="H336" t="s">
        <v>74</v>
      </c>
      <c r="I336" t="s">
        <v>4252</v>
      </c>
      <c r="J336" t="s">
        <v>2529</v>
      </c>
      <c r="K336" t="s">
        <v>74</v>
      </c>
      <c r="L336" t="s">
        <v>74</v>
      </c>
      <c r="M336" t="s">
        <v>77</v>
      </c>
      <c r="N336" t="s">
        <v>428</v>
      </c>
      <c r="O336" t="s">
        <v>74</v>
      </c>
      <c r="P336" t="s">
        <v>74</v>
      </c>
      <c r="Q336" t="s">
        <v>74</v>
      </c>
      <c r="R336" t="s">
        <v>74</v>
      </c>
      <c r="S336" t="s">
        <v>74</v>
      </c>
      <c r="T336" t="s">
        <v>74</v>
      </c>
      <c r="U336" t="s">
        <v>4253</v>
      </c>
      <c r="V336" t="s">
        <v>4254</v>
      </c>
      <c r="W336" t="s">
        <v>4255</v>
      </c>
      <c r="X336" t="s">
        <v>4256</v>
      </c>
      <c r="Y336" t="s">
        <v>4257</v>
      </c>
      <c r="Z336" t="s">
        <v>74</v>
      </c>
      <c r="AA336" t="s">
        <v>74</v>
      </c>
      <c r="AB336" t="s">
        <v>74</v>
      </c>
      <c r="AC336" t="s">
        <v>74</v>
      </c>
      <c r="AD336" t="s">
        <v>74</v>
      </c>
      <c r="AE336" t="s">
        <v>74</v>
      </c>
      <c r="AF336" t="s">
        <v>74</v>
      </c>
      <c r="AG336">
        <v>109</v>
      </c>
      <c r="AH336">
        <v>91</v>
      </c>
      <c r="AI336">
        <v>101</v>
      </c>
      <c r="AJ336">
        <v>0</v>
      </c>
      <c r="AK336">
        <v>14</v>
      </c>
      <c r="AL336" t="s">
        <v>2535</v>
      </c>
      <c r="AM336" t="s">
        <v>2536</v>
      </c>
      <c r="AN336" t="s">
        <v>3065</v>
      </c>
      <c r="AO336" t="s">
        <v>2538</v>
      </c>
      <c r="AP336" t="s">
        <v>74</v>
      </c>
      <c r="AQ336" t="s">
        <v>74</v>
      </c>
      <c r="AR336" t="s">
        <v>2540</v>
      </c>
      <c r="AS336" t="s">
        <v>2541</v>
      </c>
      <c r="AT336" t="s">
        <v>3901</v>
      </c>
      <c r="AU336">
        <v>1997</v>
      </c>
      <c r="AV336">
        <v>105</v>
      </c>
      <c r="AW336">
        <v>2</v>
      </c>
      <c r="AX336" t="s">
        <v>74</v>
      </c>
      <c r="AY336" t="s">
        <v>74</v>
      </c>
      <c r="AZ336" t="s">
        <v>74</v>
      </c>
      <c r="BA336" t="s">
        <v>74</v>
      </c>
      <c r="BB336">
        <v>225</v>
      </c>
      <c r="BC336">
        <v>242</v>
      </c>
      <c r="BD336" t="s">
        <v>74</v>
      </c>
      <c r="BE336" t="s">
        <v>4258</v>
      </c>
      <c r="BF336" t="str">
        <f>HYPERLINK("http://dx.doi.org/10.1086/515914","http://dx.doi.org/10.1086/515914")</f>
        <v>http://dx.doi.org/10.1086/515914</v>
      </c>
      <c r="BG336" t="s">
        <v>74</v>
      </c>
      <c r="BH336" t="s">
        <v>74</v>
      </c>
      <c r="BI336">
        <v>18</v>
      </c>
      <c r="BJ336" t="s">
        <v>564</v>
      </c>
      <c r="BK336" t="s">
        <v>95</v>
      </c>
      <c r="BL336" t="s">
        <v>564</v>
      </c>
      <c r="BM336" t="s">
        <v>4259</v>
      </c>
      <c r="BN336" t="s">
        <v>74</v>
      </c>
      <c r="BO336" t="s">
        <v>74</v>
      </c>
      <c r="BP336" t="s">
        <v>74</v>
      </c>
      <c r="BQ336" t="s">
        <v>74</v>
      </c>
      <c r="BR336" t="s">
        <v>97</v>
      </c>
      <c r="BS336" t="s">
        <v>4260</v>
      </c>
      <c r="BT336" t="str">
        <f>HYPERLINK("https%3A%2F%2Fwww.webofscience.com%2Fwos%2Fwoscc%2Ffull-record%2FWOS:A1997WP00500006","View Full Record in Web of Science")</f>
        <v>View Full Record in Web of Science</v>
      </c>
    </row>
    <row r="337" spans="1:72" x14ac:dyDescent="0.15">
      <c r="A337" t="s">
        <v>72</v>
      </c>
      <c r="B337" t="s">
        <v>4261</v>
      </c>
      <c r="C337" t="s">
        <v>74</v>
      </c>
      <c r="D337" t="s">
        <v>74</v>
      </c>
      <c r="E337" t="s">
        <v>74</v>
      </c>
      <c r="F337" t="s">
        <v>4261</v>
      </c>
      <c r="G337" t="s">
        <v>74</v>
      </c>
      <c r="H337" t="s">
        <v>74</v>
      </c>
      <c r="I337" t="s">
        <v>4262</v>
      </c>
      <c r="J337" t="s">
        <v>1685</v>
      </c>
      <c r="K337" t="s">
        <v>74</v>
      </c>
      <c r="L337" t="s">
        <v>74</v>
      </c>
      <c r="M337" t="s">
        <v>77</v>
      </c>
      <c r="N337" t="s">
        <v>78</v>
      </c>
      <c r="O337" t="s">
        <v>74</v>
      </c>
      <c r="P337" t="s">
        <v>74</v>
      </c>
      <c r="Q337" t="s">
        <v>74</v>
      </c>
      <c r="R337" t="s">
        <v>74</v>
      </c>
      <c r="S337" t="s">
        <v>74</v>
      </c>
      <c r="T337" t="s">
        <v>74</v>
      </c>
      <c r="U337" t="s">
        <v>4263</v>
      </c>
      <c r="V337" t="s">
        <v>4264</v>
      </c>
      <c r="W337" t="s">
        <v>4265</v>
      </c>
      <c r="X337" t="s">
        <v>4266</v>
      </c>
      <c r="Y337" t="s">
        <v>4267</v>
      </c>
      <c r="Z337" t="s">
        <v>74</v>
      </c>
      <c r="AA337" t="s">
        <v>4268</v>
      </c>
      <c r="AB337" t="s">
        <v>4269</v>
      </c>
      <c r="AC337" t="s">
        <v>74</v>
      </c>
      <c r="AD337" t="s">
        <v>74</v>
      </c>
      <c r="AE337" t="s">
        <v>74</v>
      </c>
      <c r="AF337" t="s">
        <v>74</v>
      </c>
      <c r="AG337">
        <v>26</v>
      </c>
      <c r="AH337">
        <v>22</v>
      </c>
      <c r="AI337">
        <v>22</v>
      </c>
      <c r="AJ337">
        <v>0</v>
      </c>
      <c r="AK337">
        <v>0</v>
      </c>
      <c r="AL337" t="s">
        <v>707</v>
      </c>
      <c r="AM337" t="s">
        <v>572</v>
      </c>
      <c r="AN337" t="s">
        <v>1536</v>
      </c>
      <c r="AO337" t="s">
        <v>74</v>
      </c>
      <c r="AP337" t="s">
        <v>74</v>
      </c>
      <c r="AQ337" t="s">
        <v>74</v>
      </c>
      <c r="AR337" t="s">
        <v>1692</v>
      </c>
      <c r="AS337" t="s">
        <v>1693</v>
      </c>
      <c r="AT337" t="s">
        <v>4229</v>
      </c>
      <c r="AU337">
        <v>1997</v>
      </c>
      <c r="AV337">
        <v>102</v>
      </c>
      <c r="AW337" t="s">
        <v>4270</v>
      </c>
      <c r="AX337" t="s">
        <v>74</v>
      </c>
      <c r="AY337" t="s">
        <v>74</v>
      </c>
      <c r="AZ337" t="s">
        <v>74</v>
      </c>
      <c r="BA337" t="s">
        <v>74</v>
      </c>
      <c r="BB337">
        <v>4585</v>
      </c>
      <c r="BC337">
        <v>4596</v>
      </c>
      <c r="BD337" t="s">
        <v>74</v>
      </c>
      <c r="BE337" t="s">
        <v>4271</v>
      </c>
      <c r="BF337" t="str">
        <f>HYPERLINK("http://dx.doi.org/10.1029/96JA02929","http://dx.doi.org/10.1029/96JA02929")</f>
        <v>http://dx.doi.org/10.1029/96JA02929</v>
      </c>
      <c r="BG337" t="s">
        <v>74</v>
      </c>
      <c r="BH337" t="s">
        <v>74</v>
      </c>
      <c r="BI337">
        <v>12</v>
      </c>
      <c r="BJ337" t="s">
        <v>638</v>
      </c>
      <c r="BK337" t="s">
        <v>95</v>
      </c>
      <c r="BL337" t="s">
        <v>638</v>
      </c>
      <c r="BM337" t="s">
        <v>4272</v>
      </c>
      <c r="BN337" t="s">
        <v>74</v>
      </c>
      <c r="BO337" t="s">
        <v>227</v>
      </c>
      <c r="BP337" t="s">
        <v>74</v>
      </c>
      <c r="BQ337" t="s">
        <v>74</v>
      </c>
      <c r="BR337" t="s">
        <v>97</v>
      </c>
      <c r="BS337" t="s">
        <v>4273</v>
      </c>
      <c r="BT337" t="str">
        <f>HYPERLINK("https%3A%2F%2Fwww.webofscience.com%2Fwos%2Fwoscc%2Ffull-record%2FWOS:A1997WL46400008","View Full Record in Web of Science")</f>
        <v>View Full Record in Web of Science</v>
      </c>
    </row>
    <row r="338" spans="1:72" x14ac:dyDescent="0.15">
      <c r="A338" t="s">
        <v>72</v>
      </c>
      <c r="B338" t="s">
        <v>4274</v>
      </c>
      <c r="C338" t="s">
        <v>74</v>
      </c>
      <c r="D338" t="s">
        <v>74</v>
      </c>
      <c r="E338" t="s">
        <v>74</v>
      </c>
      <c r="F338" t="s">
        <v>4274</v>
      </c>
      <c r="G338" t="s">
        <v>74</v>
      </c>
      <c r="H338" t="s">
        <v>74</v>
      </c>
      <c r="I338" t="s">
        <v>4275</v>
      </c>
      <c r="J338" t="s">
        <v>1685</v>
      </c>
      <c r="K338" t="s">
        <v>74</v>
      </c>
      <c r="L338" t="s">
        <v>74</v>
      </c>
      <c r="M338" t="s">
        <v>77</v>
      </c>
      <c r="N338" t="s">
        <v>78</v>
      </c>
      <c r="O338" t="s">
        <v>74</v>
      </c>
      <c r="P338" t="s">
        <v>74</v>
      </c>
      <c r="Q338" t="s">
        <v>74</v>
      </c>
      <c r="R338" t="s">
        <v>74</v>
      </c>
      <c r="S338" t="s">
        <v>74</v>
      </c>
      <c r="T338" t="s">
        <v>74</v>
      </c>
      <c r="U338" t="s">
        <v>4276</v>
      </c>
      <c r="V338" t="s">
        <v>4277</v>
      </c>
      <c r="W338" t="s">
        <v>4278</v>
      </c>
      <c r="X338" t="s">
        <v>4279</v>
      </c>
      <c r="Y338" t="s">
        <v>4280</v>
      </c>
      <c r="Z338" t="s">
        <v>74</v>
      </c>
      <c r="AA338" t="s">
        <v>4281</v>
      </c>
      <c r="AB338" t="s">
        <v>4282</v>
      </c>
      <c r="AC338" t="s">
        <v>74</v>
      </c>
      <c r="AD338" t="s">
        <v>74</v>
      </c>
      <c r="AE338" t="s">
        <v>74</v>
      </c>
      <c r="AF338" t="s">
        <v>74</v>
      </c>
      <c r="AG338">
        <v>38</v>
      </c>
      <c r="AH338">
        <v>6</v>
      </c>
      <c r="AI338">
        <v>6</v>
      </c>
      <c r="AJ338">
        <v>0</v>
      </c>
      <c r="AK338">
        <v>2</v>
      </c>
      <c r="AL338" t="s">
        <v>707</v>
      </c>
      <c r="AM338" t="s">
        <v>572</v>
      </c>
      <c r="AN338" t="s">
        <v>1536</v>
      </c>
      <c r="AO338" t="s">
        <v>74</v>
      </c>
      <c r="AP338" t="s">
        <v>74</v>
      </c>
      <c r="AQ338" t="s">
        <v>74</v>
      </c>
      <c r="AR338" t="s">
        <v>1692</v>
      </c>
      <c r="AS338" t="s">
        <v>1693</v>
      </c>
      <c r="AT338" t="s">
        <v>4229</v>
      </c>
      <c r="AU338">
        <v>1997</v>
      </c>
      <c r="AV338">
        <v>102</v>
      </c>
      <c r="AW338" t="s">
        <v>4270</v>
      </c>
      <c r="AX338" t="s">
        <v>74</v>
      </c>
      <c r="AY338" t="s">
        <v>74</v>
      </c>
      <c r="AZ338" t="s">
        <v>74</v>
      </c>
      <c r="BA338" t="s">
        <v>74</v>
      </c>
      <c r="BB338">
        <v>4777</v>
      </c>
      <c r="BC338">
        <v>4785</v>
      </c>
      <c r="BD338" t="s">
        <v>74</v>
      </c>
      <c r="BE338" t="s">
        <v>4283</v>
      </c>
      <c r="BF338" t="str">
        <f>HYPERLINK("http://dx.doi.org/10.1029/96JA03758","http://dx.doi.org/10.1029/96JA03758")</f>
        <v>http://dx.doi.org/10.1029/96JA03758</v>
      </c>
      <c r="BG338" t="s">
        <v>74</v>
      </c>
      <c r="BH338" t="s">
        <v>74</v>
      </c>
      <c r="BI338">
        <v>9</v>
      </c>
      <c r="BJ338" t="s">
        <v>638</v>
      </c>
      <c r="BK338" t="s">
        <v>95</v>
      </c>
      <c r="BL338" t="s">
        <v>638</v>
      </c>
      <c r="BM338" t="s">
        <v>4272</v>
      </c>
      <c r="BN338" t="s">
        <v>74</v>
      </c>
      <c r="BO338" t="s">
        <v>74</v>
      </c>
      <c r="BP338" t="s">
        <v>74</v>
      </c>
      <c r="BQ338" t="s">
        <v>74</v>
      </c>
      <c r="BR338" t="s">
        <v>97</v>
      </c>
      <c r="BS338" t="s">
        <v>4284</v>
      </c>
      <c r="BT338" t="str">
        <f>HYPERLINK("https%3A%2F%2Fwww.webofscience.com%2Fwos%2Fwoscc%2Ffull-record%2FWOS:A1997WL46400026","View Full Record in Web of Science")</f>
        <v>View Full Record in Web of Science</v>
      </c>
    </row>
    <row r="339" spans="1:72" x14ac:dyDescent="0.15">
      <c r="A339" t="s">
        <v>72</v>
      </c>
      <c r="B339" t="s">
        <v>4285</v>
      </c>
      <c r="C339" t="s">
        <v>74</v>
      </c>
      <c r="D339" t="s">
        <v>74</v>
      </c>
      <c r="E339" t="s">
        <v>74</v>
      </c>
      <c r="F339" t="s">
        <v>4285</v>
      </c>
      <c r="G339" t="s">
        <v>74</v>
      </c>
      <c r="H339" t="s">
        <v>74</v>
      </c>
      <c r="I339" t="s">
        <v>4286</v>
      </c>
      <c r="J339" t="s">
        <v>1685</v>
      </c>
      <c r="K339" t="s">
        <v>74</v>
      </c>
      <c r="L339" t="s">
        <v>74</v>
      </c>
      <c r="M339" t="s">
        <v>77</v>
      </c>
      <c r="N339" t="s">
        <v>78</v>
      </c>
      <c r="O339" t="s">
        <v>74</v>
      </c>
      <c r="P339" t="s">
        <v>74</v>
      </c>
      <c r="Q339" t="s">
        <v>74</v>
      </c>
      <c r="R339" t="s">
        <v>74</v>
      </c>
      <c r="S339" t="s">
        <v>74</v>
      </c>
      <c r="T339" t="s">
        <v>74</v>
      </c>
      <c r="U339" t="s">
        <v>4287</v>
      </c>
      <c r="V339" t="s">
        <v>4288</v>
      </c>
      <c r="W339" t="s">
        <v>4289</v>
      </c>
      <c r="X339" t="s">
        <v>2142</v>
      </c>
      <c r="Y339" t="s">
        <v>4290</v>
      </c>
      <c r="Z339" t="s">
        <v>74</v>
      </c>
      <c r="AA339" t="s">
        <v>74</v>
      </c>
      <c r="AB339" t="s">
        <v>4291</v>
      </c>
      <c r="AC339" t="s">
        <v>74</v>
      </c>
      <c r="AD339" t="s">
        <v>74</v>
      </c>
      <c r="AE339" t="s">
        <v>74</v>
      </c>
      <c r="AF339" t="s">
        <v>74</v>
      </c>
      <c r="AG339">
        <v>12</v>
      </c>
      <c r="AH339">
        <v>14</v>
      </c>
      <c r="AI339">
        <v>15</v>
      </c>
      <c r="AJ339">
        <v>0</v>
      </c>
      <c r="AK339">
        <v>1</v>
      </c>
      <c r="AL339" t="s">
        <v>707</v>
      </c>
      <c r="AM339" t="s">
        <v>572</v>
      </c>
      <c r="AN339" t="s">
        <v>1536</v>
      </c>
      <c r="AO339" t="s">
        <v>74</v>
      </c>
      <c r="AP339" t="s">
        <v>74</v>
      </c>
      <c r="AQ339" t="s">
        <v>74</v>
      </c>
      <c r="AR339" t="s">
        <v>1692</v>
      </c>
      <c r="AS339" t="s">
        <v>1693</v>
      </c>
      <c r="AT339" t="s">
        <v>4229</v>
      </c>
      <c r="AU339">
        <v>1997</v>
      </c>
      <c r="AV339">
        <v>102</v>
      </c>
      <c r="AW339" t="s">
        <v>4270</v>
      </c>
      <c r="AX339" t="s">
        <v>74</v>
      </c>
      <c r="AY339" t="s">
        <v>74</v>
      </c>
      <c r="AZ339" t="s">
        <v>74</v>
      </c>
      <c r="BA339" t="s">
        <v>74</v>
      </c>
      <c r="BB339">
        <v>4919</v>
      </c>
      <c r="BC339">
        <v>4925</v>
      </c>
      <c r="BD339" t="s">
        <v>74</v>
      </c>
      <c r="BE339" t="s">
        <v>4292</v>
      </c>
      <c r="BF339" t="str">
        <f>HYPERLINK("http://dx.doi.org/10.1029/96JA03698","http://dx.doi.org/10.1029/96JA03698")</f>
        <v>http://dx.doi.org/10.1029/96JA03698</v>
      </c>
      <c r="BG339" t="s">
        <v>74</v>
      </c>
      <c r="BH339" t="s">
        <v>74</v>
      </c>
      <c r="BI339">
        <v>7</v>
      </c>
      <c r="BJ339" t="s">
        <v>638</v>
      </c>
      <c r="BK339" t="s">
        <v>95</v>
      </c>
      <c r="BL339" t="s">
        <v>638</v>
      </c>
      <c r="BM339" t="s">
        <v>4272</v>
      </c>
      <c r="BN339" t="s">
        <v>74</v>
      </c>
      <c r="BO339" t="s">
        <v>227</v>
      </c>
      <c r="BP339" t="s">
        <v>74</v>
      </c>
      <c r="BQ339" t="s">
        <v>74</v>
      </c>
      <c r="BR339" t="s">
        <v>97</v>
      </c>
      <c r="BS339" t="s">
        <v>4293</v>
      </c>
      <c r="BT339" t="str">
        <f>HYPERLINK("https%3A%2F%2Fwww.webofscience.com%2Fwos%2Fwoscc%2Ffull-record%2FWOS:A1997WL46400036","View Full Record in Web of Science")</f>
        <v>View Full Record in Web of Science</v>
      </c>
    </row>
    <row r="340" spans="1:72" x14ac:dyDescent="0.15">
      <c r="A340" t="s">
        <v>72</v>
      </c>
      <c r="B340" t="s">
        <v>4294</v>
      </c>
      <c r="C340" t="s">
        <v>74</v>
      </c>
      <c r="D340" t="s">
        <v>74</v>
      </c>
      <c r="E340" t="s">
        <v>74</v>
      </c>
      <c r="F340" t="s">
        <v>4294</v>
      </c>
      <c r="G340" t="s">
        <v>74</v>
      </c>
      <c r="H340" t="s">
        <v>74</v>
      </c>
      <c r="I340" t="s">
        <v>4295</v>
      </c>
      <c r="J340" t="s">
        <v>4296</v>
      </c>
      <c r="K340" t="s">
        <v>74</v>
      </c>
      <c r="L340" t="s">
        <v>74</v>
      </c>
      <c r="M340" t="s">
        <v>77</v>
      </c>
      <c r="N340" t="s">
        <v>78</v>
      </c>
      <c r="O340" t="s">
        <v>74</v>
      </c>
      <c r="P340" t="s">
        <v>74</v>
      </c>
      <c r="Q340" t="s">
        <v>74</v>
      </c>
      <c r="R340" t="s">
        <v>74</v>
      </c>
      <c r="S340" t="s">
        <v>74</v>
      </c>
      <c r="T340" t="s">
        <v>74</v>
      </c>
      <c r="U340" t="s">
        <v>4297</v>
      </c>
      <c r="V340" t="s">
        <v>4298</v>
      </c>
      <c r="W340" t="s">
        <v>74</v>
      </c>
      <c r="X340" t="s">
        <v>74</v>
      </c>
      <c r="Y340" t="s">
        <v>4299</v>
      </c>
      <c r="Z340" t="s">
        <v>74</v>
      </c>
      <c r="AA340" t="s">
        <v>4300</v>
      </c>
      <c r="AB340" t="s">
        <v>4301</v>
      </c>
      <c r="AC340" t="s">
        <v>74</v>
      </c>
      <c r="AD340" t="s">
        <v>74</v>
      </c>
      <c r="AE340" t="s">
        <v>74</v>
      </c>
      <c r="AF340" t="s">
        <v>74</v>
      </c>
      <c r="AG340">
        <v>33</v>
      </c>
      <c r="AH340">
        <v>185</v>
      </c>
      <c r="AI340">
        <v>193</v>
      </c>
      <c r="AJ340">
        <v>0</v>
      </c>
      <c r="AK340">
        <v>26</v>
      </c>
      <c r="AL340" t="s">
        <v>4302</v>
      </c>
      <c r="AM340" t="s">
        <v>4303</v>
      </c>
      <c r="AN340" t="s">
        <v>4304</v>
      </c>
      <c r="AO340" t="s">
        <v>4305</v>
      </c>
      <c r="AP340" t="s">
        <v>74</v>
      </c>
      <c r="AQ340" t="s">
        <v>74</v>
      </c>
      <c r="AR340" t="s">
        <v>4306</v>
      </c>
      <c r="AS340" t="s">
        <v>4307</v>
      </c>
      <c r="AT340" t="s">
        <v>3901</v>
      </c>
      <c r="AU340">
        <v>1997</v>
      </c>
      <c r="AV340">
        <v>55</v>
      </c>
      <c r="AW340">
        <v>2</v>
      </c>
      <c r="AX340" t="s">
        <v>74</v>
      </c>
      <c r="AY340" t="s">
        <v>74</v>
      </c>
      <c r="AZ340" t="s">
        <v>74</v>
      </c>
      <c r="BA340" t="s">
        <v>74</v>
      </c>
      <c r="BB340">
        <v>201</v>
      </c>
      <c r="BC340">
        <v>222</v>
      </c>
      <c r="BD340" t="s">
        <v>74</v>
      </c>
      <c r="BE340" t="s">
        <v>4308</v>
      </c>
      <c r="BF340" t="str">
        <f>HYPERLINK("http://dx.doi.org/10.1357/0022240973224373","http://dx.doi.org/10.1357/0022240973224373")</f>
        <v>http://dx.doi.org/10.1357/0022240973224373</v>
      </c>
      <c r="BG340" t="s">
        <v>74</v>
      </c>
      <c r="BH340" t="s">
        <v>74</v>
      </c>
      <c r="BI340">
        <v>22</v>
      </c>
      <c r="BJ340" t="s">
        <v>1061</v>
      </c>
      <c r="BK340" t="s">
        <v>95</v>
      </c>
      <c r="BL340" t="s">
        <v>1061</v>
      </c>
      <c r="BM340" t="s">
        <v>4309</v>
      </c>
      <c r="BN340" t="s">
        <v>74</v>
      </c>
      <c r="BO340" t="s">
        <v>74</v>
      </c>
      <c r="BP340" t="s">
        <v>74</v>
      </c>
      <c r="BQ340" t="s">
        <v>74</v>
      </c>
      <c r="BR340" t="s">
        <v>97</v>
      </c>
      <c r="BS340" t="s">
        <v>4310</v>
      </c>
      <c r="BT340" t="str">
        <f>HYPERLINK("https%3A%2F%2Fwww.webofscience.com%2Fwos%2Fwoscc%2Ffull-record%2FWOS:A1997WW58600002","View Full Record in Web of Science")</f>
        <v>View Full Record in Web of Science</v>
      </c>
    </row>
    <row r="341" spans="1:72" x14ac:dyDescent="0.15">
      <c r="A341" t="s">
        <v>72</v>
      </c>
      <c r="B341" t="s">
        <v>4311</v>
      </c>
      <c r="C341" t="s">
        <v>74</v>
      </c>
      <c r="D341" t="s">
        <v>74</v>
      </c>
      <c r="E341" t="s">
        <v>74</v>
      </c>
      <c r="F341" t="s">
        <v>4311</v>
      </c>
      <c r="G341" t="s">
        <v>74</v>
      </c>
      <c r="H341" t="s">
        <v>74</v>
      </c>
      <c r="I341" t="s">
        <v>4312</v>
      </c>
      <c r="J341" t="s">
        <v>3431</v>
      </c>
      <c r="K341" t="s">
        <v>74</v>
      </c>
      <c r="L341" t="s">
        <v>74</v>
      </c>
      <c r="M341" t="s">
        <v>77</v>
      </c>
      <c r="N341" t="s">
        <v>78</v>
      </c>
      <c r="O341" t="s">
        <v>74</v>
      </c>
      <c r="P341" t="s">
        <v>74</v>
      </c>
      <c r="Q341" t="s">
        <v>74</v>
      </c>
      <c r="R341" t="s">
        <v>74</v>
      </c>
      <c r="S341" t="s">
        <v>74</v>
      </c>
      <c r="T341" t="s">
        <v>4313</v>
      </c>
      <c r="U341" t="s">
        <v>74</v>
      </c>
      <c r="V341" t="s">
        <v>4314</v>
      </c>
      <c r="W341" t="s">
        <v>4315</v>
      </c>
      <c r="X341" t="s">
        <v>4316</v>
      </c>
      <c r="Y341" t="s">
        <v>4317</v>
      </c>
      <c r="Z341" t="s">
        <v>74</v>
      </c>
      <c r="AA341" t="s">
        <v>492</v>
      </c>
      <c r="AB341" t="s">
        <v>493</v>
      </c>
      <c r="AC341" t="s">
        <v>74</v>
      </c>
      <c r="AD341" t="s">
        <v>74</v>
      </c>
      <c r="AE341" t="s">
        <v>74</v>
      </c>
      <c r="AF341" t="s">
        <v>74</v>
      </c>
      <c r="AG341">
        <v>73</v>
      </c>
      <c r="AH341">
        <v>35</v>
      </c>
      <c r="AI341">
        <v>35</v>
      </c>
      <c r="AJ341">
        <v>0</v>
      </c>
      <c r="AK341">
        <v>1</v>
      </c>
      <c r="AL341" t="s">
        <v>1881</v>
      </c>
      <c r="AM341" t="s">
        <v>824</v>
      </c>
      <c r="AN341" t="s">
        <v>1995</v>
      </c>
      <c r="AO341" t="s">
        <v>3438</v>
      </c>
      <c r="AP341" t="s">
        <v>74</v>
      </c>
      <c r="AQ341" t="s">
        <v>74</v>
      </c>
      <c r="AR341" t="s">
        <v>3439</v>
      </c>
      <c r="AS341" t="s">
        <v>3440</v>
      </c>
      <c r="AT341" t="s">
        <v>3901</v>
      </c>
      <c r="AU341">
        <v>1997</v>
      </c>
      <c r="AV341">
        <v>31</v>
      </c>
      <c r="AW341">
        <v>3</v>
      </c>
      <c r="AX341" t="s">
        <v>74</v>
      </c>
      <c r="AY341" t="s">
        <v>74</v>
      </c>
      <c r="AZ341" t="s">
        <v>74</v>
      </c>
      <c r="BA341" t="s">
        <v>74</v>
      </c>
      <c r="BB341">
        <v>329</v>
      </c>
      <c r="BC341">
        <v>381</v>
      </c>
      <c r="BD341" t="s">
        <v>74</v>
      </c>
      <c r="BE341" t="s">
        <v>74</v>
      </c>
      <c r="BF341" t="s">
        <v>74</v>
      </c>
      <c r="BG341" t="s">
        <v>74</v>
      </c>
      <c r="BH341" t="s">
        <v>74</v>
      </c>
      <c r="BI341">
        <v>53</v>
      </c>
      <c r="BJ341" t="s">
        <v>3442</v>
      </c>
      <c r="BK341" t="s">
        <v>95</v>
      </c>
      <c r="BL341" t="s">
        <v>3443</v>
      </c>
      <c r="BM341" t="s">
        <v>4318</v>
      </c>
      <c r="BN341" t="s">
        <v>74</v>
      </c>
      <c r="BO341" t="s">
        <v>74</v>
      </c>
      <c r="BP341" t="s">
        <v>74</v>
      </c>
      <c r="BQ341" t="s">
        <v>74</v>
      </c>
      <c r="BR341" t="s">
        <v>97</v>
      </c>
      <c r="BS341" t="s">
        <v>4319</v>
      </c>
      <c r="BT341" t="str">
        <f>HYPERLINK("https%3A%2F%2Fwww.webofscience.com%2Fwos%2Fwoscc%2Ffull-record%2FWOS:A1997WM59100002","View Full Record in Web of Science")</f>
        <v>View Full Record in Web of Science</v>
      </c>
    </row>
    <row r="342" spans="1:72" x14ac:dyDescent="0.15">
      <c r="A342" t="s">
        <v>72</v>
      </c>
      <c r="B342" t="s">
        <v>4320</v>
      </c>
      <c r="C342" t="s">
        <v>74</v>
      </c>
      <c r="D342" t="s">
        <v>74</v>
      </c>
      <c r="E342" t="s">
        <v>74</v>
      </c>
      <c r="F342" t="s">
        <v>4320</v>
      </c>
      <c r="G342" t="s">
        <v>74</v>
      </c>
      <c r="H342" t="s">
        <v>74</v>
      </c>
      <c r="I342" t="s">
        <v>4321</v>
      </c>
      <c r="J342" t="s">
        <v>2590</v>
      </c>
      <c r="K342" t="s">
        <v>74</v>
      </c>
      <c r="L342" t="s">
        <v>74</v>
      </c>
      <c r="M342" t="s">
        <v>77</v>
      </c>
      <c r="N342" t="s">
        <v>78</v>
      </c>
      <c r="O342" t="s">
        <v>74</v>
      </c>
      <c r="P342" t="s">
        <v>74</v>
      </c>
      <c r="Q342" t="s">
        <v>74</v>
      </c>
      <c r="R342" t="s">
        <v>74</v>
      </c>
      <c r="S342" t="s">
        <v>74</v>
      </c>
      <c r="T342" t="s">
        <v>74</v>
      </c>
      <c r="U342" t="s">
        <v>4322</v>
      </c>
      <c r="V342" t="s">
        <v>4323</v>
      </c>
      <c r="W342" t="s">
        <v>4324</v>
      </c>
      <c r="X342" t="s">
        <v>4325</v>
      </c>
      <c r="Y342" t="s">
        <v>74</v>
      </c>
      <c r="Z342" t="s">
        <v>74</v>
      </c>
      <c r="AA342" t="s">
        <v>4326</v>
      </c>
      <c r="AB342" t="s">
        <v>4327</v>
      </c>
      <c r="AC342" t="s">
        <v>74</v>
      </c>
      <c r="AD342" t="s">
        <v>74</v>
      </c>
      <c r="AE342" t="s">
        <v>74</v>
      </c>
      <c r="AF342" t="s">
        <v>74</v>
      </c>
      <c r="AG342">
        <v>17</v>
      </c>
      <c r="AH342">
        <v>10</v>
      </c>
      <c r="AI342">
        <v>10</v>
      </c>
      <c r="AJ342">
        <v>0</v>
      </c>
      <c r="AK342">
        <v>2</v>
      </c>
      <c r="AL342" t="s">
        <v>2595</v>
      </c>
      <c r="AM342" t="s">
        <v>572</v>
      </c>
      <c r="AN342" t="s">
        <v>2596</v>
      </c>
      <c r="AO342" t="s">
        <v>2597</v>
      </c>
      <c r="AP342" t="s">
        <v>74</v>
      </c>
      <c r="AQ342" t="s">
        <v>74</v>
      </c>
      <c r="AR342" t="s">
        <v>2598</v>
      </c>
      <c r="AS342" t="s">
        <v>2599</v>
      </c>
      <c r="AT342" t="s">
        <v>3901</v>
      </c>
      <c r="AU342">
        <v>1997</v>
      </c>
      <c r="AV342">
        <v>60</v>
      </c>
      <c r="AW342">
        <v>3</v>
      </c>
      <c r="AX342" t="s">
        <v>74</v>
      </c>
      <c r="AY342" t="s">
        <v>74</v>
      </c>
      <c r="AZ342" t="s">
        <v>74</v>
      </c>
      <c r="BA342" t="s">
        <v>74</v>
      </c>
      <c r="BB342">
        <v>279</v>
      </c>
      <c r="BC342">
        <v>281</v>
      </c>
      <c r="BD342" t="s">
        <v>74</v>
      </c>
      <c r="BE342" t="s">
        <v>4328</v>
      </c>
      <c r="BF342" t="str">
        <f>HYPERLINK("http://dx.doi.org/10.1021/np960175f","http://dx.doi.org/10.1021/np960175f")</f>
        <v>http://dx.doi.org/10.1021/np960175f</v>
      </c>
      <c r="BG342" t="s">
        <v>74</v>
      </c>
      <c r="BH342" t="s">
        <v>74</v>
      </c>
      <c r="BI342">
        <v>3</v>
      </c>
      <c r="BJ342" t="s">
        <v>2601</v>
      </c>
      <c r="BK342" t="s">
        <v>866</v>
      </c>
      <c r="BL342" t="s">
        <v>2602</v>
      </c>
      <c r="BM342" t="s">
        <v>4329</v>
      </c>
      <c r="BN342" t="s">
        <v>74</v>
      </c>
      <c r="BO342" t="s">
        <v>74</v>
      </c>
      <c r="BP342" t="s">
        <v>74</v>
      </c>
      <c r="BQ342" t="s">
        <v>74</v>
      </c>
      <c r="BR342" t="s">
        <v>97</v>
      </c>
      <c r="BS342" t="s">
        <v>4330</v>
      </c>
      <c r="BT342" t="str">
        <f>HYPERLINK("https%3A%2F%2Fwww.webofscience.com%2Fwos%2Fwoscc%2Ffull-record%2FWOS:A1997WP60300018","View Full Record in Web of Science")</f>
        <v>View Full Record in Web of Science</v>
      </c>
    </row>
    <row r="343" spans="1:72" x14ac:dyDescent="0.15">
      <c r="A343" t="s">
        <v>72</v>
      </c>
      <c r="B343" t="s">
        <v>4331</v>
      </c>
      <c r="C343" t="s">
        <v>74</v>
      </c>
      <c r="D343" t="s">
        <v>74</v>
      </c>
      <c r="E343" t="s">
        <v>74</v>
      </c>
      <c r="F343" t="s">
        <v>4331</v>
      </c>
      <c r="G343" t="s">
        <v>74</v>
      </c>
      <c r="H343" t="s">
        <v>74</v>
      </c>
      <c r="I343" t="s">
        <v>4332</v>
      </c>
      <c r="J343" t="s">
        <v>4333</v>
      </c>
      <c r="K343" t="s">
        <v>74</v>
      </c>
      <c r="L343" t="s">
        <v>74</v>
      </c>
      <c r="M343" t="s">
        <v>77</v>
      </c>
      <c r="N343" t="s">
        <v>78</v>
      </c>
      <c r="O343" t="s">
        <v>74</v>
      </c>
      <c r="P343" t="s">
        <v>74</v>
      </c>
      <c r="Q343" t="s">
        <v>74</v>
      </c>
      <c r="R343" t="s">
        <v>74</v>
      </c>
      <c r="S343" t="s">
        <v>74</v>
      </c>
      <c r="T343" t="s">
        <v>74</v>
      </c>
      <c r="U343" t="s">
        <v>4334</v>
      </c>
      <c r="V343" t="s">
        <v>74</v>
      </c>
      <c r="W343" t="s">
        <v>74</v>
      </c>
      <c r="X343" t="s">
        <v>74</v>
      </c>
      <c r="Y343" t="s">
        <v>4335</v>
      </c>
      <c r="Z343" t="s">
        <v>74</v>
      </c>
      <c r="AA343" t="s">
        <v>74</v>
      </c>
      <c r="AB343" t="s">
        <v>74</v>
      </c>
      <c r="AC343" t="s">
        <v>74</v>
      </c>
      <c r="AD343" t="s">
        <v>74</v>
      </c>
      <c r="AE343" t="s">
        <v>74</v>
      </c>
      <c r="AF343" t="s">
        <v>74</v>
      </c>
      <c r="AG343">
        <v>25</v>
      </c>
      <c r="AH343">
        <v>15</v>
      </c>
      <c r="AI343">
        <v>16</v>
      </c>
      <c r="AJ343">
        <v>0</v>
      </c>
      <c r="AK343">
        <v>2</v>
      </c>
      <c r="AL343" t="s">
        <v>4336</v>
      </c>
      <c r="AM343" t="s">
        <v>151</v>
      </c>
      <c r="AN343" t="s">
        <v>4337</v>
      </c>
      <c r="AO343" t="s">
        <v>4338</v>
      </c>
      <c r="AP343" t="s">
        <v>74</v>
      </c>
      <c r="AQ343" t="s">
        <v>74</v>
      </c>
      <c r="AR343" t="s">
        <v>4339</v>
      </c>
      <c r="AS343" t="s">
        <v>4340</v>
      </c>
      <c r="AT343" t="s">
        <v>3901</v>
      </c>
      <c r="AU343">
        <v>1997</v>
      </c>
      <c r="AV343">
        <v>71</v>
      </c>
      <c r="AW343">
        <v>2</v>
      </c>
      <c r="AX343" t="s">
        <v>74</v>
      </c>
      <c r="AY343" t="s">
        <v>74</v>
      </c>
      <c r="AZ343" t="s">
        <v>74</v>
      </c>
      <c r="BA343" t="s">
        <v>74</v>
      </c>
      <c r="BB343">
        <v>348</v>
      </c>
      <c r="BC343">
        <v>350</v>
      </c>
      <c r="BD343" t="s">
        <v>74</v>
      </c>
      <c r="BE343" t="s">
        <v>4341</v>
      </c>
      <c r="BF343" t="str">
        <f>HYPERLINK("http://dx.doi.org/10.1017/S0022336000039263","http://dx.doi.org/10.1017/S0022336000039263")</f>
        <v>http://dx.doi.org/10.1017/S0022336000039263</v>
      </c>
      <c r="BG343" t="s">
        <v>74</v>
      </c>
      <c r="BH343" t="s">
        <v>74</v>
      </c>
      <c r="BI343">
        <v>3</v>
      </c>
      <c r="BJ343" t="s">
        <v>1745</v>
      </c>
      <c r="BK343" t="s">
        <v>95</v>
      </c>
      <c r="BL343" t="s">
        <v>1745</v>
      </c>
      <c r="BM343" t="s">
        <v>4342</v>
      </c>
      <c r="BN343" t="s">
        <v>74</v>
      </c>
      <c r="BO343" t="s">
        <v>74</v>
      </c>
      <c r="BP343" t="s">
        <v>74</v>
      </c>
      <c r="BQ343" t="s">
        <v>74</v>
      </c>
      <c r="BR343" t="s">
        <v>97</v>
      </c>
      <c r="BS343" t="s">
        <v>4343</v>
      </c>
      <c r="BT343" t="str">
        <f>HYPERLINK("https%3A%2F%2Fwww.webofscience.com%2Fwos%2Fwoscc%2Ffull-record%2FWOS:A1997WU62400015","View Full Record in Web of Science")</f>
        <v>View Full Record in Web of Science</v>
      </c>
    </row>
    <row r="344" spans="1:72" x14ac:dyDescent="0.15">
      <c r="A344" t="s">
        <v>72</v>
      </c>
      <c r="B344" t="s">
        <v>4344</v>
      </c>
      <c r="C344" t="s">
        <v>74</v>
      </c>
      <c r="D344" t="s">
        <v>74</v>
      </c>
      <c r="E344" t="s">
        <v>74</v>
      </c>
      <c r="F344" t="s">
        <v>4344</v>
      </c>
      <c r="G344" t="s">
        <v>74</v>
      </c>
      <c r="H344" t="s">
        <v>74</v>
      </c>
      <c r="I344" t="s">
        <v>4345</v>
      </c>
      <c r="J344" t="s">
        <v>4346</v>
      </c>
      <c r="K344" t="s">
        <v>74</v>
      </c>
      <c r="L344" t="s">
        <v>74</v>
      </c>
      <c r="M344" t="s">
        <v>77</v>
      </c>
      <c r="N344" t="s">
        <v>78</v>
      </c>
      <c r="O344" t="s">
        <v>74</v>
      </c>
      <c r="P344" t="s">
        <v>74</v>
      </c>
      <c r="Q344" t="s">
        <v>74</v>
      </c>
      <c r="R344" t="s">
        <v>74</v>
      </c>
      <c r="S344" t="s">
        <v>74</v>
      </c>
      <c r="T344" t="s">
        <v>74</v>
      </c>
      <c r="U344" t="s">
        <v>4347</v>
      </c>
      <c r="V344" t="s">
        <v>4348</v>
      </c>
      <c r="W344" t="s">
        <v>74</v>
      </c>
      <c r="X344" t="s">
        <v>74</v>
      </c>
      <c r="Y344" t="s">
        <v>4349</v>
      </c>
      <c r="Z344" t="s">
        <v>74</v>
      </c>
      <c r="AA344" t="s">
        <v>74</v>
      </c>
      <c r="AB344" t="s">
        <v>4350</v>
      </c>
      <c r="AC344" t="s">
        <v>74</v>
      </c>
      <c r="AD344" t="s">
        <v>74</v>
      </c>
      <c r="AE344" t="s">
        <v>74</v>
      </c>
      <c r="AF344" t="s">
        <v>74</v>
      </c>
      <c r="AG344">
        <v>32</v>
      </c>
      <c r="AH344">
        <v>6</v>
      </c>
      <c r="AI344">
        <v>7</v>
      </c>
      <c r="AJ344">
        <v>0</v>
      </c>
      <c r="AK344">
        <v>3</v>
      </c>
      <c r="AL344" t="s">
        <v>298</v>
      </c>
      <c r="AM344" t="s">
        <v>299</v>
      </c>
      <c r="AN344" t="s">
        <v>1619</v>
      </c>
      <c r="AO344" t="s">
        <v>4351</v>
      </c>
      <c r="AP344" t="s">
        <v>74</v>
      </c>
      <c r="AQ344" t="s">
        <v>74</v>
      </c>
      <c r="AR344" t="s">
        <v>4352</v>
      </c>
      <c r="AS344" t="s">
        <v>4353</v>
      </c>
      <c r="AT344" t="s">
        <v>3901</v>
      </c>
      <c r="AU344">
        <v>1997</v>
      </c>
      <c r="AV344">
        <v>27</v>
      </c>
      <c r="AW344">
        <v>3</v>
      </c>
      <c r="AX344" t="s">
        <v>74</v>
      </c>
      <c r="AY344" t="s">
        <v>74</v>
      </c>
      <c r="AZ344" t="s">
        <v>74</v>
      </c>
      <c r="BA344" t="s">
        <v>74</v>
      </c>
      <c r="BB344">
        <v>445</v>
      </c>
      <c r="BC344">
        <v>455</v>
      </c>
      <c r="BD344" t="s">
        <v>74</v>
      </c>
      <c r="BE344" t="s">
        <v>4354</v>
      </c>
      <c r="BF344" t="str">
        <f>HYPERLINK("http://dx.doi.org/10.1175/1520-0485(1997)027&lt;0445:EOTMIT&gt;2.0.CO;2","http://dx.doi.org/10.1175/1520-0485(1997)027&lt;0445:EOTMIT&gt;2.0.CO;2")</f>
        <v>http://dx.doi.org/10.1175/1520-0485(1997)027&lt;0445:EOTMIT&gt;2.0.CO;2</v>
      </c>
      <c r="BG344" t="s">
        <v>74</v>
      </c>
      <c r="BH344" t="s">
        <v>74</v>
      </c>
      <c r="BI344">
        <v>11</v>
      </c>
      <c r="BJ344" t="s">
        <v>1061</v>
      </c>
      <c r="BK344" t="s">
        <v>95</v>
      </c>
      <c r="BL344" t="s">
        <v>1061</v>
      </c>
      <c r="BM344" t="s">
        <v>4355</v>
      </c>
      <c r="BN344" t="s">
        <v>74</v>
      </c>
      <c r="BO344" t="s">
        <v>308</v>
      </c>
      <c r="BP344" t="s">
        <v>74</v>
      </c>
      <c r="BQ344" t="s">
        <v>74</v>
      </c>
      <c r="BR344" t="s">
        <v>97</v>
      </c>
      <c r="BS344" t="s">
        <v>4356</v>
      </c>
      <c r="BT344" t="str">
        <f>HYPERLINK("https%3A%2F%2Fwww.webofscience.com%2Fwos%2Fwoscc%2Ffull-record%2FWOS:A1997WN71400005","View Full Record in Web of Science")</f>
        <v>View Full Record in Web of Science</v>
      </c>
    </row>
    <row r="345" spans="1:72" x14ac:dyDescent="0.15">
      <c r="A345" t="s">
        <v>72</v>
      </c>
      <c r="B345" t="s">
        <v>4357</v>
      </c>
      <c r="C345" t="s">
        <v>74</v>
      </c>
      <c r="D345" t="s">
        <v>74</v>
      </c>
      <c r="E345" t="s">
        <v>74</v>
      </c>
      <c r="F345" t="s">
        <v>4357</v>
      </c>
      <c r="G345" t="s">
        <v>74</v>
      </c>
      <c r="H345" t="s">
        <v>74</v>
      </c>
      <c r="I345" t="s">
        <v>4358</v>
      </c>
      <c r="J345" t="s">
        <v>4359</v>
      </c>
      <c r="K345" t="s">
        <v>74</v>
      </c>
      <c r="L345" t="s">
        <v>74</v>
      </c>
      <c r="M345" t="s">
        <v>77</v>
      </c>
      <c r="N345" t="s">
        <v>78</v>
      </c>
      <c r="O345" t="s">
        <v>74</v>
      </c>
      <c r="P345" t="s">
        <v>74</v>
      </c>
      <c r="Q345" t="s">
        <v>74</v>
      </c>
      <c r="R345" t="s">
        <v>74</v>
      </c>
      <c r="S345" t="s">
        <v>74</v>
      </c>
      <c r="T345" t="s">
        <v>74</v>
      </c>
      <c r="U345" t="s">
        <v>4360</v>
      </c>
      <c r="V345" t="s">
        <v>4361</v>
      </c>
      <c r="W345" t="s">
        <v>74</v>
      </c>
      <c r="X345" t="s">
        <v>74</v>
      </c>
      <c r="Y345" t="s">
        <v>4362</v>
      </c>
      <c r="Z345" t="s">
        <v>74</v>
      </c>
      <c r="AA345" t="s">
        <v>74</v>
      </c>
      <c r="AB345" t="s">
        <v>74</v>
      </c>
      <c r="AC345" t="s">
        <v>74</v>
      </c>
      <c r="AD345" t="s">
        <v>74</v>
      </c>
      <c r="AE345" t="s">
        <v>74</v>
      </c>
      <c r="AF345" t="s">
        <v>74</v>
      </c>
      <c r="AG345">
        <v>48</v>
      </c>
      <c r="AH345">
        <v>20</v>
      </c>
      <c r="AI345">
        <v>21</v>
      </c>
      <c r="AJ345">
        <v>0</v>
      </c>
      <c r="AK345">
        <v>1</v>
      </c>
      <c r="AL345" t="s">
        <v>4363</v>
      </c>
      <c r="AM345" t="s">
        <v>4364</v>
      </c>
      <c r="AN345" t="s">
        <v>4365</v>
      </c>
      <c r="AO345" t="s">
        <v>4366</v>
      </c>
      <c r="AP345" t="s">
        <v>74</v>
      </c>
      <c r="AQ345" t="s">
        <v>74</v>
      </c>
      <c r="AR345" t="s">
        <v>4367</v>
      </c>
      <c r="AS345" t="s">
        <v>4368</v>
      </c>
      <c r="AT345" t="s">
        <v>3901</v>
      </c>
      <c r="AU345">
        <v>1997</v>
      </c>
      <c r="AV345">
        <v>67</v>
      </c>
      <c r="AW345">
        <v>2</v>
      </c>
      <c r="AX345" t="s">
        <v>527</v>
      </c>
      <c r="AY345" t="s">
        <v>74</v>
      </c>
      <c r="AZ345" t="s">
        <v>74</v>
      </c>
      <c r="BA345" t="s">
        <v>74</v>
      </c>
      <c r="BB345">
        <v>264</v>
      </c>
      <c r="BC345">
        <v>273</v>
      </c>
      <c r="BD345" t="s">
        <v>74</v>
      </c>
      <c r="BE345" t="s">
        <v>4369</v>
      </c>
      <c r="BF345" t="str">
        <f>HYPERLINK("http://dx.doi.org/10.1306/D426854A-2B26-11D7-8648000102C1865D","http://dx.doi.org/10.1306/D426854A-2B26-11D7-8648000102C1865D")</f>
        <v>http://dx.doi.org/10.1306/D426854A-2B26-11D7-8648000102C1865D</v>
      </c>
      <c r="BG345" t="s">
        <v>74</v>
      </c>
      <c r="BH345" t="s">
        <v>74</v>
      </c>
      <c r="BI345">
        <v>10</v>
      </c>
      <c r="BJ345" t="s">
        <v>564</v>
      </c>
      <c r="BK345" t="s">
        <v>95</v>
      </c>
      <c r="BL345" t="s">
        <v>564</v>
      </c>
      <c r="BM345" t="s">
        <v>4370</v>
      </c>
      <c r="BN345" t="s">
        <v>74</v>
      </c>
      <c r="BO345" t="s">
        <v>74</v>
      </c>
      <c r="BP345" t="s">
        <v>74</v>
      </c>
      <c r="BQ345" t="s">
        <v>74</v>
      </c>
      <c r="BR345" t="s">
        <v>97</v>
      </c>
      <c r="BS345" t="s">
        <v>4371</v>
      </c>
      <c r="BT345" t="str">
        <f>HYPERLINK("https%3A%2F%2Fwww.webofscience.com%2Fwos%2Fwoscc%2Ffull-record%2FWOS:A1997WM58000002","View Full Record in Web of Science")</f>
        <v>View Full Record in Web of Science</v>
      </c>
    </row>
    <row r="346" spans="1:72" x14ac:dyDescent="0.15">
      <c r="A346" t="s">
        <v>72</v>
      </c>
      <c r="B346" t="s">
        <v>4372</v>
      </c>
      <c r="C346" t="s">
        <v>74</v>
      </c>
      <c r="D346" t="s">
        <v>74</v>
      </c>
      <c r="E346" t="s">
        <v>74</v>
      </c>
      <c r="F346" t="s">
        <v>4372</v>
      </c>
      <c r="G346" t="s">
        <v>74</v>
      </c>
      <c r="H346" t="s">
        <v>74</v>
      </c>
      <c r="I346" t="s">
        <v>4373</v>
      </c>
      <c r="J346" t="s">
        <v>4374</v>
      </c>
      <c r="K346" t="s">
        <v>74</v>
      </c>
      <c r="L346" t="s">
        <v>74</v>
      </c>
      <c r="M346" t="s">
        <v>77</v>
      </c>
      <c r="N346" t="s">
        <v>78</v>
      </c>
      <c r="O346" t="s">
        <v>74</v>
      </c>
      <c r="P346" t="s">
        <v>74</v>
      </c>
      <c r="Q346" t="s">
        <v>74</v>
      </c>
      <c r="R346" t="s">
        <v>74</v>
      </c>
      <c r="S346" t="s">
        <v>74</v>
      </c>
      <c r="T346" t="s">
        <v>4375</v>
      </c>
      <c r="U346" t="s">
        <v>4376</v>
      </c>
      <c r="V346" t="s">
        <v>4377</v>
      </c>
      <c r="W346" t="s">
        <v>4378</v>
      </c>
      <c r="X346" t="s">
        <v>4379</v>
      </c>
      <c r="Y346" t="s">
        <v>4380</v>
      </c>
      <c r="Z346" t="s">
        <v>74</v>
      </c>
      <c r="AA346" t="s">
        <v>4381</v>
      </c>
      <c r="AB346" t="s">
        <v>4382</v>
      </c>
      <c r="AC346" t="s">
        <v>74</v>
      </c>
      <c r="AD346" t="s">
        <v>74</v>
      </c>
      <c r="AE346" t="s">
        <v>74</v>
      </c>
      <c r="AF346" t="s">
        <v>74</v>
      </c>
      <c r="AG346">
        <v>50</v>
      </c>
      <c r="AH346">
        <v>54</v>
      </c>
      <c r="AI346">
        <v>69</v>
      </c>
      <c r="AJ346">
        <v>1</v>
      </c>
      <c r="AK346">
        <v>7</v>
      </c>
      <c r="AL346" t="s">
        <v>4383</v>
      </c>
      <c r="AM346" t="s">
        <v>4384</v>
      </c>
      <c r="AN346" t="s">
        <v>4385</v>
      </c>
      <c r="AO346" t="s">
        <v>4386</v>
      </c>
      <c r="AP346" t="s">
        <v>4387</v>
      </c>
      <c r="AQ346" t="s">
        <v>74</v>
      </c>
      <c r="AR346" t="s">
        <v>4388</v>
      </c>
      <c r="AS346" t="s">
        <v>4389</v>
      </c>
      <c r="AT346" t="s">
        <v>3901</v>
      </c>
      <c r="AU346">
        <v>1997</v>
      </c>
      <c r="AV346">
        <v>154</v>
      </c>
      <c r="AW346" t="s">
        <v>74</v>
      </c>
      <c r="AX346">
        <v>2</v>
      </c>
      <c r="AY346" t="s">
        <v>74</v>
      </c>
      <c r="AZ346" t="s">
        <v>74</v>
      </c>
      <c r="BA346" t="s">
        <v>74</v>
      </c>
      <c r="BB346">
        <v>257</v>
      </c>
      <c r="BC346">
        <v>264</v>
      </c>
      <c r="BD346" t="s">
        <v>74</v>
      </c>
      <c r="BE346" t="s">
        <v>4390</v>
      </c>
      <c r="BF346" t="str">
        <f>HYPERLINK("http://dx.doi.org/10.1144/gsjgs.154.2.0257","http://dx.doi.org/10.1144/gsjgs.154.2.0257")</f>
        <v>http://dx.doi.org/10.1144/gsjgs.154.2.0257</v>
      </c>
      <c r="BG346" t="s">
        <v>74</v>
      </c>
      <c r="BH346" t="s">
        <v>74</v>
      </c>
      <c r="BI346">
        <v>8</v>
      </c>
      <c r="BJ346" t="s">
        <v>1541</v>
      </c>
      <c r="BK346" t="s">
        <v>95</v>
      </c>
      <c r="BL346" t="s">
        <v>564</v>
      </c>
      <c r="BM346" t="s">
        <v>4391</v>
      </c>
      <c r="BN346" t="s">
        <v>74</v>
      </c>
      <c r="BO346" t="s">
        <v>74</v>
      </c>
      <c r="BP346" t="s">
        <v>74</v>
      </c>
      <c r="BQ346" t="s">
        <v>74</v>
      </c>
      <c r="BR346" t="s">
        <v>97</v>
      </c>
      <c r="BS346" t="s">
        <v>4392</v>
      </c>
      <c r="BT346" t="str">
        <f>HYPERLINK("https%3A%2F%2Fwww.webofscience.com%2Fwos%2Fwoscc%2Ffull-record%2FWOS:A1997WQ24900010","View Full Record in Web of Science")</f>
        <v>View Full Record in Web of Science</v>
      </c>
    </row>
    <row r="347" spans="1:72" x14ac:dyDescent="0.15">
      <c r="A347" t="s">
        <v>72</v>
      </c>
      <c r="B347" t="s">
        <v>4393</v>
      </c>
      <c r="C347" t="s">
        <v>74</v>
      </c>
      <c r="D347" t="s">
        <v>74</v>
      </c>
      <c r="E347" t="s">
        <v>74</v>
      </c>
      <c r="F347" t="s">
        <v>4393</v>
      </c>
      <c r="G347" t="s">
        <v>74</v>
      </c>
      <c r="H347" t="s">
        <v>74</v>
      </c>
      <c r="I347" t="s">
        <v>4394</v>
      </c>
      <c r="J347" t="s">
        <v>4395</v>
      </c>
      <c r="K347" t="s">
        <v>74</v>
      </c>
      <c r="L347" t="s">
        <v>74</v>
      </c>
      <c r="M347" t="s">
        <v>77</v>
      </c>
      <c r="N347" t="s">
        <v>200</v>
      </c>
      <c r="O347" t="s">
        <v>74</v>
      </c>
      <c r="P347" t="s">
        <v>74</v>
      </c>
      <c r="Q347" t="s">
        <v>74</v>
      </c>
      <c r="R347" t="s">
        <v>74</v>
      </c>
      <c r="S347" t="s">
        <v>74</v>
      </c>
      <c r="T347" t="s">
        <v>74</v>
      </c>
      <c r="U347" t="s">
        <v>74</v>
      </c>
      <c r="V347" t="s">
        <v>74</v>
      </c>
      <c r="W347" t="s">
        <v>74</v>
      </c>
      <c r="X347" t="s">
        <v>74</v>
      </c>
      <c r="Y347" t="s">
        <v>74</v>
      </c>
      <c r="Z347" t="s">
        <v>74</v>
      </c>
      <c r="AA347" t="s">
        <v>74</v>
      </c>
      <c r="AB347" t="s">
        <v>74</v>
      </c>
      <c r="AC347" t="s">
        <v>74</v>
      </c>
      <c r="AD347" t="s">
        <v>74</v>
      </c>
      <c r="AE347" t="s">
        <v>74</v>
      </c>
      <c r="AF347" t="s">
        <v>74</v>
      </c>
      <c r="AG347">
        <v>0</v>
      </c>
      <c r="AH347">
        <v>0</v>
      </c>
      <c r="AI347">
        <v>0</v>
      </c>
      <c r="AJ347">
        <v>0</v>
      </c>
      <c r="AK347">
        <v>0</v>
      </c>
      <c r="AL347" t="s">
        <v>4396</v>
      </c>
      <c r="AM347" t="s">
        <v>4397</v>
      </c>
      <c r="AN347" t="s">
        <v>4398</v>
      </c>
      <c r="AO347" t="s">
        <v>4399</v>
      </c>
      <c r="AP347" t="s">
        <v>74</v>
      </c>
      <c r="AQ347" t="s">
        <v>74</v>
      </c>
      <c r="AR347" t="s">
        <v>4395</v>
      </c>
      <c r="AS347" t="s">
        <v>4400</v>
      </c>
      <c r="AT347" t="s">
        <v>3901</v>
      </c>
      <c r="AU347">
        <v>1997</v>
      </c>
      <c r="AV347">
        <v>33</v>
      </c>
      <c r="AW347">
        <v>3</v>
      </c>
      <c r="AX347" t="s">
        <v>74</v>
      </c>
      <c r="AY347" t="s">
        <v>74</v>
      </c>
      <c r="AZ347" t="s">
        <v>74</v>
      </c>
      <c r="BA347" t="s">
        <v>74</v>
      </c>
      <c r="BB347">
        <v>20</v>
      </c>
      <c r="BC347">
        <v>20</v>
      </c>
      <c r="BD347" t="s">
        <v>74</v>
      </c>
      <c r="BE347" t="s">
        <v>74</v>
      </c>
      <c r="BF347" t="s">
        <v>74</v>
      </c>
      <c r="BG347" t="s">
        <v>74</v>
      </c>
      <c r="BH347" t="s">
        <v>74</v>
      </c>
      <c r="BI347">
        <v>1</v>
      </c>
      <c r="BJ347" t="s">
        <v>893</v>
      </c>
      <c r="BK347" t="s">
        <v>95</v>
      </c>
      <c r="BL347" t="s">
        <v>893</v>
      </c>
      <c r="BM347" t="s">
        <v>4401</v>
      </c>
      <c r="BN347" t="s">
        <v>74</v>
      </c>
      <c r="BO347" t="s">
        <v>74</v>
      </c>
      <c r="BP347" t="s">
        <v>74</v>
      </c>
      <c r="BQ347" t="s">
        <v>74</v>
      </c>
      <c r="BR347" t="s">
        <v>97</v>
      </c>
      <c r="BS347" t="s">
        <v>4402</v>
      </c>
      <c r="BT347" t="str">
        <f>HYPERLINK("https%3A%2F%2Fwww.webofscience.com%2Fwos%2Fwoscc%2Ffull-record%2FWOS:A1997WN60900014","View Full Record in Web of Science")</f>
        <v>View Full Record in Web of Science</v>
      </c>
    </row>
    <row r="348" spans="1:72" x14ac:dyDescent="0.15">
      <c r="A348" t="s">
        <v>72</v>
      </c>
      <c r="B348" t="s">
        <v>4403</v>
      </c>
      <c r="C348" t="s">
        <v>74</v>
      </c>
      <c r="D348" t="s">
        <v>74</v>
      </c>
      <c r="E348" t="s">
        <v>74</v>
      </c>
      <c r="F348" t="s">
        <v>4403</v>
      </c>
      <c r="G348" t="s">
        <v>74</v>
      </c>
      <c r="H348" t="s">
        <v>74</v>
      </c>
      <c r="I348" t="s">
        <v>4404</v>
      </c>
      <c r="J348" t="s">
        <v>4405</v>
      </c>
      <c r="K348" t="s">
        <v>74</v>
      </c>
      <c r="L348" t="s">
        <v>74</v>
      </c>
      <c r="M348" t="s">
        <v>77</v>
      </c>
      <c r="N348" t="s">
        <v>428</v>
      </c>
      <c r="O348" t="s">
        <v>74</v>
      </c>
      <c r="P348" t="s">
        <v>74</v>
      </c>
      <c r="Q348" t="s">
        <v>74</v>
      </c>
      <c r="R348" t="s">
        <v>74</v>
      </c>
      <c r="S348" t="s">
        <v>74</v>
      </c>
      <c r="T348" t="s">
        <v>74</v>
      </c>
      <c r="U348" t="s">
        <v>4406</v>
      </c>
      <c r="V348" t="s">
        <v>4407</v>
      </c>
      <c r="W348" t="s">
        <v>4408</v>
      </c>
      <c r="X348" t="s">
        <v>4409</v>
      </c>
      <c r="Y348" t="s">
        <v>74</v>
      </c>
      <c r="Z348" t="s">
        <v>74</v>
      </c>
      <c r="AA348" t="s">
        <v>74</v>
      </c>
      <c r="AB348" t="s">
        <v>74</v>
      </c>
      <c r="AC348" t="s">
        <v>74</v>
      </c>
      <c r="AD348" t="s">
        <v>74</v>
      </c>
      <c r="AE348" t="s">
        <v>74</v>
      </c>
      <c r="AF348" t="s">
        <v>74</v>
      </c>
      <c r="AG348">
        <v>130</v>
      </c>
      <c r="AH348">
        <v>30</v>
      </c>
      <c r="AI348">
        <v>39</v>
      </c>
      <c r="AJ348">
        <v>0</v>
      </c>
      <c r="AK348">
        <v>1</v>
      </c>
      <c r="AL348" t="s">
        <v>4410</v>
      </c>
      <c r="AM348" t="s">
        <v>824</v>
      </c>
      <c r="AN348" t="s">
        <v>4411</v>
      </c>
      <c r="AO348" t="s">
        <v>4412</v>
      </c>
      <c r="AP348" t="s">
        <v>74</v>
      </c>
      <c r="AQ348" t="s">
        <v>74</v>
      </c>
      <c r="AR348" t="s">
        <v>4405</v>
      </c>
      <c r="AS348" t="s">
        <v>4413</v>
      </c>
      <c r="AT348" t="s">
        <v>3901</v>
      </c>
      <c r="AU348">
        <v>1997</v>
      </c>
      <c r="AV348">
        <v>29</v>
      </c>
      <c r="AW348" t="s">
        <v>74</v>
      </c>
      <c r="AX348">
        <v>2</v>
      </c>
      <c r="AY348" t="s">
        <v>74</v>
      </c>
      <c r="AZ348" t="s">
        <v>74</v>
      </c>
      <c r="BA348" t="s">
        <v>74</v>
      </c>
      <c r="BB348">
        <v>105</v>
      </c>
      <c r="BC348">
        <v>168</v>
      </c>
      <c r="BD348" t="s">
        <v>74</v>
      </c>
      <c r="BE348" t="s">
        <v>74</v>
      </c>
      <c r="BF348" t="s">
        <v>74</v>
      </c>
      <c r="BG348" t="s">
        <v>74</v>
      </c>
      <c r="BH348" t="s">
        <v>74</v>
      </c>
      <c r="BI348">
        <v>64</v>
      </c>
      <c r="BJ348" t="s">
        <v>4414</v>
      </c>
      <c r="BK348" t="s">
        <v>95</v>
      </c>
      <c r="BL348" t="s">
        <v>4414</v>
      </c>
      <c r="BM348" t="s">
        <v>4415</v>
      </c>
      <c r="BN348" t="s">
        <v>74</v>
      </c>
      <c r="BO348" t="s">
        <v>74</v>
      </c>
      <c r="BP348" t="s">
        <v>74</v>
      </c>
      <c r="BQ348" t="s">
        <v>74</v>
      </c>
      <c r="BR348" t="s">
        <v>97</v>
      </c>
      <c r="BS348" t="s">
        <v>4416</v>
      </c>
      <c r="BT348" t="str">
        <f>HYPERLINK("https%3A%2F%2Fwww.webofscience.com%2Fwos%2Fwoscc%2Ffull-record%2FWOS:A1997WQ26700001","View Full Record in Web of Science")</f>
        <v>View Full Record in Web of Science</v>
      </c>
    </row>
    <row r="349" spans="1:72" x14ac:dyDescent="0.15">
      <c r="A349" t="s">
        <v>72</v>
      </c>
      <c r="B349" t="s">
        <v>4417</v>
      </c>
      <c r="C349" t="s">
        <v>74</v>
      </c>
      <c r="D349" t="s">
        <v>74</v>
      </c>
      <c r="E349" t="s">
        <v>74</v>
      </c>
      <c r="F349" t="s">
        <v>4417</v>
      </c>
      <c r="G349" t="s">
        <v>74</v>
      </c>
      <c r="H349" t="s">
        <v>74</v>
      </c>
      <c r="I349" t="s">
        <v>4418</v>
      </c>
      <c r="J349" t="s">
        <v>101</v>
      </c>
      <c r="K349" t="s">
        <v>74</v>
      </c>
      <c r="L349" t="s">
        <v>74</v>
      </c>
      <c r="M349" t="s">
        <v>77</v>
      </c>
      <c r="N349" t="s">
        <v>332</v>
      </c>
      <c r="O349" t="s">
        <v>4419</v>
      </c>
      <c r="P349" t="s">
        <v>4420</v>
      </c>
      <c r="Q349" t="s">
        <v>4421</v>
      </c>
      <c r="R349" t="s">
        <v>74</v>
      </c>
      <c r="S349" t="s">
        <v>74</v>
      </c>
      <c r="T349" t="s">
        <v>4422</v>
      </c>
      <c r="U349" t="s">
        <v>4423</v>
      </c>
      <c r="V349" t="s">
        <v>4424</v>
      </c>
      <c r="W349" t="s">
        <v>4425</v>
      </c>
      <c r="X349" t="s">
        <v>4426</v>
      </c>
      <c r="Y349" t="s">
        <v>74</v>
      </c>
      <c r="Z349" t="s">
        <v>74</v>
      </c>
      <c r="AA349" t="s">
        <v>74</v>
      </c>
      <c r="AB349" t="s">
        <v>74</v>
      </c>
      <c r="AC349" t="s">
        <v>74</v>
      </c>
      <c r="AD349" t="s">
        <v>74</v>
      </c>
      <c r="AE349" t="s">
        <v>74</v>
      </c>
      <c r="AF349" t="s">
        <v>74</v>
      </c>
      <c r="AG349">
        <v>44</v>
      </c>
      <c r="AH349">
        <v>52</v>
      </c>
      <c r="AI349">
        <v>55</v>
      </c>
      <c r="AJ349">
        <v>1</v>
      </c>
      <c r="AK349">
        <v>16</v>
      </c>
      <c r="AL349" t="s">
        <v>108</v>
      </c>
      <c r="AM349" t="s">
        <v>109</v>
      </c>
      <c r="AN349" t="s">
        <v>110</v>
      </c>
      <c r="AO349" t="s">
        <v>111</v>
      </c>
      <c r="AP349" t="s">
        <v>74</v>
      </c>
      <c r="AQ349" t="s">
        <v>74</v>
      </c>
      <c r="AR349" t="s">
        <v>112</v>
      </c>
      <c r="AS349" t="s">
        <v>113</v>
      </c>
      <c r="AT349" t="s">
        <v>3901</v>
      </c>
      <c r="AU349">
        <v>1997</v>
      </c>
      <c r="AV349">
        <v>56</v>
      </c>
      <c r="AW349" t="s">
        <v>114</v>
      </c>
      <c r="AX349" t="s">
        <v>74</v>
      </c>
      <c r="AY349" t="s">
        <v>74</v>
      </c>
      <c r="AZ349" t="s">
        <v>74</v>
      </c>
      <c r="BA349" t="s">
        <v>74</v>
      </c>
      <c r="BB349">
        <v>239</v>
      </c>
      <c r="BC349">
        <v>251</v>
      </c>
      <c r="BD349" t="s">
        <v>74</v>
      </c>
      <c r="BE349" t="s">
        <v>4427</v>
      </c>
      <c r="BF349" t="str">
        <f>HYPERLINK("http://dx.doi.org/10.1016/S0304-4203(96)00078-3","http://dx.doi.org/10.1016/S0304-4203(96)00078-3")</f>
        <v>http://dx.doi.org/10.1016/S0304-4203(96)00078-3</v>
      </c>
      <c r="BG349" t="s">
        <v>74</v>
      </c>
      <c r="BH349" t="s">
        <v>74</v>
      </c>
      <c r="BI349">
        <v>13</v>
      </c>
      <c r="BJ349" t="s">
        <v>116</v>
      </c>
      <c r="BK349" t="s">
        <v>363</v>
      </c>
      <c r="BL349" t="s">
        <v>117</v>
      </c>
      <c r="BM349" t="s">
        <v>4428</v>
      </c>
      <c r="BN349" t="s">
        <v>74</v>
      </c>
      <c r="BO349" t="s">
        <v>74</v>
      </c>
      <c r="BP349" t="s">
        <v>74</v>
      </c>
      <c r="BQ349" t="s">
        <v>74</v>
      </c>
      <c r="BR349" t="s">
        <v>97</v>
      </c>
      <c r="BS349" t="s">
        <v>4429</v>
      </c>
      <c r="BT349" t="str">
        <f>HYPERLINK("https%3A%2F%2Fwww.webofscience.com%2Fwos%2Fwoscc%2Ffull-record%2FWOS:A1997WQ30000008","View Full Record in Web of Science")</f>
        <v>View Full Record in Web of Science</v>
      </c>
    </row>
    <row r="350" spans="1:72" x14ac:dyDescent="0.15">
      <c r="A350" t="s">
        <v>72</v>
      </c>
      <c r="B350" t="s">
        <v>4430</v>
      </c>
      <c r="C350" t="s">
        <v>74</v>
      </c>
      <c r="D350" t="s">
        <v>74</v>
      </c>
      <c r="E350" t="s">
        <v>74</v>
      </c>
      <c r="F350" t="s">
        <v>4430</v>
      </c>
      <c r="G350" t="s">
        <v>74</v>
      </c>
      <c r="H350" t="s">
        <v>74</v>
      </c>
      <c r="I350" t="s">
        <v>4431</v>
      </c>
      <c r="J350" t="s">
        <v>3554</v>
      </c>
      <c r="K350" t="s">
        <v>74</v>
      </c>
      <c r="L350" t="s">
        <v>74</v>
      </c>
      <c r="M350" t="s">
        <v>77</v>
      </c>
      <c r="N350" t="s">
        <v>78</v>
      </c>
      <c r="O350" t="s">
        <v>74</v>
      </c>
      <c r="P350" t="s">
        <v>74</v>
      </c>
      <c r="Q350" t="s">
        <v>74</v>
      </c>
      <c r="R350" t="s">
        <v>74</v>
      </c>
      <c r="S350" t="s">
        <v>74</v>
      </c>
      <c r="T350" t="s">
        <v>4432</v>
      </c>
      <c r="U350" t="s">
        <v>4433</v>
      </c>
      <c r="V350" t="s">
        <v>4434</v>
      </c>
      <c r="W350" t="s">
        <v>1736</v>
      </c>
      <c r="X350" t="s">
        <v>1737</v>
      </c>
      <c r="Y350" t="s">
        <v>74</v>
      </c>
      <c r="Z350" t="s">
        <v>74</v>
      </c>
      <c r="AA350" t="s">
        <v>74</v>
      </c>
      <c r="AB350" t="s">
        <v>4435</v>
      </c>
      <c r="AC350" t="s">
        <v>74</v>
      </c>
      <c r="AD350" t="s">
        <v>74</v>
      </c>
      <c r="AE350" t="s">
        <v>74</v>
      </c>
      <c r="AF350" t="s">
        <v>74</v>
      </c>
      <c r="AG350">
        <v>56</v>
      </c>
      <c r="AH350">
        <v>87</v>
      </c>
      <c r="AI350">
        <v>92</v>
      </c>
      <c r="AJ350">
        <v>0</v>
      </c>
      <c r="AK350">
        <v>17</v>
      </c>
      <c r="AL350" t="s">
        <v>3560</v>
      </c>
      <c r="AM350" t="s">
        <v>3561</v>
      </c>
      <c r="AN350" t="s">
        <v>3562</v>
      </c>
      <c r="AO350" t="s">
        <v>3563</v>
      </c>
      <c r="AP350" t="s">
        <v>74</v>
      </c>
      <c r="AQ350" t="s">
        <v>74</v>
      </c>
      <c r="AR350" t="s">
        <v>3564</v>
      </c>
      <c r="AS350" t="s">
        <v>3565</v>
      </c>
      <c r="AT350" t="s">
        <v>3901</v>
      </c>
      <c r="AU350">
        <v>1997</v>
      </c>
      <c r="AV350">
        <v>148</v>
      </c>
      <c r="AW350" t="s">
        <v>875</v>
      </c>
      <c r="AX350" t="s">
        <v>74</v>
      </c>
      <c r="AY350" t="s">
        <v>74</v>
      </c>
      <c r="AZ350" t="s">
        <v>74</v>
      </c>
      <c r="BA350" t="s">
        <v>74</v>
      </c>
      <c r="BB350">
        <v>281</v>
      </c>
      <c r="BC350">
        <v>293</v>
      </c>
      <c r="BD350" t="s">
        <v>74</v>
      </c>
      <c r="BE350" t="s">
        <v>4436</v>
      </c>
      <c r="BF350" t="str">
        <f>HYPERLINK("http://dx.doi.org/10.3354/meps148281","http://dx.doi.org/10.3354/meps148281")</f>
        <v>http://dx.doi.org/10.3354/meps148281</v>
      </c>
      <c r="BG350" t="s">
        <v>74</v>
      </c>
      <c r="BH350" t="s">
        <v>74</v>
      </c>
      <c r="BI350">
        <v>13</v>
      </c>
      <c r="BJ350" t="s">
        <v>3567</v>
      </c>
      <c r="BK350" t="s">
        <v>95</v>
      </c>
      <c r="BL350" t="s">
        <v>3568</v>
      </c>
      <c r="BM350" t="s">
        <v>4437</v>
      </c>
      <c r="BN350" t="s">
        <v>74</v>
      </c>
      <c r="BO350" t="s">
        <v>227</v>
      </c>
      <c r="BP350" t="s">
        <v>74</v>
      </c>
      <c r="BQ350" t="s">
        <v>74</v>
      </c>
      <c r="BR350" t="s">
        <v>97</v>
      </c>
      <c r="BS350" t="s">
        <v>4438</v>
      </c>
      <c r="BT350" t="str">
        <f>HYPERLINK("https%3A%2F%2Fwww.webofscience.com%2Fwos%2Fwoscc%2Ffull-record%2FWOS:A1997WW71400025","View Full Record in Web of Science")</f>
        <v>View Full Record in Web of Science</v>
      </c>
    </row>
    <row r="351" spans="1:72" x14ac:dyDescent="0.15">
      <c r="A351" t="s">
        <v>72</v>
      </c>
      <c r="B351" t="s">
        <v>4439</v>
      </c>
      <c r="C351" t="s">
        <v>74</v>
      </c>
      <c r="D351" t="s">
        <v>74</v>
      </c>
      <c r="E351" t="s">
        <v>74</v>
      </c>
      <c r="F351" t="s">
        <v>4439</v>
      </c>
      <c r="G351" t="s">
        <v>74</v>
      </c>
      <c r="H351" t="s">
        <v>74</v>
      </c>
      <c r="I351" t="s">
        <v>4440</v>
      </c>
      <c r="J351" t="s">
        <v>2644</v>
      </c>
      <c r="K351" t="s">
        <v>74</v>
      </c>
      <c r="L351" t="s">
        <v>74</v>
      </c>
      <c r="M351" t="s">
        <v>77</v>
      </c>
      <c r="N351" t="s">
        <v>1701</v>
      </c>
      <c r="O351" t="s">
        <v>74</v>
      </c>
      <c r="P351" t="s">
        <v>74</v>
      </c>
      <c r="Q351" t="s">
        <v>74</v>
      </c>
      <c r="R351" t="s">
        <v>74</v>
      </c>
      <c r="S351" t="s">
        <v>74</v>
      </c>
      <c r="T351" t="s">
        <v>4441</v>
      </c>
      <c r="U351" t="s">
        <v>4442</v>
      </c>
      <c r="V351" t="s">
        <v>4443</v>
      </c>
      <c r="W351" t="s">
        <v>4444</v>
      </c>
      <c r="X351" t="s">
        <v>4445</v>
      </c>
      <c r="Y351" t="s">
        <v>4446</v>
      </c>
      <c r="Z351" t="s">
        <v>74</v>
      </c>
      <c r="AA351" t="s">
        <v>1131</v>
      </c>
      <c r="AB351" t="s">
        <v>4447</v>
      </c>
      <c r="AC351" t="s">
        <v>74</v>
      </c>
      <c r="AD351" t="s">
        <v>74</v>
      </c>
      <c r="AE351" t="s">
        <v>74</v>
      </c>
      <c r="AF351" t="s">
        <v>74</v>
      </c>
      <c r="AG351">
        <v>23</v>
      </c>
      <c r="AH351">
        <v>18</v>
      </c>
      <c r="AI351">
        <v>20</v>
      </c>
      <c r="AJ351">
        <v>0</v>
      </c>
      <c r="AK351">
        <v>13</v>
      </c>
      <c r="AL351" t="s">
        <v>108</v>
      </c>
      <c r="AM351" t="s">
        <v>109</v>
      </c>
      <c r="AN351" t="s">
        <v>110</v>
      </c>
      <c r="AO351" t="s">
        <v>2652</v>
      </c>
      <c r="AP351" t="s">
        <v>74</v>
      </c>
      <c r="AQ351" t="s">
        <v>74</v>
      </c>
      <c r="AR351" t="s">
        <v>2654</v>
      </c>
      <c r="AS351" t="s">
        <v>2655</v>
      </c>
      <c r="AT351" t="s">
        <v>3901</v>
      </c>
      <c r="AU351">
        <v>1997</v>
      </c>
      <c r="AV351">
        <v>137</v>
      </c>
      <c r="AW351" t="s">
        <v>114</v>
      </c>
      <c r="AX351" t="s">
        <v>74</v>
      </c>
      <c r="AY351" t="s">
        <v>74</v>
      </c>
      <c r="AZ351" t="s">
        <v>74</v>
      </c>
      <c r="BA351" t="s">
        <v>74</v>
      </c>
      <c r="BB351">
        <v>191</v>
      </c>
      <c r="BC351">
        <v>200</v>
      </c>
      <c r="BD351" t="s">
        <v>74</v>
      </c>
      <c r="BE351" t="s">
        <v>4448</v>
      </c>
      <c r="BF351" t="str">
        <f>HYPERLINK("http://dx.doi.org/10.1016/S0025-3227(96)00104-1","http://dx.doi.org/10.1016/S0025-3227(96)00104-1")</f>
        <v>http://dx.doi.org/10.1016/S0025-3227(96)00104-1</v>
      </c>
      <c r="BG351" t="s">
        <v>74</v>
      </c>
      <c r="BH351" t="s">
        <v>74</v>
      </c>
      <c r="BI351">
        <v>10</v>
      </c>
      <c r="BJ351" t="s">
        <v>2657</v>
      </c>
      <c r="BK351" t="s">
        <v>95</v>
      </c>
      <c r="BL351" t="s">
        <v>2658</v>
      </c>
      <c r="BM351" t="s">
        <v>4449</v>
      </c>
      <c r="BN351" t="s">
        <v>74</v>
      </c>
      <c r="BO351" t="s">
        <v>74</v>
      </c>
      <c r="BP351" t="s">
        <v>74</v>
      </c>
      <c r="BQ351" t="s">
        <v>74</v>
      </c>
      <c r="BR351" t="s">
        <v>97</v>
      </c>
      <c r="BS351" t="s">
        <v>4450</v>
      </c>
      <c r="BT351" t="str">
        <f>HYPERLINK("https%3A%2F%2Fwww.webofscience.com%2Fwos%2Fwoscc%2Ffull-record%2FWOS:A1997WT69300001","View Full Record in Web of Science")</f>
        <v>View Full Record in Web of Science</v>
      </c>
    </row>
    <row r="352" spans="1:72" x14ac:dyDescent="0.15">
      <c r="A352" t="s">
        <v>72</v>
      </c>
      <c r="B352" t="s">
        <v>4451</v>
      </c>
      <c r="C352" t="s">
        <v>74</v>
      </c>
      <c r="D352" t="s">
        <v>74</v>
      </c>
      <c r="E352" t="s">
        <v>74</v>
      </c>
      <c r="F352" t="s">
        <v>4451</v>
      </c>
      <c r="G352" t="s">
        <v>74</v>
      </c>
      <c r="H352" t="s">
        <v>74</v>
      </c>
      <c r="I352" t="s">
        <v>4452</v>
      </c>
      <c r="J352" t="s">
        <v>1732</v>
      </c>
      <c r="K352" t="s">
        <v>74</v>
      </c>
      <c r="L352" t="s">
        <v>74</v>
      </c>
      <c r="M352" t="s">
        <v>77</v>
      </c>
      <c r="N352" t="s">
        <v>332</v>
      </c>
      <c r="O352" t="s">
        <v>4453</v>
      </c>
      <c r="P352" t="s">
        <v>4454</v>
      </c>
      <c r="Q352" t="s">
        <v>4455</v>
      </c>
      <c r="R352" t="s">
        <v>74</v>
      </c>
      <c r="S352" t="s">
        <v>74</v>
      </c>
      <c r="T352" t="s">
        <v>4456</v>
      </c>
      <c r="U352" t="s">
        <v>4457</v>
      </c>
      <c r="V352" t="s">
        <v>4458</v>
      </c>
      <c r="W352" t="s">
        <v>4459</v>
      </c>
      <c r="X352" t="s">
        <v>1325</v>
      </c>
      <c r="Y352" t="s">
        <v>4460</v>
      </c>
      <c r="Z352" t="s">
        <v>74</v>
      </c>
      <c r="AA352" t="s">
        <v>74</v>
      </c>
      <c r="AB352" t="s">
        <v>4461</v>
      </c>
      <c r="AC352" t="s">
        <v>74</v>
      </c>
      <c r="AD352" t="s">
        <v>74</v>
      </c>
      <c r="AE352" t="s">
        <v>74</v>
      </c>
      <c r="AF352" t="s">
        <v>74</v>
      </c>
      <c r="AG352">
        <v>66</v>
      </c>
      <c r="AH352">
        <v>82</v>
      </c>
      <c r="AI352">
        <v>100</v>
      </c>
      <c r="AJ352">
        <v>0</v>
      </c>
      <c r="AK352">
        <v>5</v>
      </c>
      <c r="AL352" t="s">
        <v>108</v>
      </c>
      <c r="AM352" t="s">
        <v>109</v>
      </c>
      <c r="AN352" t="s">
        <v>110</v>
      </c>
      <c r="AO352" t="s">
        <v>1740</v>
      </c>
      <c r="AP352" t="s">
        <v>74</v>
      </c>
      <c r="AQ352" t="s">
        <v>74</v>
      </c>
      <c r="AR352" t="s">
        <v>1742</v>
      </c>
      <c r="AS352" t="s">
        <v>1743</v>
      </c>
      <c r="AT352" t="s">
        <v>3901</v>
      </c>
      <c r="AU352">
        <v>1997</v>
      </c>
      <c r="AV352">
        <v>30</v>
      </c>
      <c r="AW352" t="s">
        <v>875</v>
      </c>
      <c r="AX352" t="s">
        <v>74</v>
      </c>
      <c r="AY352" t="s">
        <v>74</v>
      </c>
      <c r="AZ352" t="s">
        <v>74</v>
      </c>
      <c r="BA352" t="s">
        <v>74</v>
      </c>
      <c r="BB352">
        <v>3</v>
      </c>
      <c r="BC352">
        <v>28</v>
      </c>
      <c r="BD352" t="s">
        <v>74</v>
      </c>
      <c r="BE352" t="s">
        <v>4462</v>
      </c>
      <c r="BF352" t="str">
        <f>HYPERLINK("http://dx.doi.org/10.1016/S0377-8398(96)00021-7","http://dx.doi.org/10.1016/S0377-8398(96)00021-7")</f>
        <v>http://dx.doi.org/10.1016/S0377-8398(96)00021-7</v>
      </c>
      <c r="BG352" t="s">
        <v>74</v>
      </c>
      <c r="BH352" t="s">
        <v>74</v>
      </c>
      <c r="BI352">
        <v>26</v>
      </c>
      <c r="BJ352" t="s">
        <v>1745</v>
      </c>
      <c r="BK352" t="s">
        <v>363</v>
      </c>
      <c r="BL352" t="s">
        <v>1745</v>
      </c>
      <c r="BM352" t="s">
        <v>4463</v>
      </c>
      <c r="BN352" t="s">
        <v>74</v>
      </c>
      <c r="BO352" t="s">
        <v>74</v>
      </c>
      <c r="BP352" t="s">
        <v>74</v>
      </c>
      <c r="BQ352" t="s">
        <v>74</v>
      </c>
      <c r="BR352" t="s">
        <v>97</v>
      </c>
      <c r="BS352" t="s">
        <v>4464</v>
      </c>
      <c r="BT352" t="str">
        <f>HYPERLINK("https%3A%2F%2Fwww.webofscience.com%2Fwos%2Fwoscc%2Ffull-record%2FWOS:A1997WQ66400002","View Full Record in Web of Science")</f>
        <v>View Full Record in Web of Science</v>
      </c>
    </row>
    <row r="353" spans="1:72" x14ac:dyDescent="0.15">
      <c r="A353" t="s">
        <v>72</v>
      </c>
      <c r="B353" t="s">
        <v>4465</v>
      </c>
      <c r="C353" t="s">
        <v>74</v>
      </c>
      <c r="D353" t="s">
        <v>74</v>
      </c>
      <c r="E353" t="s">
        <v>74</v>
      </c>
      <c r="F353" t="s">
        <v>4465</v>
      </c>
      <c r="G353" t="s">
        <v>74</v>
      </c>
      <c r="H353" t="s">
        <v>74</v>
      </c>
      <c r="I353" t="s">
        <v>4466</v>
      </c>
      <c r="J353" t="s">
        <v>1732</v>
      </c>
      <c r="K353" t="s">
        <v>74</v>
      </c>
      <c r="L353" t="s">
        <v>74</v>
      </c>
      <c r="M353" t="s">
        <v>77</v>
      </c>
      <c r="N353" t="s">
        <v>332</v>
      </c>
      <c r="O353" t="s">
        <v>4453</v>
      </c>
      <c r="P353" t="s">
        <v>4454</v>
      </c>
      <c r="Q353" t="s">
        <v>4455</v>
      </c>
      <c r="R353" t="s">
        <v>74</v>
      </c>
      <c r="S353" t="s">
        <v>74</v>
      </c>
      <c r="T353" t="s">
        <v>4467</v>
      </c>
      <c r="U353" t="s">
        <v>4468</v>
      </c>
      <c r="V353" t="s">
        <v>4469</v>
      </c>
      <c r="W353" t="s">
        <v>4470</v>
      </c>
      <c r="X353" t="s">
        <v>4471</v>
      </c>
      <c r="Y353" t="s">
        <v>74</v>
      </c>
      <c r="Z353" t="s">
        <v>74</v>
      </c>
      <c r="AA353" t="s">
        <v>74</v>
      </c>
      <c r="AB353" t="s">
        <v>74</v>
      </c>
      <c r="AC353" t="s">
        <v>74</v>
      </c>
      <c r="AD353" t="s">
        <v>74</v>
      </c>
      <c r="AE353" t="s">
        <v>74</v>
      </c>
      <c r="AF353" t="s">
        <v>74</v>
      </c>
      <c r="AG353">
        <v>34</v>
      </c>
      <c r="AH353">
        <v>20</v>
      </c>
      <c r="AI353">
        <v>26</v>
      </c>
      <c r="AJ353">
        <v>0</v>
      </c>
      <c r="AK353">
        <v>1</v>
      </c>
      <c r="AL353" t="s">
        <v>108</v>
      </c>
      <c r="AM353" t="s">
        <v>109</v>
      </c>
      <c r="AN353" t="s">
        <v>110</v>
      </c>
      <c r="AO353" t="s">
        <v>1740</v>
      </c>
      <c r="AP353" t="s">
        <v>74</v>
      </c>
      <c r="AQ353" t="s">
        <v>74</v>
      </c>
      <c r="AR353" t="s">
        <v>1742</v>
      </c>
      <c r="AS353" t="s">
        <v>1743</v>
      </c>
      <c r="AT353" t="s">
        <v>3901</v>
      </c>
      <c r="AU353">
        <v>1997</v>
      </c>
      <c r="AV353">
        <v>30</v>
      </c>
      <c r="AW353" t="s">
        <v>875</v>
      </c>
      <c r="AX353" t="s">
        <v>74</v>
      </c>
      <c r="AY353" t="s">
        <v>74</v>
      </c>
      <c r="AZ353" t="s">
        <v>74</v>
      </c>
      <c r="BA353" t="s">
        <v>74</v>
      </c>
      <c r="BB353">
        <v>29</v>
      </c>
      <c r="BC353">
        <v>44</v>
      </c>
      <c r="BD353" t="s">
        <v>74</v>
      </c>
      <c r="BE353" t="s">
        <v>4472</v>
      </c>
      <c r="BF353" t="str">
        <f>HYPERLINK("http://dx.doi.org/10.1016/S0377-8398(96)00019-9","http://dx.doi.org/10.1016/S0377-8398(96)00019-9")</f>
        <v>http://dx.doi.org/10.1016/S0377-8398(96)00019-9</v>
      </c>
      <c r="BG353" t="s">
        <v>74</v>
      </c>
      <c r="BH353" t="s">
        <v>74</v>
      </c>
      <c r="BI353">
        <v>16</v>
      </c>
      <c r="BJ353" t="s">
        <v>1745</v>
      </c>
      <c r="BK353" t="s">
        <v>363</v>
      </c>
      <c r="BL353" t="s">
        <v>1745</v>
      </c>
      <c r="BM353" t="s">
        <v>4463</v>
      </c>
      <c r="BN353" t="s">
        <v>74</v>
      </c>
      <c r="BO353" t="s">
        <v>74</v>
      </c>
      <c r="BP353" t="s">
        <v>74</v>
      </c>
      <c r="BQ353" t="s">
        <v>74</v>
      </c>
      <c r="BR353" t="s">
        <v>97</v>
      </c>
      <c r="BS353" t="s">
        <v>4473</v>
      </c>
      <c r="BT353" t="str">
        <f>HYPERLINK("https%3A%2F%2Fwww.webofscience.com%2Fwos%2Fwoscc%2Ffull-record%2FWOS:A1997WQ66400003","View Full Record in Web of Science")</f>
        <v>View Full Record in Web of Science</v>
      </c>
    </row>
    <row r="354" spans="1:72" x14ac:dyDescent="0.15">
      <c r="A354" t="s">
        <v>72</v>
      </c>
      <c r="B354" t="s">
        <v>4474</v>
      </c>
      <c r="C354" t="s">
        <v>74</v>
      </c>
      <c r="D354" t="s">
        <v>74</v>
      </c>
      <c r="E354" t="s">
        <v>74</v>
      </c>
      <c r="F354" t="s">
        <v>4474</v>
      </c>
      <c r="G354" t="s">
        <v>74</v>
      </c>
      <c r="H354" t="s">
        <v>74</v>
      </c>
      <c r="I354" t="s">
        <v>4475</v>
      </c>
      <c r="J354" t="s">
        <v>1732</v>
      </c>
      <c r="K354" t="s">
        <v>74</v>
      </c>
      <c r="L354" t="s">
        <v>74</v>
      </c>
      <c r="M354" t="s">
        <v>77</v>
      </c>
      <c r="N354" t="s">
        <v>332</v>
      </c>
      <c r="O354" t="s">
        <v>4453</v>
      </c>
      <c r="P354" t="s">
        <v>4454</v>
      </c>
      <c r="Q354" t="s">
        <v>4455</v>
      </c>
      <c r="R354" t="s">
        <v>74</v>
      </c>
      <c r="S354" t="s">
        <v>74</v>
      </c>
      <c r="T354" t="s">
        <v>4476</v>
      </c>
      <c r="U354" t="s">
        <v>74</v>
      </c>
      <c r="V354" t="s">
        <v>4477</v>
      </c>
      <c r="W354" t="s">
        <v>4478</v>
      </c>
      <c r="X354" t="s">
        <v>4479</v>
      </c>
      <c r="Y354" t="s">
        <v>4480</v>
      </c>
      <c r="Z354" t="s">
        <v>74</v>
      </c>
      <c r="AA354" t="s">
        <v>74</v>
      </c>
      <c r="AB354" t="s">
        <v>74</v>
      </c>
      <c r="AC354" t="s">
        <v>74</v>
      </c>
      <c r="AD354" t="s">
        <v>74</v>
      </c>
      <c r="AE354" t="s">
        <v>74</v>
      </c>
      <c r="AF354" t="s">
        <v>74</v>
      </c>
      <c r="AG354">
        <v>51</v>
      </c>
      <c r="AH354">
        <v>17</v>
      </c>
      <c r="AI354">
        <v>17</v>
      </c>
      <c r="AJ354">
        <v>1</v>
      </c>
      <c r="AK354">
        <v>4</v>
      </c>
      <c r="AL354" t="s">
        <v>108</v>
      </c>
      <c r="AM354" t="s">
        <v>109</v>
      </c>
      <c r="AN354" t="s">
        <v>110</v>
      </c>
      <c r="AO354" t="s">
        <v>1740</v>
      </c>
      <c r="AP354" t="s">
        <v>74</v>
      </c>
      <c r="AQ354" t="s">
        <v>74</v>
      </c>
      <c r="AR354" t="s">
        <v>1742</v>
      </c>
      <c r="AS354" t="s">
        <v>1743</v>
      </c>
      <c r="AT354" t="s">
        <v>3901</v>
      </c>
      <c r="AU354">
        <v>1997</v>
      </c>
      <c r="AV354">
        <v>30</v>
      </c>
      <c r="AW354" t="s">
        <v>875</v>
      </c>
      <c r="AX354" t="s">
        <v>74</v>
      </c>
      <c r="AY354" t="s">
        <v>74</v>
      </c>
      <c r="AZ354" t="s">
        <v>74</v>
      </c>
      <c r="BA354" t="s">
        <v>74</v>
      </c>
      <c r="BB354">
        <v>97</v>
      </c>
      <c r="BC354">
        <v>116</v>
      </c>
      <c r="BD354" t="s">
        <v>74</v>
      </c>
      <c r="BE354" t="s">
        <v>4481</v>
      </c>
      <c r="BF354" t="str">
        <f>HYPERLINK("http://dx.doi.org/10.1016/S0377-8398(96)00017-5","http://dx.doi.org/10.1016/S0377-8398(96)00017-5")</f>
        <v>http://dx.doi.org/10.1016/S0377-8398(96)00017-5</v>
      </c>
      <c r="BG354" t="s">
        <v>74</v>
      </c>
      <c r="BH354" t="s">
        <v>74</v>
      </c>
      <c r="BI354">
        <v>20</v>
      </c>
      <c r="BJ354" t="s">
        <v>1745</v>
      </c>
      <c r="BK354" t="s">
        <v>363</v>
      </c>
      <c r="BL354" t="s">
        <v>1745</v>
      </c>
      <c r="BM354" t="s">
        <v>4463</v>
      </c>
      <c r="BN354" t="s">
        <v>74</v>
      </c>
      <c r="BO354" t="s">
        <v>74</v>
      </c>
      <c r="BP354" t="s">
        <v>74</v>
      </c>
      <c r="BQ354" t="s">
        <v>74</v>
      </c>
      <c r="BR354" t="s">
        <v>97</v>
      </c>
      <c r="BS354" t="s">
        <v>4482</v>
      </c>
      <c r="BT354" t="str">
        <f>HYPERLINK("https%3A%2F%2Fwww.webofscience.com%2Fwos%2Fwoscc%2Ffull-record%2FWOS:A1997WQ66400007","View Full Record in Web of Science")</f>
        <v>View Full Record in Web of Science</v>
      </c>
    </row>
    <row r="355" spans="1:72" x14ac:dyDescent="0.15">
      <c r="A355" t="s">
        <v>72</v>
      </c>
      <c r="B355" t="s">
        <v>4483</v>
      </c>
      <c r="C355" t="s">
        <v>74</v>
      </c>
      <c r="D355" t="s">
        <v>74</v>
      </c>
      <c r="E355" t="s">
        <v>74</v>
      </c>
      <c r="F355" t="s">
        <v>4483</v>
      </c>
      <c r="G355" t="s">
        <v>74</v>
      </c>
      <c r="H355" t="s">
        <v>74</v>
      </c>
      <c r="I355" t="s">
        <v>4484</v>
      </c>
      <c r="J355" t="s">
        <v>168</v>
      </c>
      <c r="K355" t="s">
        <v>74</v>
      </c>
      <c r="L355" t="s">
        <v>74</v>
      </c>
      <c r="M355" t="s">
        <v>77</v>
      </c>
      <c r="N355" t="s">
        <v>78</v>
      </c>
      <c r="O355" t="s">
        <v>74</v>
      </c>
      <c r="P355" t="s">
        <v>74</v>
      </c>
      <c r="Q355" t="s">
        <v>74</v>
      </c>
      <c r="R355" t="s">
        <v>74</v>
      </c>
      <c r="S355" t="s">
        <v>74</v>
      </c>
      <c r="T355" t="s">
        <v>4485</v>
      </c>
      <c r="U355" t="s">
        <v>4486</v>
      </c>
      <c r="V355" t="s">
        <v>4487</v>
      </c>
      <c r="W355" t="s">
        <v>4488</v>
      </c>
      <c r="X355" t="s">
        <v>4489</v>
      </c>
      <c r="Y355" t="s">
        <v>4490</v>
      </c>
      <c r="Z355" t="s">
        <v>74</v>
      </c>
      <c r="AA355" t="s">
        <v>74</v>
      </c>
      <c r="AB355" t="s">
        <v>74</v>
      </c>
      <c r="AC355" t="s">
        <v>74</v>
      </c>
      <c r="AD355" t="s">
        <v>74</v>
      </c>
      <c r="AE355" t="s">
        <v>74</v>
      </c>
      <c r="AF355" t="s">
        <v>74</v>
      </c>
      <c r="AG355">
        <v>44</v>
      </c>
      <c r="AH355">
        <v>30</v>
      </c>
      <c r="AI355">
        <v>33</v>
      </c>
      <c r="AJ355">
        <v>0</v>
      </c>
      <c r="AK355">
        <v>12</v>
      </c>
      <c r="AL355" t="s">
        <v>175</v>
      </c>
      <c r="AM355" t="s">
        <v>132</v>
      </c>
      <c r="AN355" t="s">
        <v>176</v>
      </c>
      <c r="AO355" t="s">
        <v>177</v>
      </c>
      <c r="AP355" t="s">
        <v>178</v>
      </c>
      <c r="AQ355" t="s">
        <v>74</v>
      </c>
      <c r="AR355" t="s">
        <v>179</v>
      </c>
      <c r="AS355" t="s">
        <v>180</v>
      </c>
      <c r="AT355" t="s">
        <v>3901</v>
      </c>
      <c r="AU355">
        <v>1997</v>
      </c>
      <c r="AV355">
        <v>34</v>
      </c>
      <c r="AW355">
        <v>3</v>
      </c>
      <c r="AX355" t="s">
        <v>74</v>
      </c>
      <c r="AY355" t="s">
        <v>74</v>
      </c>
      <c r="AZ355" t="s">
        <v>74</v>
      </c>
      <c r="BA355" t="s">
        <v>74</v>
      </c>
      <c r="BB355">
        <v>194</v>
      </c>
      <c r="BC355">
        <v>202</v>
      </c>
      <c r="BD355" t="s">
        <v>74</v>
      </c>
      <c r="BE355" t="s">
        <v>4491</v>
      </c>
      <c r="BF355" t="str">
        <f>HYPERLINK("http://dx.doi.org/10.1016/S0025-326X(96)00088-4","http://dx.doi.org/10.1016/S0025-326X(96)00088-4")</f>
        <v>http://dx.doi.org/10.1016/S0025-326X(96)00088-4</v>
      </c>
      <c r="BG355" t="s">
        <v>74</v>
      </c>
      <c r="BH355" t="s">
        <v>74</v>
      </c>
      <c r="BI355">
        <v>9</v>
      </c>
      <c r="BJ355" t="s">
        <v>184</v>
      </c>
      <c r="BK355" t="s">
        <v>95</v>
      </c>
      <c r="BL355" t="s">
        <v>185</v>
      </c>
      <c r="BM355" t="s">
        <v>4492</v>
      </c>
      <c r="BN355" t="s">
        <v>74</v>
      </c>
      <c r="BO355" t="s">
        <v>74</v>
      </c>
      <c r="BP355" t="s">
        <v>74</v>
      </c>
      <c r="BQ355" t="s">
        <v>74</v>
      </c>
      <c r="BR355" t="s">
        <v>97</v>
      </c>
      <c r="BS355" t="s">
        <v>4493</v>
      </c>
      <c r="BT355" t="str">
        <f>HYPERLINK("https%3A%2F%2Fwww.webofscience.com%2Fwos%2Fwoscc%2Ffull-record%2FWOS:A1997WY04400017","View Full Record in Web of Science")</f>
        <v>View Full Record in Web of Science</v>
      </c>
    </row>
    <row r="356" spans="1:72" x14ac:dyDescent="0.15">
      <c r="A356" t="s">
        <v>72</v>
      </c>
      <c r="B356" t="s">
        <v>4494</v>
      </c>
      <c r="C356" t="s">
        <v>74</v>
      </c>
      <c r="D356" t="s">
        <v>74</v>
      </c>
      <c r="E356" t="s">
        <v>74</v>
      </c>
      <c r="F356" t="s">
        <v>4494</v>
      </c>
      <c r="G356" t="s">
        <v>74</v>
      </c>
      <c r="H356" t="s">
        <v>74</v>
      </c>
      <c r="I356" t="s">
        <v>4495</v>
      </c>
      <c r="J356" t="s">
        <v>214</v>
      </c>
      <c r="K356" t="s">
        <v>74</v>
      </c>
      <c r="L356" t="s">
        <v>74</v>
      </c>
      <c r="M356" t="s">
        <v>77</v>
      </c>
      <c r="N356" t="s">
        <v>428</v>
      </c>
      <c r="O356" t="s">
        <v>74</v>
      </c>
      <c r="P356" t="s">
        <v>74</v>
      </c>
      <c r="Q356" t="s">
        <v>74</v>
      </c>
      <c r="R356" t="s">
        <v>74</v>
      </c>
      <c r="S356" t="s">
        <v>74</v>
      </c>
      <c r="T356" t="s">
        <v>74</v>
      </c>
      <c r="U356" t="s">
        <v>4496</v>
      </c>
      <c r="V356" t="s">
        <v>4497</v>
      </c>
      <c r="W356" t="s">
        <v>74</v>
      </c>
      <c r="X356" t="s">
        <v>74</v>
      </c>
      <c r="Y356" t="s">
        <v>4498</v>
      </c>
      <c r="Z356" t="s">
        <v>74</v>
      </c>
      <c r="AA356" t="s">
        <v>74</v>
      </c>
      <c r="AB356" t="s">
        <v>74</v>
      </c>
      <c r="AC356" t="s">
        <v>74</v>
      </c>
      <c r="AD356" t="s">
        <v>74</v>
      </c>
      <c r="AE356" t="s">
        <v>74</v>
      </c>
      <c r="AF356" t="s">
        <v>74</v>
      </c>
      <c r="AG356">
        <v>220</v>
      </c>
      <c r="AH356">
        <v>268</v>
      </c>
      <c r="AI356">
        <v>291</v>
      </c>
      <c r="AJ356">
        <v>6</v>
      </c>
      <c r="AK356">
        <v>102</v>
      </c>
      <c r="AL356" t="s">
        <v>2667</v>
      </c>
      <c r="AM356" t="s">
        <v>3770</v>
      </c>
      <c r="AN356" t="s">
        <v>3771</v>
      </c>
      <c r="AO356" t="s">
        <v>2668</v>
      </c>
      <c r="AP356" t="s">
        <v>74</v>
      </c>
      <c r="AQ356" t="s">
        <v>74</v>
      </c>
      <c r="AR356" t="s">
        <v>222</v>
      </c>
      <c r="AS356" t="s">
        <v>223</v>
      </c>
      <c r="AT356" t="s">
        <v>3901</v>
      </c>
      <c r="AU356">
        <v>1997</v>
      </c>
      <c r="AV356">
        <v>32</v>
      </c>
      <c r="AW356">
        <v>2</v>
      </c>
      <c r="AX356" t="s">
        <v>74</v>
      </c>
      <c r="AY356" t="s">
        <v>74</v>
      </c>
      <c r="AZ356" t="s">
        <v>74</v>
      </c>
      <c r="BA356" t="s">
        <v>74</v>
      </c>
      <c r="BB356">
        <v>231</v>
      </c>
      <c r="BC356">
        <v>247</v>
      </c>
      <c r="BD356" t="s">
        <v>74</v>
      </c>
      <c r="BE356" t="s">
        <v>4499</v>
      </c>
      <c r="BF356" t="str">
        <f>HYPERLINK("http://dx.doi.org/10.1111/j.1945-5100.1997.tb01262.x","http://dx.doi.org/10.1111/j.1945-5100.1997.tb01262.x")</f>
        <v>http://dx.doi.org/10.1111/j.1945-5100.1997.tb01262.x</v>
      </c>
      <c r="BG356" t="s">
        <v>74</v>
      </c>
      <c r="BH356" t="s">
        <v>74</v>
      </c>
      <c r="BI356">
        <v>17</v>
      </c>
      <c r="BJ356" t="s">
        <v>225</v>
      </c>
      <c r="BK356" t="s">
        <v>95</v>
      </c>
      <c r="BL356" t="s">
        <v>225</v>
      </c>
      <c r="BM356" t="s">
        <v>4500</v>
      </c>
      <c r="BN356" t="s">
        <v>74</v>
      </c>
      <c r="BO356" t="s">
        <v>227</v>
      </c>
      <c r="BP356" t="s">
        <v>74</v>
      </c>
      <c r="BQ356" t="s">
        <v>74</v>
      </c>
      <c r="BR356" t="s">
        <v>97</v>
      </c>
      <c r="BS356" t="s">
        <v>4501</v>
      </c>
      <c r="BT356" t="str">
        <f>HYPERLINK("https%3A%2F%2Fwww.webofscience.com%2Fwos%2Fwoscc%2Ffull-record%2FWOS:A1997WN69300011","View Full Record in Web of Science")</f>
        <v>View Full Record in Web of Science</v>
      </c>
    </row>
    <row r="357" spans="1:72" x14ac:dyDescent="0.15">
      <c r="A357" t="s">
        <v>72</v>
      </c>
      <c r="B357" t="s">
        <v>4502</v>
      </c>
      <c r="C357" t="s">
        <v>74</v>
      </c>
      <c r="D357" t="s">
        <v>74</v>
      </c>
      <c r="E357" t="s">
        <v>74</v>
      </c>
      <c r="F357" t="s">
        <v>4502</v>
      </c>
      <c r="G357" t="s">
        <v>74</v>
      </c>
      <c r="H357" t="s">
        <v>74</v>
      </c>
      <c r="I357" t="s">
        <v>4503</v>
      </c>
      <c r="J357" t="s">
        <v>4504</v>
      </c>
      <c r="K357" t="s">
        <v>74</v>
      </c>
      <c r="L357" t="s">
        <v>74</v>
      </c>
      <c r="M357" t="s">
        <v>77</v>
      </c>
      <c r="N357" t="s">
        <v>78</v>
      </c>
      <c r="O357" t="s">
        <v>74</v>
      </c>
      <c r="P357" t="s">
        <v>74</v>
      </c>
      <c r="Q357" t="s">
        <v>74</v>
      </c>
      <c r="R357" t="s">
        <v>74</v>
      </c>
      <c r="S357" t="s">
        <v>74</v>
      </c>
      <c r="T357" t="s">
        <v>74</v>
      </c>
      <c r="U357" t="s">
        <v>4505</v>
      </c>
      <c r="V357" t="s">
        <v>4506</v>
      </c>
      <c r="W357" t="s">
        <v>4507</v>
      </c>
      <c r="X357" t="s">
        <v>74</v>
      </c>
      <c r="Y357" t="s">
        <v>4508</v>
      </c>
      <c r="Z357" t="s">
        <v>74</v>
      </c>
      <c r="AA357" t="s">
        <v>4509</v>
      </c>
      <c r="AB357" t="s">
        <v>4510</v>
      </c>
      <c r="AC357" t="s">
        <v>74</v>
      </c>
      <c r="AD357" t="s">
        <v>74</v>
      </c>
      <c r="AE357" t="s">
        <v>74</v>
      </c>
      <c r="AF357" t="s">
        <v>74</v>
      </c>
      <c r="AG357">
        <v>64</v>
      </c>
      <c r="AH357">
        <v>46</v>
      </c>
      <c r="AI357">
        <v>60</v>
      </c>
      <c r="AJ357">
        <v>0</v>
      </c>
      <c r="AK357">
        <v>16</v>
      </c>
      <c r="AL357" t="s">
        <v>86</v>
      </c>
      <c r="AM357" t="s">
        <v>87</v>
      </c>
      <c r="AN357" t="s">
        <v>88</v>
      </c>
      <c r="AO357" t="s">
        <v>4511</v>
      </c>
      <c r="AP357" t="s">
        <v>74</v>
      </c>
      <c r="AQ357" t="s">
        <v>74</v>
      </c>
      <c r="AR357" t="s">
        <v>4512</v>
      </c>
      <c r="AS357" t="s">
        <v>4513</v>
      </c>
      <c r="AT357" t="s">
        <v>3889</v>
      </c>
      <c r="AU357">
        <v>1997</v>
      </c>
      <c r="AV357">
        <v>33</v>
      </c>
      <c r="AW357">
        <v>2</v>
      </c>
      <c r="AX357" t="s">
        <v>74</v>
      </c>
      <c r="AY357" t="s">
        <v>74</v>
      </c>
      <c r="AZ357" t="s">
        <v>74</v>
      </c>
      <c r="BA357" t="s">
        <v>74</v>
      </c>
      <c r="BB357">
        <v>97</v>
      </c>
      <c r="BC357">
        <v>105</v>
      </c>
      <c r="BD357" t="s">
        <v>74</v>
      </c>
      <c r="BE357" t="s">
        <v>4514</v>
      </c>
      <c r="BF357" t="str">
        <f>HYPERLINK("http://dx.doi.org/10.1007/s002489900012","http://dx.doi.org/10.1007/s002489900012")</f>
        <v>http://dx.doi.org/10.1007/s002489900012</v>
      </c>
      <c r="BG357" t="s">
        <v>74</v>
      </c>
      <c r="BH357" t="s">
        <v>74</v>
      </c>
      <c r="BI357">
        <v>9</v>
      </c>
      <c r="BJ357" t="s">
        <v>4515</v>
      </c>
      <c r="BK357" t="s">
        <v>95</v>
      </c>
      <c r="BL357" t="s">
        <v>4516</v>
      </c>
      <c r="BM357" t="s">
        <v>4517</v>
      </c>
      <c r="BN357">
        <v>9052644</v>
      </c>
      <c r="BO357" t="s">
        <v>74</v>
      </c>
      <c r="BP357" t="s">
        <v>74</v>
      </c>
      <c r="BQ357" t="s">
        <v>74</v>
      </c>
      <c r="BR357" t="s">
        <v>97</v>
      </c>
      <c r="BS357" t="s">
        <v>4518</v>
      </c>
      <c r="BT357" t="str">
        <f>HYPERLINK("https%3A%2F%2Fwww.webofscience.com%2Fwos%2Fwoscc%2Ffull-record%2FWOS:A1997WL74000002","View Full Record in Web of Science")</f>
        <v>View Full Record in Web of Science</v>
      </c>
    </row>
    <row r="358" spans="1:72" x14ac:dyDescent="0.15">
      <c r="A358" t="s">
        <v>72</v>
      </c>
      <c r="B358" t="s">
        <v>4519</v>
      </c>
      <c r="C358" t="s">
        <v>74</v>
      </c>
      <c r="D358" t="s">
        <v>74</v>
      </c>
      <c r="E358" t="s">
        <v>74</v>
      </c>
      <c r="F358" t="s">
        <v>4519</v>
      </c>
      <c r="G358" t="s">
        <v>74</v>
      </c>
      <c r="H358" t="s">
        <v>74</v>
      </c>
      <c r="I358" t="s">
        <v>4520</v>
      </c>
      <c r="J358" t="s">
        <v>4521</v>
      </c>
      <c r="K358" t="s">
        <v>74</v>
      </c>
      <c r="L358" t="s">
        <v>74</v>
      </c>
      <c r="M358" t="s">
        <v>77</v>
      </c>
      <c r="N358" t="s">
        <v>78</v>
      </c>
      <c r="O358" t="s">
        <v>74</v>
      </c>
      <c r="P358" t="s">
        <v>74</v>
      </c>
      <c r="Q358" t="s">
        <v>74</v>
      </c>
      <c r="R358" t="s">
        <v>74</v>
      </c>
      <c r="S358" t="s">
        <v>74</v>
      </c>
      <c r="T358" t="s">
        <v>4522</v>
      </c>
      <c r="U358" t="s">
        <v>4523</v>
      </c>
      <c r="V358" t="s">
        <v>4524</v>
      </c>
      <c r="W358" t="s">
        <v>74</v>
      </c>
      <c r="X358" t="s">
        <v>74</v>
      </c>
      <c r="Y358" t="s">
        <v>4525</v>
      </c>
      <c r="Z358" t="s">
        <v>74</v>
      </c>
      <c r="AA358" t="s">
        <v>74</v>
      </c>
      <c r="AB358" t="s">
        <v>4526</v>
      </c>
      <c r="AC358" t="s">
        <v>74</v>
      </c>
      <c r="AD358" t="s">
        <v>74</v>
      </c>
      <c r="AE358" t="s">
        <v>74</v>
      </c>
      <c r="AF358" t="s">
        <v>74</v>
      </c>
      <c r="AG358">
        <v>38</v>
      </c>
      <c r="AH358">
        <v>16</v>
      </c>
      <c r="AI358">
        <v>16</v>
      </c>
      <c r="AJ358">
        <v>0</v>
      </c>
      <c r="AK358">
        <v>3</v>
      </c>
      <c r="AL358" t="s">
        <v>4527</v>
      </c>
      <c r="AM358" t="s">
        <v>4528</v>
      </c>
      <c r="AN358" t="s">
        <v>4529</v>
      </c>
      <c r="AO358" t="s">
        <v>4530</v>
      </c>
      <c r="AP358" t="s">
        <v>74</v>
      </c>
      <c r="AQ358" t="s">
        <v>74</v>
      </c>
      <c r="AR358" t="s">
        <v>4531</v>
      </c>
      <c r="AS358" t="s">
        <v>4532</v>
      </c>
      <c r="AT358" t="s">
        <v>3901</v>
      </c>
      <c r="AU358">
        <v>1997</v>
      </c>
      <c r="AV358">
        <v>31</v>
      </c>
      <c r="AW358">
        <v>1</v>
      </c>
      <c r="AX358" t="s">
        <v>74</v>
      </c>
      <c r="AY358" t="s">
        <v>74</v>
      </c>
      <c r="AZ358" t="s">
        <v>74</v>
      </c>
      <c r="BA358" t="s">
        <v>74</v>
      </c>
      <c r="BB358">
        <v>25</v>
      </c>
      <c r="BC358">
        <v>38</v>
      </c>
      <c r="BD358" t="s">
        <v>74</v>
      </c>
      <c r="BE358" t="s">
        <v>4533</v>
      </c>
      <c r="BF358" t="str">
        <f>HYPERLINK("http://dx.doi.org/10.1080/00288330.1997.9516742","http://dx.doi.org/10.1080/00288330.1997.9516742")</f>
        <v>http://dx.doi.org/10.1080/00288330.1997.9516742</v>
      </c>
      <c r="BG358" t="s">
        <v>74</v>
      </c>
      <c r="BH358" t="s">
        <v>74</v>
      </c>
      <c r="BI358">
        <v>14</v>
      </c>
      <c r="BJ358" t="s">
        <v>4534</v>
      </c>
      <c r="BK358" t="s">
        <v>95</v>
      </c>
      <c r="BL358" t="s">
        <v>4534</v>
      </c>
      <c r="BM358" t="s">
        <v>4535</v>
      </c>
      <c r="BN358" t="s">
        <v>74</v>
      </c>
      <c r="BO358" t="s">
        <v>227</v>
      </c>
      <c r="BP358" t="s">
        <v>74</v>
      </c>
      <c r="BQ358" t="s">
        <v>74</v>
      </c>
      <c r="BR358" t="s">
        <v>97</v>
      </c>
      <c r="BS358" t="s">
        <v>4536</v>
      </c>
      <c r="BT358" t="str">
        <f>HYPERLINK("https%3A%2F%2Fwww.webofscience.com%2Fwos%2Fwoscc%2Ffull-record%2FWOS:A1997XD91200003","View Full Record in Web of Science")</f>
        <v>View Full Record in Web of Science</v>
      </c>
    </row>
    <row r="359" spans="1:72" x14ac:dyDescent="0.15">
      <c r="A359" t="s">
        <v>72</v>
      </c>
      <c r="B359" t="s">
        <v>4537</v>
      </c>
      <c r="C359" t="s">
        <v>74</v>
      </c>
      <c r="D359" t="s">
        <v>74</v>
      </c>
      <c r="E359" t="s">
        <v>74</v>
      </c>
      <c r="F359" t="s">
        <v>4537</v>
      </c>
      <c r="G359" t="s">
        <v>74</v>
      </c>
      <c r="H359" t="s">
        <v>74</v>
      </c>
      <c r="I359" t="s">
        <v>4538</v>
      </c>
      <c r="J359" t="s">
        <v>4539</v>
      </c>
      <c r="K359" t="s">
        <v>74</v>
      </c>
      <c r="L359" t="s">
        <v>74</v>
      </c>
      <c r="M359" t="s">
        <v>77</v>
      </c>
      <c r="N359" t="s">
        <v>332</v>
      </c>
      <c r="O359" t="s">
        <v>4540</v>
      </c>
      <c r="P359" t="s">
        <v>4541</v>
      </c>
      <c r="Q359" t="s">
        <v>4542</v>
      </c>
      <c r="R359" t="s">
        <v>74</v>
      </c>
      <c r="S359" t="s">
        <v>74</v>
      </c>
      <c r="T359" t="s">
        <v>74</v>
      </c>
      <c r="U359" t="s">
        <v>4543</v>
      </c>
      <c r="V359" t="s">
        <v>4544</v>
      </c>
      <c r="W359" t="s">
        <v>4545</v>
      </c>
      <c r="X359" t="s">
        <v>4546</v>
      </c>
      <c r="Y359" t="s">
        <v>4547</v>
      </c>
      <c r="Z359" t="s">
        <v>74</v>
      </c>
      <c r="AA359" t="s">
        <v>4548</v>
      </c>
      <c r="AB359" t="s">
        <v>4549</v>
      </c>
      <c r="AC359" t="s">
        <v>74</v>
      </c>
      <c r="AD359" t="s">
        <v>74</v>
      </c>
      <c r="AE359" t="s">
        <v>74</v>
      </c>
      <c r="AF359" t="s">
        <v>74</v>
      </c>
      <c r="AG359">
        <v>24</v>
      </c>
      <c r="AH359">
        <v>18</v>
      </c>
      <c r="AI359">
        <v>19</v>
      </c>
      <c r="AJ359">
        <v>0</v>
      </c>
      <c r="AK359">
        <v>6</v>
      </c>
      <c r="AL359" t="s">
        <v>108</v>
      </c>
      <c r="AM359" t="s">
        <v>109</v>
      </c>
      <c r="AN359" t="s">
        <v>110</v>
      </c>
      <c r="AO359" t="s">
        <v>4550</v>
      </c>
      <c r="AP359" t="s">
        <v>74</v>
      </c>
      <c r="AQ359" t="s">
        <v>74</v>
      </c>
      <c r="AR359" t="s">
        <v>4551</v>
      </c>
      <c r="AS359" t="s">
        <v>4552</v>
      </c>
      <c r="AT359" t="s">
        <v>3901</v>
      </c>
      <c r="AU359">
        <v>1997</v>
      </c>
      <c r="AV359">
        <v>123</v>
      </c>
      <c r="AW359" t="s">
        <v>562</v>
      </c>
      <c r="AX359" t="s">
        <v>74</v>
      </c>
      <c r="AY359" t="s">
        <v>74</v>
      </c>
      <c r="AZ359" t="s">
        <v>74</v>
      </c>
      <c r="BA359" t="s">
        <v>74</v>
      </c>
      <c r="BB359">
        <v>290</v>
      </c>
      <c r="BC359">
        <v>295</v>
      </c>
      <c r="BD359" t="s">
        <v>74</v>
      </c>
      <c r="BE359" t="s">
        <v>4553</v>
      </c>
      <c r="BF359" t="str">
        <f>HYPERLINK("http://dx.doi.org/10.1016/S0168-583X(96)00735-5","http://dx.doi.org/10.1016/S0168-583X(96)00735-5")</f>
        <v>http://dx.doi.org/10.1016/S0168-583X(96)00735-5</v>
      </c>
      <c r="BG359" t="s">
        <v>74</v>
      </c>
      <c r="BH359" t="s">
        <v>74</v>
      </c>
      <c r="BI359">
        <v>6</v>
      </c>
      <c r="BJ359" t="s">
        <v>4554</v>
      </c>
      <c r="BK359" t="s">
        <v>363</v>
      </c>
      <c r="BL359" t="s">
        <v>4555</v>
      </c>
      <c r="BM359" t="s">
        <v>4556</v>
      </c>
      <c r="BN359" t="s">
        <v>74</v>
      </c>
      <c r="BO359" t="s">
        <v>74</v>
      </c>
      <c r="BP359" t="s">
        <v>74</v>
      </c>
      <c r="BQ359" t="s">
        <v>74</v>
      </c>
      <c r="BR359" t="s">
        <v>97</v>
      </c>
      <c r="BS359" t="s">
        <v>4557</v>
      </c>
      <c r="BT359" t="str">
        <f>HYPERLINK("https%3A%2F%2Fwww.webofscience.com%2Fwos%2Fwoscc%2Ffull-record%2FWOS:A1997WT65300061","View Full Record in Web of Science")</f>
        <v>View Full Record in Web of Science</v>
      </c>
    </row>
    <row r="360" spans="1:72" x14ac:dyDescent="0.15">
      <c r="A360" t="s">
        <v>72</v>
      </c>
      <c r="B360" t="s">
        <v>4558</v>
      </c>
      <c r="C360" t="s">
        <v>74</v>
      </c>
      <c r="D360" t="s">
        <v>74</v>
      </c>
      <c r="E360" t="s">
        <v>74</v>
      </c>
      <c r="F360" t="s">
        <v>4558</v>
      </c>
      <c r="G360" t="s">
        <v>74</v>
      </c>
      <c r="H360" t="s">
        <v>74</v>
      </c>
      <c r="I360" t="s">
        <v>4559</v>
      </c>
      <c r="J360" t="s">
        <v>4539</v>
      </c>
      <c r="K360" t="s">
        <v>74</v>
      </c>
      <c r="L360" t="s">
        <v>74</v>
      </c>
      <c r="M360" t="s">
        <v>77</v>
      </c>
      <c r="N360" t="s">
        <v>332</v>
      </c>
      <c r="O360" t="s">
        <v>4540</v>
      </c>
      <c r="P360" t="s">
        <v>4541</v>
      </c>
      <c r="Q360" t="s">
        <v>4542</v>
      </c>
      <c r="R360" t="s">
        <v>74</v>
      </c>
      <c r="S360" t="s">
        <v>74</v>
      </c>
      <c r="T360" t="s">
        <v>74</v>
      </c>
      <c r="U360" t="s">
        <v>4560</v>
      </c>
      <c r="V360" t="s">
        <v>4561</v>
      </c>
      <c r="W360" t="s">
        <v>74</v>
      </c>
      <c r="X360" t="s">
        <v>74</v>
      </c>
      <c r="Y360" t="s">
        <v>4562</v>
      </c>
      <c r="Z360" t="s">
        <v>74</v>
      </c>
      <c r="AA360" t="s">
        <v>74</v>
      </c>
      <c r="AB360" t="s">
        <v>4563</v>
      </c>
      <c r="AC360" t="s">
        <v>74</v>
      </c>
      <c r="AD360" t="s">
        <v>74</v>
      </c>
      <c r="AE360" t="s">
        <v>74</v>
      </c>
      <c r="AF360" t="s">
        <v>74</v>
      </c>
      <c r="AG360">
        <v>27</v>
      </c>
      <c r="AH360">
        <v>8</v>
      </c>
      <c r="AI360">
        <v>8</v>
      </c>
      <c r="AJ360">
        <v>0</v>
      </c>
      <c r="AK360">
        <v>3</v>
      </c>
      <c r="AL360" t="s">
        <v>108</v>
      </c>
      <c r="AM360" t="s">
        <v>109</v>
      </c>
      <c r="AN360" t="s">
        <v>110</v>
      </c>
      <c r="AO360" t="s">
        <v>4550</v>
      </c>
      <c r="AP360" t="s">
        <v>4564</v>
      </c>
      <c r="AQ360" t="s">
        <v>74</v>
      </c>
      <c r="AR360" t="s">
        <v>4551</v>
      </c>
      <c r="AS360" t="s">
        <v>4552</v>
      </c>
      <c r="AT360" t="s">
        <v>3901</v>
      </c>
      <c r="AU360">
        <v>1997</v>
      </c>
      <c r="AV360">
        <v>123</v>
      </c>
      <c r="AW360" t="s">
        <v>562</v>
      </c>
      <c r="AX360" t="s">
        <v>74</v>
      </c>
      <c r="AY360" t="s">
        <v>74</v>
      </c>
      <c r="AZ360" t="s">
        <v>74</v>
      </c>
      <c r="BA360" t="s">
        <v>74</v>
      </c>
      <c r="BB360">
        <v>307</v>
      </c>
      <c r="BC360">
        <v>318</v>
      </c>
      <c r="BD360" t="s">
        <v>74</v>
      </c>
      <c r="BE360" t="s">
        <v>4565</v>
      </c>
      <c r="BF360" t="str">
        <f>HYPERLINK("http://dx.doi.org/10.1016/S0168-583X(96)00737-9","http://dx.doi.org/10.1016/S0168-583X(96)00737-9")</f>
        <v>http://dx.doi.org/10.1016/S0168-583X(96)00737-9</v>
      </c>
      <c r="BG360" t="s">
        <v>74</v>
      </c>
      <c r="BH360" t="s">
        <v>74</v>
      </c>
      <c r="BI360">
        <v>12</v>
      </c>
      <c r="BJ360" t="s">
        <v>4554</v>
      </c>
      <c r="BK360" t="s">
        <v>350</v>
      </c>
      <c r="BL360" t="s">
        <v>4555</v>
      </c>
      <c r="BM360" t="s">
        <v>4556</v>
      </c>
      <c r="BN360" t="s">
        <v>74</v>
      </c>
      <c r="BO360" t="s">
        <v>74</v>
      </c>
      <c r="BP360" t="s">
        <v>74</v>
      </c>
      <c r="BQ360" t="s">
        <v>74</v>
      </c>
      <c r="BR360" t="s">
        <v>97</v>
      </c>
      <c r="BS360" t="s">
        <v>4566</v>
      </c>
      <c r="BT360" t="str">
        <f>HYPERLINK("https%3A%2F%2Fwww.webofscience.com%2Fwos%2Fwoscc%2Ffull-record%2FWOS:A1997WT65300064","View Full Record in Web of Science")</f>
        <v>View Full Record in Web of Science</v>
      </c>
    </row>
    <row r="361" spans="1:72" x14ac:dyDescent="0.15">
      <c r="A361" t="s">
        <v>72</v>
      </c>
      <c r="B361" t="s">
        <v>4567</v>
      </c>
      <c r="C361" t="s">
        <v>74</v>
      </c>
      <c r="D361" t="s">
        <v>74</v>
      </c>
      <c r="E361" t="s">
        <v>74</v>
      </c>
      <c r="F361" t="s">
        <v>4567</v>
      </c>
      <c r="G361" t="s">
        <v>74</v>
      </c>
      <c r="H361" t="s">
        <v>74</v>
      </c>
      <c r="I361" t="s">
        <v>4568</v>
      </c>
      <c r="J361" t="s">
        <v>4539</v>
      </c>
      <c r="K361" t="s">
        <v>74</v>
      </c>
      <c r="L361" t="s">
        <v>74</v>
      </c>
      <c r="M361" t="s">
        <v>77</v>
      </c>
      <c r="N361" t="s">
        <v>332</v>
      </c>
      <c r="O361" t="s">
        <v>4540</v>
      </c>
      <c r="P361" t="s">
        <v>4541</v>
      </c>
      <c r="Q361" t="s">
        <v>4542</v>
      </c>
      <c r="R361" t="s">
        <v>74</v>
      </c>
      <c r="S361" t="s">
        <v>74</v>
      </c>
      <c r="T361" t="s">
        <v>74</v>
      </c>
      <c r="U361" t="s">
        <v>4569</v>
      </c>
      <c r="V361" t="s">
        <v>4570</v>
      </c>
      <c r="W361" t="s">
        <v>4571</v>
      </c>
      <c r="X361" t="s">
        <v>340</v>
      </c>
      <c r="Y361" t="s">
        <v>4572</v>
      </c>
      <c r="Z361" t="s">
        <v>74</v>
      </c>
      <c r="AA361" t="s">
        <v>4573</v>
      </c>
      <c r="AB361" t="s">
        <v>4574</v>
      </c>
      <c r="AC361" t="s">
        <v>74</v>
      </c>
      <c r="AD361" t="s">
        <v>74</v>
      </c>
      <c r="AE361" t="s">
        <v>74</v>
      </c>
      <c r="AF361" t="s">
        <v>74</v>
      </c>
      <c r="AG361">
        <v>20</v>
      </c>
      <c r="AH361">
        <v>62</v>
      </c>
      <c r="AI361">
        <v>67</v>
      </c>
      <c r="AJ361">
        <v>0</v>
      </c>
      <c r="AK361">
        <v>5</v>
      </c>
      <c r="AL361" t="s">
        <v>108</v>
      </c>
      <c r="AM361" t="s">
        <v>109</v>
      </c>
      <c r="AN361" t="s">
        <v>110</v>
      </c>
      <c r="AO361" t="s">
        <v>4550</v>
      </c>
      <c r="AP361" t="s">
        <v>74</v>
      </c>
      <c r="AQ361" t="s">
        <v>74</v>
      </c>
      <c r="AR361" t="s">
        <v>4551</v>
      </c>
      <c r="AS361" t="s">
        <v>4552</v>
      </c>
      <c r="AT361" t="s">
        <v>3901</v>
      </c>
      <c r="AU361">
        <v>1997</v>
      </c>
      <c r="AV361">
        <v>123</v>
      </c>
      <c r="AW361" t="s">
        <v>562</v>
      </c>
      <c r="AX361" t="s">
        <v>74</v>
      </c>
      <c r="AY361" t="s">
        <v>74</v>
      </c>
      <c r="AZ361" t="s">
        <v>74</v>
      </c>
      <c r="BA361" t="s">
        <v>74</v>
      </c>
      <c r="BB361">
        <v>334</v>
      </c>
      <c r="BC361">
        <v>340</v>
      </c>
      <c r="BD361" t="s">
        <v>74</v>
      </c>
      <c r="BE361" t="s">
        <v>4575</v>
      </c>
      <c r="BF361" t="str">
        <f>HYPERLINK("http://dx.doi.org/10.1016/S0168-583X(96)00714-8","http://dx.doi.org/10.1016/S0168-583X(96)00714-8")</f>
        <v>http://dx.doi.org/10.1016/S0168-583X(96)00714-8</v>
      </c>
      <c r="BG361" t="s">
        <v>74</v>
      </c>
      <c r="BH361" t="s">
        <v>74</v>
      </c>
      <c r="BI361">
        <v>7</v>
      </c>
      <c r="BJ361" t="s">
        <v>4554</v>
      </c>
      <c r="BK361" t="s">
        <v>363</v>
      </c>
      <c r="BL361" t="s">
        <v>4555</v>
      </c>
      <c r="BM361" t="s">
        <v>4556</v>
      </c>
      <c r="BN361" t="s">
        <v>74</v>
      </c>
      <c r="BO361" t="s">
        <v>74</v>
      </c>
      <c r="BP361" t="s">
        <v>74</v>
      </c>
      <c r="BQ361" t="s">
        <v>74</v>
      </c>
      <c r="BR361" t="s">
        <v>97</v>
      </c>
      <c r="BS361" t="s">
        <v>4576</v>
      </c>
      <c r="BT361" t="str">
        <f>HYPERLINK("https%3A%2F%2Fwww.webofscience.com%2Fwos%2Fwoscc%2Ffull-record%2FWOS:A1997WT65300068","View Full Record in Web of Science")</f>
        <v>View Full Record in Web of Science</v>
      </c>
    </row>
    <row r="362" spans="1:72" x14ac:dyDescent="0.15">
      <c r="A362" t="s">
        <v>72</v>
      </c>
      <c r="B362" t="s">
        <v>1446</v>
      </c>
      <c r="C362" t="s">
        <v>74</v>
      </c>
      <c r="D362" t="s">
        <v>74</v>
      </c>
      <c r="E362" t="s">
        <v>74</v>
      </c>
      <c r="F362" t="s">
        <v>1446</v>
      </c>
      <c r="G362" t="s">
        <v>74</v>
      </c>
      <c r="H362" t="s">
        <v>74</v>
      </c>
      <c r="I362" t="s">
        <v>4577</v>
      </c>
      <c r="J362" t="s">
        <v>312</v>
      </c>
      <c r="K362" t="s">
        <v>74</v>
      </c>
      <c r="L362" t="s">
        <v>74</v>
      </c>
      <c r="M362" t="s">
        <v>77</v>
      </c>
      <c r="N362" t="s">
        <v>78</v>
      </c>
      <c r="O362" t="s">
        <v>74</v>
      </c>
      <c r="P362" t="s">
        <v>74</v>
      </c>
      <c r="Q362" t="s">
        <v>74</v>
      </c>
      <c r="R362" t="s">
        <v>74</v>
      </c>
      <c r="S362" t="s">
        <v>74</v>
      </c>
      <c r="T362" t="s">
        <v>4578</v>
      </c>
      <c r="U362" t="s">
        <v>4579</v>
      </c>
      <c r="V362" t="s">
        <v>4580</v>
      </c>
      <c r="W362" t="s">
        <v>74</v>
      </c>
      <c r="X362" t="s">
        <v>74</v>
      </c>
      <c r="Y362" t="s">
        <v>4581</v>
      </c>
      <c r="Z362" t="s">
        <v>74</v>
      </c>
      <c r="AA362" t="s">
        <v>74</v>
      </c>
      <c r="AB362" t="s">
        <v>74</v>
      </c>
      <c r="AC362" t="s">
        <v>74</v>
      </c>
      <c r="AD362" t="s">
        <v>74</v>
      </c>
      <c r="AE362" t="s">
        <v>74</v>
      </c>
      <c r="AF362" t="s">
        <v>74</v>
      </c>
      <c r="AG362">
        <v>32</v>
      </c>
      <c r="AH362">
        <v>30</v>
      </c>
      <c r="AI362">
        <v>36</v>
      </c>
      <c r="AJ362">
        <v>1</v>
      </c>
      <c r="AK362">
        <v>14</v>
      </c>
      <c r="AL362" t="s">
        <v>86</v>
      </c>
      <c r="AM362" t="s">
        <v>87</v>
      </c>
      <c r="AN362" t="s">
        <v>88</v>
      </c>
      <c r="AO362" t="s">
        <v>321</v>
      </c>
      <c r="AP362" t="s">
        <v>74</v>
      </c>
      <c r="AQ362" t="s">
        <v>74</v>
      </c>
      <c r="AR362" t="s">
        <v>312</v>
      </c>
      <c r="AS362" t="s">
        <v>323</v>
      </c>
      <c r="AT362" t="s">
        <v>3901</v>
      </c>
      <c r="AU362">
        <v>1997</v>
      </c>
      <c r="AV362">
        <v>110</v>
      </c>
      <c r="AW362">
        <v>1</v>
      </c>
      <c r="AX362" t="s">
        <v>74</v>
      </c>
      <c r="AY362" t="s">
        <v>74</v>
      </c>
      <c r="AZ362" t="s">
        <v>74</v>
      </c>
      <c r="BA362" t="s">
        <v>74</v>
      </c>
      <c r="BB362">
        <v>25</v>
      </c>
      <c r="BC362">
        <v>31</v>
      </c>
      <c r="BD362" t="s">
        <v>74</v>
      </c>
      <c r="BE362" t="s">
        <v>4582</v>
      </c>
      <c r="BF362" t="str">
        <f>HYPERLINK("http://dx.doi.org/10.1007/s004420050129","http://dx.doi.org/10.1007/s004420050129")</f>
        <v>http://dx.doi.org/10.1007/s004420050129</v>
      </c>
      <c r="BG362" t="s">
        <v>74</v>
      </c>
      <c r="BH362" t="s">
        <v>74</v>
      </c>
      <c r="BI362">
        <v>7</v>
      </c>
      <c r="BJ362" t="s">
        <v>325</v>
      </c>
      <c r="BK362" t="s">
        <v>95</v>
      </c>
      <c r="BL362" t="s">
        <v>326</v>
      </c>
      <c r="BM362" t="s">
        <v>4583</v>
      </c>
      <c r="BN362">
        <v>28307465</v>
      </c>
      <c r="BO362" t="s">
        <v>74</v>
      </c>
      <c r="BP362" t="s">
        <v>74</v>
      </c>
      <c r="BQ362" t="s">
        <v>74</v>
      </c>
      <c r="BR362" t="s">
        <v>97</v>
      </c>
      <c r="BS362" t="s">
        <v>4584</v>
      </c>
      <c r="BT362" t="str">
        <f>HYPERLINK("https%3A%2F%2Fwww.webofscience.com%2Fwos%2Fwoscc%2Ffull-record%2FWOS:A1997WP45200004","View Full Record in Web of Science")</f>
        <v>View Full Record in Web of Science</v>
      </c>
    </row>
    <row r="363" spans="1:72" x14ac:dyDescent="0.15">
      <c r="A363" t="s">
        <v>72</v>
      </c>
      <c r="B363" t="s">
        <v>4585</v>
      </c>
      <c r="C363" t="s">
        <v>74</v>
      </c>
      <c r="D363" t="s">
        <v>74</v>
      </c>
      <c r="E363" t="s">
        <v>74</v>
      </c>
      <c r="F363" t="s">
        <v>4585</v>
      </c>
      <c r="G363" t="s">
        <v>74</v>
      </c>
      <c r="H363" t="s">
        <v>74</v>
      </c>
      <c r="I363" t="s">
        <v>4586</v>
      </c>
      <c r="J363" t="s">
        <v>4587</v>
      </c>
      <c r="K363" t="s">
        <v>74</v>
      </c>
      <c r="L363" t="s">
        <v>74</v>
      </c>
      <c r="M363" t="s">
        <v>77</v>
      </c>
      <c r="N363" t="s">
        <v>78</v>
      </c>
      <c r="O363" t="s">
        <v>74</v>
      </c>
      <c r="P363" t="s">
        <v>74</v>
      </c>
      <c r="Q363" t="s">
        <v>74</v>
      </c>
      <c r="R363" t="s">
        <v>74</v>
      </c>
      <c r="S363" t="s">
        <v>74</v>
      </c>
      <c r="T363" t="s">
        <v>4588</v>
      </c>
      <c r="U363" t="s">
        <v>74</v>
      </c>
      <c r="V363" t="s">
        <v>4589</v>
      </c>
      <c r="W363" t="s">
        <v>74</v>
      </c>
      <c r="X363" t="s">
        <v>74</v>
      </c>
      <c r="Y363" t="s">
        <v>4590</v>
      </c>
      <c r="Z363" t="s">
        <v>74</v>
      </c>
      <c r="AA363" t="s">
        <v>4591</v>
      </c>
      <c r="AB363" t="s">
        <v>4592</v>
      </c>
      <c r="AC363" t="s">
        <v>74</v>
      </c>
      <c r="AD363" t="s">
        <v>74</v>
      </c>
      <c r="AE363" t="s">
        <v>74</v>
      </c>
      <c r="AF363" t="s">
        <v>74</v>
      </c>
      <c r="AG363">
        <v>16</v>
      </c>
      <c r="AH363">
        <v>9</v>
      </c>
      <c r="AI363">
        <v>10</v>
      </c>
      <c r="AJ363">
        <v>0</v>
      </c>
      <c r="AK363">
        <v>1</v>
      </c>
      <c r="AL363" t="s">
        <v>4593</v>
      </c>
      <c r="AM363" t="s">
        <v>4594</v>
      </c>
      <c r="AN363" t="s">
        <v>4595</v>
      </c>
      <c r="AO363" t="s">
        <v>4596</v>
      </c>
      <c r="AP363" t="s">
        <v>74</v>
      </c>
      <c r="AQ363" t="s">
        <v>74</v>
      </c>
      <c r="AR363" t="s">
        <v>4587</v>
      </c>
      <c r="AS363" t="s">
        <v>4597</v>
      </c>
      <c r="AT363" t="s">
        <v>3901</v>
      </c>
      <c r="AU363">
        <v>1997</v>
      </c>
      <c r="AV363">
        <v>46</v>
      </c>
      <c r="AW363">
        <v>1</v>
      </c>
      <c r="AX363" t="s">
        <v>74</v>
      </c>
      <c r="AY363" t="s">
        <v>74</v>
      </c>
      <c r="AZ363" t="s">
        <v>74</v>
      </c>
      <c r="BA363" t="s">
        <v>74</v>
      </c>
      <c r="BB363">
        <v>11</v>
      </c>
      <c r="BC363">
        <v>34</v>
      </c>
      <c r="BD363" t="s">
        <v>74</v>
      </c>
      <c r="BE363" t="s">
        <v>4598</v>
      </c>
      <c r="BF363" t="str">
        <f>HYPERLINK("http://dx.doi.org/10.1080/00785326.1997.10432475","http://dx.doi.org/10.1080/00785326.1997.10432475")</f>
        <v>http://dx.doi.org/10.1080/00785326.1997.10432475</v>
      </c>
      <c r="BG363" t="s">
        <v>74</v>
      </c>
      <c r="BH363" t="s">
        <v>74</v>
      </c>
      <c r="BI363">
        <v>24</v>
      </c>
      <c r="BJ363" t="s">
        <v>94</v>
      </c>
      <c r="BK363" t="s">
        <v>95</v>
      </c>
      <c r="BL363" t="s">
        <v>94</v>
      </c>
      <c r="BM363" t="s">
        <v>4599</v>
      </c>
      <c r="BN363" t="s">
        <v>74</v>
      </c>
      <c r="BO363" t="s">
        <v>74</v>
      </c>
      <c r="BP363" t="s">
        <v>74</v>
      </c>
      <c r="BQ363" t="s">
        <v>74</v>
      </c>
      <c r="BR363" t="s">
        <v>97</v>
      </c>
      <c r="BS363" t="s">
        <v>4600</v>
      </c>
      <c r="BT363" t="str">
        <f>HYPERLINK("https%3A%2F%2Fwww.webofscience.com%2Fwos%2Fwoscc%2Ffull-record%2FWOS:A1997WV69300002","View Full Record in Web of Science")</f>
        <v>View Full Record in Web of Science</v>
      </c>
    </row>
    <row r="364" spans="1:72" x14ac:dyDescent="0.15">
      <c r="A364" t="s">
        <v>72</v>
      </c>
      <c r="B364" t="s">
        <v>4601</v>
      </c>
      <c r="C364" t="s">
        <v>74</v>
      </c>
      <c r="D364" t="s">
        <v>74</v>
      </c>
      <c r="E364" t="s">
        <v>74</v>
      </c>
      <c r="F364" t="s">
        <v>4601</v>
      </c>
      <c r="G364" t="s">
        <v>74</v>
      </c>
      <c r="H364" t="s">
        <v>74</v>
      </c>
      <c r="I364" t="s">
        <v>4602</v>
      </c>
      <c r="J364" t="s">
        <v>4603</v>
      </c>
      <c r="K364" t="s">
        <v>74</v>
      </c>
      <c r="L364" t="s">
        <v>74</v>
      </c>
      <c r="M364" t="s">
        <v>77</v>
      </c>
      <c r="N364" t="s">
        <v>78</v>
      </c>
      <c r="O364" t="s">
        <v>74</v>
      </c>
      <c r="P364" t="s">
        <v>74</v>
      </c>
      <c r="Q364" t="s">
        <v>74</v>
      </c>
      <c r="R364" t="s">
        <v>74</v>
      </c>
      <c r="S364" t="s">
        <v>74</v>
      </c>
      <c r="T364" t="s">
        <v>4604</v>
      </c>
      <c r="U364" t="s">
        <v>4605</v>
      </c>
      <c r="V364" t="s">
        <v>4606</v>
      </c>
      <c r="W364" t="s">
        <v>74</v>
      </c>
      <c r="X364" t="s">
        <v>74</v>
      </c>
      <c r="Y364" t="s">
        <v>4607</v>
      </c>
      <c r="Z364" t="s">
        <v>74</v>
      </c>
      <c r="AA364" t="s">
        <v>74</v>
      </c>
      <c r="AB364" t="s">
        <v>4608</v>
      </c>
      <c r="AC364" t="s">
        <v>74</v>
      </c>
      <c r="AD364" t="s">
        <v>74</v>
      </c>
      <c r="AE364" t="s">
        <v>74</v>
      </c>
      <c r="AF364" t="s">
        <v>74</v>
      </c>
      <c r="AG364">
        <v>62</v>
      </c>
      <c r="AH364">
        <v>81</v>
      </c>
      <c r="AI364">
        <v>86</v>
      </c>
      <c r="AJ364">
        <v>1</v>
      </c>
      <c r="AK364">
        <v>10</v>
      </c>
      <c r="AL364" t="s">
        <v>175</v>
      </c>
      <c r="AM364" t="s">
        <v>132</v>
      </c>
      <c r="AN364" t="s">
        <v>860</v>
      </c>
      <c r="AO364" t="s">
        <v>4609</v>
      </c>
      <c r="AP364" t="s">
        <v>74</v>
      </c>
      <c r="AQ364" t="s">
        <v>74</v>
      </c>
      <c r="AR364" t="s">
        <v>4610</v>
      </c>
      <c r="AS364" t="s">
        <v>4611</v>
      </c>
      <c r="AT364" t="s">
        <v>3889</v>
      </c>
      <c r="AU364">
        <v>1997</v>
      </c>
      <c r="AV364">
        <v>26</v>
      </c>
      <c r="AW364" t="s">
        <v>4612</v>
      </c>
      <c r="AX364" t="s">
        <v>74</v>
      </c>
      <c r="AY364" t="s">
        <v>74</v>
      </c>
      <c r="AZ364" t="s">
        <v>74</v>
      </c>
      <c r="BA364" t="s">
        <v>74</v>
      </c>
      <c r="BB364">
        <v>379</v>
      </c>
      <c r="BC364">
        <v>390</v>
      </c>
      <c r="BD364" t="s">
        <v>74</v>
      </c>
      <c r="BE364" t="s">
        <v>4613</v>
      </c>
      <c r="BF364" t="str">
        <f>HYPERLINK("http://dx.doi.org/10.1016/S0146-6380(97)00007-7","http://dx.doi.org/10.1016/S0146-6380(97)00007-7")</f>
        <v>http://dx.doi.org/10.1016/S0146-6380(97)00007-7</v>
      </c>
      <c r="BG364" t="s">
        <v>74</v>
      </c>
      <c r="BH364" t="s">
        <v>74</v>
      </c>
      <c r="BI364">
        <v>12</v>
      </c>
      <c r="BJ364" t="s">
        <v>225</v>
      </c>
      <c r="BK364" t="s">
        <v>95</v>
      </c>
      <c r="BL364" t="s">
        <v>225</v>
      </c>
      <c r="BM364" t="s">
        <v>4614</v>
      </c>
      <c r="BN364" t="s">
        <v>74</v>
      </c>
      <c r="BO364" t="s">
        <v>119</v>
      </c>
      <c r="BP364" t="s">
        <v>74</v>
      </c>
      <c r="BQ364" t="s">
        <v>74</v>
      </c>
      <c r="BR364" t="s">
        <v>97</v>
      </c>
      <c r="BS364" t="s">
        <v>4615</v>
      </c>
      <c r="BT364" t="str">
        <f>HYPERLINK("https%3A%2F%2Fwww.webofscience.com%2Fwos%2Fwoscc%2Ffull-record%2FWOS:A1997XK35100008","View Full Record in Web of Science")</f>
        <v>View Full Record in Web of Science</v>
      </c>
    </row>
    <row r="365" spans="1:72" x14ac:dyDescent="0.15">
      <c r="A365" t="s">
        <v>72</v>
      </c>
      <c r="B365" t="s">
        <v>4616</v>
      </c>
      <c r="C365" t="s">
        <v>74</v>
      </c>
      <c r="D365" t="s">
        <v>74</v>
      </c>
      <c r="E365" t="s">
        <v>74</v>
      </c>
      <c r="F365" t="s">
        <v>4616</v>
      </c>
      <c r="G365" t="s">
        <v>74</v>
      </c>
      <c r="H365" t="s">
        <v>74</v>
      </c>
      <c r="I365" t="s">
        <v>4617</v>
      </c>
      <c r="J365" t="s">
        <v>331</v>
      </c>
      <c r="K365" t="s">
        <v>74</v>
      </c>
      <c r="L365" t="s">
        <v>74</v>
      </c>
      <c r="M365" t="s">
        <v>77</v>
      </c>
      <c r="N365" t="s">
        <v>78</v>
      </c>
      <c r="O365" t="s">
        <v>74</v>
      </c>
      <c r="P365" t="s">
        <v>74</v>
      </c>
      <c r="Q365" t="s">
        <v>74</v>
      </c>
      <c r="R365" t="s">
        <v>74</v>
      </c>
      <c r="S365" t="s">
        <v>74</v>
      </c>
      <c r="T365" t="s">
        <v>4618</v>
      </c>
      <c r="U365" t="s">
        <v>4619</v>
      </c>
      <c r="V365" t="s">
        <v>4620</v>
      </c>
      <c r="W365" t="s">
        <v>74</v>
      </c>
      <c r="X365" t="s">
        <v>74</v>
      </c>
      <c r="Y365" t="s">
        <v>4621</v>
      </c>
      <c r="Z365" t="s">
        <v>74</v>
      </c>
      <c r="AA365" t="s">
        <v>74</v>
      </c>
      <c r="AB365" t="s">
        <v>74</v>
      </c>
      <c r="AC365" t="s">
        <v>74</v>
      </c>
      <c r="AD365" t="s">
        <v>74</v>
      </c>
      <c r="AE365" t="s">
        <v>74</v>
      </c>
      <c r="AF365" t="s">
        <v>74</v>
      </c>
      <c r="AG365">
        <v>95</v>
      </c>
      <c r="AH365">
        <v>51</v>
      </c>
      <c r="AI365">
        <v>64</v>
      </c>
      <c r="AJ365">
        <v>0</v>
      </c>
      <c r="AK365">
        <v>12</v>
      </c>
      <c r="AL365" t="s">
        <v>108</v>
      </c>
      <c r="AM365" t="s">
        <v>109</v>
      </c>
      <c r="AN365" t="s">
        <v>110</v>
      </c>
      <c r="AO365" t="s">
        <v>344</v>
      </c>
      <c r="AP365" t="s">
        <v>74</v>
      </c>
      <c r="AQ365" t="s">
        <v>74</v>
      </c>
      <c r="AR365" t="s">
        <v>346</v>
      </c>
      <c r="AS365" t="s">
        <v>347</v>
      </c>
      <c r="AT365" t="s">
        <v>3901</v>
      </c>
      <c r="AU365">
        <v>1997</v>
      </c>
      <c r="AV365">
        <v>129</v>
      </c>
      <c r="AW365" t="s">
        <v>636</v>
      </c>
      <c r="AX365" t="s">
        <v>74</v>
      </c>
      <c r="AY365" t="s">
        <v>74</v>
      </c>
      <c r="AZ365" t="s">
        <v>74</v>
      </c>
      <c r="BA365" t="s">
        <v>74</v>
      </c>
      <c r="BB365">
        <v>37</v>
      </c>
      <c r="BC365">
        <v>50</v>
      </c>
      <c r="BD365" t="s">
        <v>74</v>
      </c>
      <c r="BE365" t="s">
        <v>4622</v>
      </c>
      <c r="BF365" t="str">
        <f>HYPERLINK("http://dx.doi.org/10.1016/S0031-0182(96)00065-X","http://dx.doi.org/10.1016/S0031-0182(96)00065-X")</f>
        <v>http://dx.doi.org/10.1016/S0031-0182(96)00065-X</v>
      </c>
      <c r="BG365" t="s">
        <v>74</v>
      </c>
      <c r="BH365" t="s">
        <v>74</v>
      </c>
      <c r="BI365">
        <v>14</v>
      </c>
      <c r="BJ365" t="s">
        <v>349</v>
      </c>
      <c r="BK365" t="s">
        <v>95</v>
      </c>
      <c r="BL365" t="s">
        <v>351</v>
      </c>
      <c r="BM365" t="s">
        <v>4623</v>
      </c>
      <c r="BN365" t="s">
        <v>74</v>
      </c>
      <c r="BO365" t="s">
        <v>74</v>
      </c>
      <c r="BP365" t="s">
        <v>74</v>
      </c>
      <c r="BQ365" t="s">
        <v>74</v>
      </c>
      <c r="BR365" t="s">
        <v>97</v>
      </c>
      <c r="BS365" t="s">
        <v>4624</v>
      </c>
      <c r="BT365" t="str">
        <f>HYPERLINK("https%3A%2F%2Fwww.webofscience.com%2Fwos%2Fwoscc%2Ffull-record%2FWOS:A1997WT60000003","View Full Record in Web of Science")</f>
        <v>View Full Record in Web of Science</v>
      </c>
    </row>
    <row r="366" spans="1:72" x14ac:dyDescent="0.15">
      <c r="A366" t="s">
        <v>72</v>
      </c>
      <c r="B366" t="s">
        <v>4625</v>
      </c>
      <c r="C366" t="s">
        <v>74</v>
      </c>
      <c r="D366" t="s">
        <v>74</v>
      </c>
      <c r="E366" t="s">
        <v>74</v>
      </c>
      <c r="F366" t="s">
        <v>4626</v>
      </c>
      <c r="G366" t="s">
        <v>74</v>
      </c>
      <c r="H366" t="s">
        <v>74</v>
      </c>
      <c r="I366" t="s">
        <v>4627</v>
      </c>
      <c r="J366" t="s">
        <v>387</v>
      </c>
      <c r="K366" t="s">
        <v>74</v>
      </c>
      <c r="L366" t="s">
        <v>74</v>
      </c>
      <c r="M366" t="s">
        <v>77</v>
      </c>
      <c r="N366" t="s">
        <v>78</v>
      </c>
      <c r="O366" t="s">
        <v>74</v>
      </c>
      <c r="P366" t="s">
        <v>74</v>
      </c>
      <c r="Q366" t="s">
        <v>74</v>
      </c>
      <c r="R366" t="s">
        <v>74</v>
      </c>
      <c r="S366" t="s">
        <v>74</v>
      </c>
      <c r="T366" t="s">
        <v>74</v>
      </c>
      <c r="U366" t="s">
        <v>4628</v>
      </c>
      <c r="V366" t="s">
        <v>4629</v>
      </c>
      <c r="W366" t="s">
        <v>4630</v>
      </c>
      <c r="X366" t="s">
        <v>4631</v>
      </c>
      <c r="Y366" t="s">
        <v>4632</v>
      </c>
      <c r="Z366" t="s">
        <v>4633</v>
      </c>
      <c r="AA366" t="s">
        <v>74</v>
      </c>
      <c r="AB366" t="s">
        <v>74</v>
      </c>
      <c r="AC366" t="s">
        <v>74</v>
      </c>
      <c r="AD366" t="s">
        <v>74</v>
      </c>
      <c r="AE366" t="s">
        <v>74</v>
      </c>
      <c r="AF366" t="s">
        <v>74</v>
      </c>
      <c r="AG366">
        <v>28</v>
      </c>
      <c r="AH366">
        <v>12</v>
      </c>
      <c r="AI366">
        <v>14</v>
      </c>
      <c r="AJ366">
        <v>0</v>
      </c>
      <c r="AK366">
        <v>2</v>
      </c>
      <c r="AL366" t="s">
        <v>391</v>
      </c>
      <c r="AM366" t="s">
        <v>151</v>
      </c>
      <c r="AN366" t="s">
        <v>392</v>
      </c>
      <c r="AO366" t="s">
        <v>393</v>
      </c>
      <c r="AP366" t="s">
        <v>74</v>
      </c>
      <c r="AQ366" t="s">
        <v>74</v>
      </c>
      <c r="AR366" t="s">
        <v>387</v>
      </c>
      <c r="AS366" t="s">
        <v>394</v>
      </c>
      <c r="AT366" t="s">
        <v>3901</v>
      </c>
      <c r="AU366">
        <v>1997</v>
      </c>
      <c r="AV366">
        <v>36</v>
      </c>
      <c r="AW366">
        <v>2</v>
      </c>
      <c r="AX366" t="s">
        <v>74</v>
      </c>
      <c r="AY366" t="s">
        <v>74</v>
      </c>
      <c r="AZ366" t="s">
        <v>74</v>
      </c>
      <c r="BA366" t="s">
        <v>74</v>
      </c>
      <c r="BB366">
        <v>164</v>
      </c>
      <c r="BC366">
        <v>171</v>
      </c>
      <c r="BD366" t="s">
        <v>74</v>
      </c>
      <c r="BE366" t="s">
        <v>4634</v>
      </c>
      <c r="BF366" t="str">
        <f>HYPERLINK("http://dx.doi.org/10.2216/i0031-8884-36-2-164.1","http://dx.doi.org/10.2216/i0031-8884-36-2-164.1")</f>
        <v>http://dx.doi.org/10.2216/i0031-8884-36-2-164.1</v>
      </c>
      <c r="BG366" t="s">
        <v>74</v>
      </c>
      <c r="BH366" t="s">
        <v>74</v>
      </c>
      <c r="BI366">
        <v>8</v>
      </c>
      <c r="BJ366" t="s">
        <v>395</v>
      </c>
      <c r="BK366" t="s">
        <v>95</v>
      </c>
      <c r="BL366" t="s">
        <v>395</v>
      </c>
      <c r="BM366" t="s">
        <v>4635</v>
      </c>
      <c r="BN366" t="s">
        <v>74</v>
      </c>
      <c r="BO366" t="s">
        <v>74</v>
      </c>
      <c r="BP366" t="s">
        <v>74</v>
      </c>
      <c r="BQ366" t="s">
        <v>74</v>
      </c>
      <c r="BR366" t="s">
        <v>97</v>
      </c>
      <c r="BS366" t="s">
        <v>4636</v>
      </c>
      <c r="BT366" t="str">
        <f>HYPERLINK("https%3A%2F%2Fwww.webofscience.com%2Fwos%2Fwoscc%2Ffull-record%2FWOS:000202957700009","View Full Record in Web of Science")</f>
        <v>View Full Record in Web of Science</v>
      </c>
    </row>
    <row r="367" spans="1:72" x14ac:dyDescent="0.15">
      <c r="A367" t="s">
        <v>72</v>
      </c>
      <c r="B367" t="s">
        <v>4637</v>
      </c>
      <c r="C367" t="s">
        <v>74</v>
      </c>
      <c r="D367" t="s">
        <v>74</v>
      </c>
      <c r="E367" t="s">
        <v>74</v>
      </c>
      <c r="F367" t="s">
        <v>4637</v>
      </c>
      <c r="G367" t="s">
        <v>74</v>
      </c>
      <c r="H367" t="s">
        <v>74</v>
      </c>
      <c r="I367" t="s">
        <v>4638</v>
      </c>
      <c r="J367" t="s">
        <v>4639</v>
      </c>
      <c r="K367" t="s">
        <v>74</v>
      </c>
      <c r="L367" t="s">
        <v>74</v>
      </c>
      <c r="M367" t="s">
        <v>77</v>
      </c>
      <c r="N367" t="s">
        <v>78</v>
      </c>
      <c r="O367" t="s">
        <v>74</v>
      </c>
      <c r="P367" t="s">
        <v>74</v>
      </c>
      <c r="Q367" t="s">
        <v>74</v>
      </c>
      <c r="R367" t="s">
        <v>74</v>
      </c>
      <c r="S367" t="s">
        <v>74</v>
      </c>
      <c r="T367" t="s">
        <v>74</v>
      </c>
      <c r="U367" t="s">
        <v>4640</v>
      </c>
      <c r="V367" t="s">
        <v>4641</v>
      </c>
      <c r="W367" t="s">
        <v>74</v>
      </c>
      <c r="X367" t="s">
        <v>74</v>
      </c>
      <c r="Y367" t="s">
        <v>4642</v>
      </c>
      <c r="Z367" t="s">
        <v>74</v>
      </c>
      <c r="AA367" t="s">
        <v>74</v>
      </c>
      <c r="AB367" t="s">
        <v>74</v>
      </c>
      <c r="AC367" t="s">
        <v>74</v>
      </c>
      <c r="AD367" t="s">
        <v>74</v>
      </c>
      <c r="AE367" t="s">
        <v>74</v>
      </c>
      <c r="AF367" t="s">
        <v>74</v>
      </c>
      <c r="AG367">
        <v>28</v>
      </c>
      <c r="AH367">
        <v>12</v>
      </c>
      <c r="AI367">
        <v>14</v>
      </c>
      <c r="AJ367">
        <v>1</v>
      </c>
      <c r="AK367">
        <v>15</v>
      </c>
      <c r="AL367" t="s">
        <v>2535</v>
      </c>
      <c r="AM367" t="s">
        <v>2536</v>
      </c>
      <c r="AN367" t="s">
        <v>3065</v>
      </c>
      <c r="AO367" t="s">
        <v>4643</v>
      </c>
      <c r="AP367" t="s">
        <v>74</v>
      </c>
      <c r="AQ367" t="s">
        <v>74</v>
      </c>
      <c r="AR367" t="s">
        <v>4644</v>
      </c>
      <c r="AS367" t="s">
        <v>4645</v>
      </c>
      <c r="AT367" t="s">
        <v>3889</v>
      </c>
      <c r="AU367">
        <v>1997</v>
      </c>
      <c r="AV367">
        <v>70</v>
      </c>
      <c r="AW367">
        <v>2</v>
      </c>
      <c r="AX367" t="s">
        <v>74</v>
      </c>
      <c r="AY367" t="s">
        <v>74</v>
      </c>
      <c r="AZ367" t="s">
        <v>74</v>
      </c>
      <c r="BA367" t="s">
        <v>74</v>
      </c>
      <c r="BB367">
        <v>237</v>
      </c>
      <c r="BC367">
        <v>243</v>
      </c>
      <c r="BD367" t="s">
        <v>74</v>
      </c>
      <c r="BE367" t="s">
        <v>4646</v>
      </c>
      <c r="BF367" t="str">
        <f>HYPERLINK("http://dx.doi.org/10.1086/639586","http://dx.doi.org/10.1086/639586")</f>
        <v>http://dx.doi.org/10.1086/639586</v>
      </c>
      <c r="BG367" t="s">
        <v>74</v>
      </c>
      <c r="BH367" t="s">
        <v>74</v>
      </c>
      <c r="BI367">
        <v>7</v>
      </c>
      <c r="BJ367" t="s">
        <v>4647</v>
      </c>
      <c r="BK367" t="s">
        <v>95</v>
      </c>
      <c r="BL367" t="s">
        <v>4647</v>
      </c>
      <c r="BM367" t="s">
        <v>4648</v>
      </c>
      <c r="BN367">
        <v>9231397</v>
      </c>
      <c r="BO367" t="s">
        <v>74</v>
      </c>
      <c r="BP367" t="s">
        <v>74</v>
      </c>
      <c r="BQ367" t="s">
        <v>74</v>
      </c>
      <c r="BR367" t="s">
        <v>97</v>
      </c>
      <c r="BS367" t="s">
        <v>4649</v>
      </c>
      <c r="BT367" t="str">
        <f>HYPERLINK("https%3A%2F%2Fwww.webofscience.com%2Fwos%2Fwoscc%2Ffull-record%2FWOS:A1997WL01500013","View Full Record in Web of Science")</f>
        <v>View Full Record in Web of Science</v>
      </c>
    </row>
    <row r="368" spans="1:72" x14ac:dyDescent="0.15">
      <c r="A368" t="s">
        <v>72</v>
      </c>
      <c r="B368" t="s">
        <v>4650</v>
      </c>
      <c r="C368" t="s">
        <v>74</v>
      </c>
      <c r="D368" t="s">
        <v>74</v>
      </c>
      <c r="E368" t="s">
        <v>74</v>
      </c>
      <c r="F368" t="s">
        <v>4650</v>
      </c>
      <c r="G368" t="s">
        <v>74</v>
      </c>
      <c r="H368" t="s">
        <v>74</v>
      </c>
      <c r="I368" t="s">
        <v>4651</v>
      </c>
      <c r="J368" t="s">
        <v>462</v>
      </c>
      <c r="K368" t="s">
        <v>74</v>
      </c>
      <c r="L368" t="s">
        <v>74</v>
      </c>
      <c r="M368" t="s">
        <v>77</v>
      </c>
      <c r="N368" t="s">
        <v>78</v>
      </c>
      <c r="O368" t="s">
        <v>74</v>
      </c>
      <c r="P368" t="s">
        <v>74</v>
      </c>
      <c r="Q368" t="s">
        <v>74</v>
      </c>
      <c r="R368" t="s">
        <v>74</v>
      </c>
      <c r="S368" t="s">
        <v>74</v>
      </c>
      <c r="T368" t="s">
        <v>74</v>
      </c>
      <c r="U368" t="s">
        <v>4652</v>
      </c>
      <c r="V368" t="s">
        <v>4653</v>
      </c>
      <c r="W368" t="s">
        <v>4654</v>
      </c>
      <c r="X368" t="s">
        <v>1737</v>
      </c>
      <c r="Y368" t="s">
        <v>74</v>
      </c>
      <c r="Z368" t="s">
        <v>74</v>
      </c>
      <c r="AA368" t="s">
        <v>74</v>
      </c>
      <c r="AB368" t="s">
        <v>74</v>
      </c>
      <c r="AC368" t="s">
        <v>74</v>
      </c>
      <c r="AD368" t="s">
        <v>74</v>
      </c>
      <c r="AE368" t="s">
        <v>74</v>
      </c>
      <c r="AF368" t="s">
        <v>74</v>
      </c>
      <c r="AG368">
        <v>46</v>
      </c>
      <c r="AH368">
        <v>15</v>
      </c>
      <c r="AI368">
        <v>15</v>
      </c>
      <c r="AJ368">
        <v>0</v>
      </c>
      <c r="AK368">
        <v>5</v>
      </c>
      <c r="AL368" t="s">
        <v>86</v>
      </c>
      <c r="AM368" t="s">
        <v>87</v>
      </c>
      <c r="AN368" t="s">
        <v>88</v>
      </c>
      <c r="AO368" t="s">
        <v>470</v>
      </c>
      <c r="AP368" t="s">
        <v>74</v>
      </c>
      <c r="AQ368" t="s">
        <v>74</v>
      </c>
      <c r="AR368" t="s">
        <v>471</v>
      </c>
      <c r="AS368" t="s">
        <v>472</v>
      </c>
      <c r="AT368" t="s">
        <v>3901</v>
      </c>
      <c r="AU368">
        <v>1997</v>
      </c>
      <c r="AV368">
        <v>17</v>
      </c>
      <c r="AW368">
        <v>3</v>
      </c>
      <c r="AX368" t="s">
        <v>74</v>
      </c>
      <c r="AY368" t="s">
        <v>74</v>
      </c>
      <c r="AZ368" t="s">
        <v>74</v>
      </c>
      <c r="BA368" t="s">
        <v>74</v>
      </c>
      <c r="BB368">
        <v>191</v>
      </c>
      <c r="BC368">
        <v>198</v>
      </c>
      <c r="BD368" t="s">
        <v>74</v>
      </c>
      <c r="BE368" t="s">
        <v>4655</v>
      </c>
      <c r="BF368" t="str">
        <f>HYPERLINK("http://dx.doi.org/10.1007/s003000050122","http://dx.doi.org/10.1007/s003000050122")</f>
        <v>http://dx.doi.org/10.1007/s003000050122</v>
      </c>
      <c r="BG368" t="s">
        <v>74</v>
      </c>
      <c r="BH368" t="s">
        <v>74</v>
      </c>
      <c r="BI368">
        <v>8</v>
      </c>
      <c r="BJ368" t="s">
        <v>474</v>
      </c>
      <c r="BK368" t="s">
        <v>95</v>
      </c>
      <c r="BL368" t="s">
        <v>475</v>
      </c>
      <c r="BM368" t="s">
        <v>4656</v>
      </c>
      <c r="BN368" t="s">
        <v>74</v>
      </c>
      <c r="BO368" t="s">
        <v>74</v>
      </c>
      <c r="BP368" t="s">
        <v>74</v>
      </c>
      <c r="BQ368" t="s">
        <v>74</v>
      </c>
      <c r="BR368" t="s">
        <v>97</v>
      </c>
      <c r="BS368" t="s">
        <v>4657</v>
      </c>
      <c r="BT368" t="str">
        <f>HYPERLINK("https%3A%2F%2Fwww.webofscience.com%2Fwos%2Fwoscc%2Ffull-record%2FWOS:A1997WJ46800001","View Full Record in Web of Science")</f>
        <v>View Full Record in Web of Science</v>
      </c>
    </row>
    <row r="369" spans="1:72" x14ac:dyDescent="0.15">
      <c r="A369" t="s">
        <v>72</v>
      </c>
      <c r="B369" t="s">
        <v>4658</v>
      </c>
      <c r="C369" t="s">
        <v>74</v>
      </c>
      <c r="D369" t="s">
        <v>74</v>
      </c>
      <c r="E369" t="s">
        <v>74</v>
      </c>
      <c r="F369" t="s">
        <v>4658</v>
      </c>
      <c r="G369" t="s">
        <v>74</v>
      </c>
      <c r="H369" t="s">
        <v>74</v>
      </c>
      <c r="I369" t="s">
        <v>4659</v>
      </c>
      <c r="J369" t="s">
        <v>462</v>
      </c>
      <c r="K369" t="s">
        <v>74</v>
      </c>
      <c r="L369" t="s">
        <v>74</v>
      </c>
      <c r="M369" t="s">
        <v>77</v>
      </c>
      <c r="N369" t="s">
        <v>78</v>
      </c>
      <c r="O369" t="s">
        <v>74</v>
      </c>
      <c r="P369" t="s">
        <v>74</v>
      </c>
      <c r="Q369" t="s">
        <v>74</v>
      </c>
      <c r="R369" t="s">
        <v>74</v>
      </c>
      <c r="S369" t="s">
        <v>74</v>
      </c>
      <c r="T369" t="s">
        <v>74</v>
      </c>
      <c r="U369" t="s">
        <v>4660</v>
      </c>
      <c r="V369" t="s">
        <v>4661</v>
      </c>
      <c r="W369" t="s">
        <v>4662</v>
      </c>
      <c r="X369" t="s">
        <v>3973</v>
      </c>
      <c r="Y369" t="s">
        <v>74</v>
      </c>
      <c r="Z369" t="s">
        <v>74</v>
      </c>
      <c r="AA369" t="s">
        <v>74</v>
      </c>
      <c r="AB369" t="s">
        <v>74</v>
      </c>
      <c r="AC369" t="s">
        <v>74</v>
      </c>
      <c r="AD369" t="s">
        <v>74</v>
      </c>
      <c r="AE369" t="s">
        <v>74</v>
      </c>
      <c r="AF369" t="s">
        <v>74</v>
      </c>
      <c r="AG369">
        <v>67</v>
      </c>
      <c r="AH369">
        <v>15</v>
      </c>
      <c r="AI369">
        <v>17</v>
      </c>
      <c r="AJ369">
        <v>0</v>
      </c>
      <c r="AK369">
        <v>4</v>
      </c>
      <c r="AL369" t="s">
        <v>86</v>
      </c>
      <c r="AM369" t="s">
        <v>87</v>
      </c>
      <c r="AN369" t="s">
        <v>88</v>
      </c>
      <c r="AO369" t="s">
        <v>470</v>
      </c>
      <c r="AP369" t="s">
        <v>74</v>
      </c>
      <c r="AQ369" t="s">
        <v>74</v>
      </c>
      <c r="AR369" t="s">
        <v>471</v>
      </c>
      <c r="AS369" t="s">
        <v>472</v>
      </c>
      <c r="AT369" t="s">
        <v>3901</v>
      </c>
      <c r="AU369">
        <v>1997</v>
      </c>
      <c r="AV369">
        <v>17</v>
      </c>
      <c r="AW369">
        <v>3</v>
      </c>
      <c r="AX369" t="s">
        <v>74</v>
      </c>
      <c r="AY369" t="s">
        <v>74</v>
      </c>
      <c r="AZ369" t="s">
        <v>74</v>
      </c>
      <c r="BA369" t="s">
        <v>74</v>
      </c>
      <c r="BB369">
        <v>211</v>
      </c>
      <c r="BC369">
        <v>218</v>
      </c>
      <c r="BD369" t="s">
        <v>74</v>
      </c>
      <c r="BE369" t="s">
        <v>4663</v>
      </c>
      <c r="BF369" t="str">
        <f>HYPERLINK("http://dx.doi.org/10.1007/s003000050124","http://dx.doi.org/10.1007/s003000050124")</f>
        <v>http://dx.doi.org/10.1007/s003000050124</v>
      </c>
      <c r="BG369" t="s">
        <v>74</v>
      </c>
      <c r="BH369" t="s">
        <v>74</v>
      </c>
      <c r="BI369">
        <v>8</v>
      </c>
      <c r="BJ369" t="s">
        <v>474</v>
      </c>
      <c r="BK369" t="s">
        <v>95</v>
      </c>
      <c r="BL369" t="s">
        <v>475</v>
      </c>
      <c r="BM369" t="s">
        <v>4656</v>
      </c>
      <c r="BN369" t="s">
        <v>74</v>
      </c>
      <c r="BO369" t="s">
        <v>74</v>
      </c>
      <c r="BP369" t="s">
        <v>74</v>
      </c>
      <c r="BQ369" t="s">
        <v>74</v>
      </c>
      <c r="BR369" t="s">
        <v>97</v>
      </c>
      <c r="BS369" t="s">
        <v>4664</v>
      </c>
      <c r="BT369" t="str">
        <f>HYPERLINK("https%3A%2F%2Fwww.webofscience.com%2Fwos%2Fwoscc%2Ffull-record%2FWOS:A1997WJ46800003","View Full Record in Web of Science")</f>
        <v>View Full Record in Web of Science</v>
      </c>
    </row>
    <row r="370" spans="1:72" x14ac:dyDescent="0.15">
      <c r="A370" t="s">
        <v>72</v>
      </c>
      <c r="B370" t="s">
        <v>1446</v>
      </c>
      <c r="C370" t="s">
        <v>74</v>
      </c>
      <c r="D370" t="s">
        <v>74</v>
      </c>
      <c r="E370" t="s">
        <v>74</v>
      </c>
      <c r="F370" t="s">
        <v>1446</v>
      </c>
      <c r="G370" t="s">
        <v>74</v>
      </c>
      <c r="H370" t="s">
        <v>74</v>
      </c>
      <c r="I370" t="s">
        <v>4665</v>
      </c>
      <c r="J370" t="s">
        <v>462</v>
      </c>
      <c r="K370" t="s">
        <v>74</v>
      </c>
      <c r="L370" t="s">
        <v>74</v>
      </c>
      <c r="M370" t="s">
        <v>77</v>
      </c>
      <c r="N370" t="s">
        <v>78</v>
      </c>
      <c r="O370" t="s">
        <v>74</v>
      </c>
      <c r="P370" t="s">
        <v>74</v>
      </c>
      <c r="Q370" t="s">
        <v>74</v>
      </c>
      <c r="R370" t="s">
        <v>74</v>
      </c>
      <c r="S370" t="s">
        <v>74</v>
      </c>
      <c r="T370" t="s">
        <v>74</v>
      </c>
      <c r="U370" t="s">
        <v>4666</v>
      </c>
      <c r="V370" t="s">
        <v>4667</v>
      </c>
      <c r="W370" t="s">
        <v>74</v>
      </c>
      <c r="X370" t="s">
        <v>74</v>
      </c>
      <c r="Y370" t="s">
        <v>1452</v>
      </c>
      <c r="Z370" t="s">
        <v>74</v>
      </c>
      <c r="AA370" t="s">
        <v>74</v>
      </c>
      <c r="AB370" t="s">
        <v>74</v>
      </c>
      <c r="AC370" t="s">
        <v>74</v>
      </c>
      <c r="AD370" t="s">
        <v>74</v>
      </c>
      <c r="AE370" t="s">
        <v>74</v>
      </c>
      <c r="AF370" t="s">
        <v>74</v>
      </c>
      <c r="AG370">
        <v>30</v>
      </c>
      <c r="AH370">
        <v>4</v>
      </c>
      <c r="AI370">
        <v>5</v>
      </c>
      <c r="AJ370">
        <v>0</v>
      </c>
      <c r="AK370">
        <v>9</v>
      </c>
      <c r="AL370" t="s">
        <v>86</v>
      </c>
      <c r="AM370" t="s">
        <v>87</v>
      </c>
      <c r="AN370" t="s">
        <v>88</v>
      </c>
      <c r="AO370" t="s">
        <v>470</v>
      </c>
      <c r="AP370" t="s">
        <v>74</v>
      </c>
      <c r="AQ370" t="s">
        <v>74</v>
      </c>
      <c r="AR370" t="s">
        <v>471</v>
      </c>
      <c r="AS370" t="s">
        <v>472</v>
      </c>
      <c r="AT370" t="s">
        <v>3901</v>
      </c>
      <c r="AU370">
        <v>1997</v>
      </c>
      <c r="AV370">
        <v>17</v>
      </c>
      <c r="AW370">
        <v>3</v>
      </c>
      <c r="AX370" t="s">
        <v>74</v>
      </c>
      <c r="AY370" t="s">
        <v>74</v>
      </c>
      <c r="AZ370" t="s">
        <v>74</v>
      </c>
      <c r="BA370" t="s">
        <v>74</v>
      </c>
      <c r="BB370">
        <v>219</v>
      </c>
      <c r="BC370">
        <v>227</v>
      </c>
      <c r="BD370" t="s">
        <v>74</v>
      </c>
      <c r="BE370" t="s">
        <v>4668</v>
      </c>
      <c r="BF370" t="str">
        <f>HYPERLINK("http://dx.doi.org/10.1007/s003000050125","http://dx.doi.org/10.1007/s003000050125")</f>
        <v>http://dx.doi.org/10.1007/s003000050125</v>
      </c>
      <c r="BG370" t="s">
        <v>74</v>
      </c>
      <c r="BH370" t="s">
        <v>74</v>
      </c>
      <c r="BI370">
        <v>9</v>
      </c>
      <c r="BJ370" t="s">
        <v>474</v>
      </c>
      <c r="BK370" t="s">
        <v>95</v>
      </c>
      <c r="BL370" t="s">
        <v>475</v>
      </c>
      <c r="BM370" t="s">
        <v>4656</v>
      </c>
      <c r="BN370" t="s">
        <v>74</v>
      </c>
      <c r="BO370" t="s">
        <v>74</v>
      </c>
      <c r="BP370" t="s">
        <v>74</v>
      </c>
      <c r="BQ370" t="s">
        <v>74</v>
      </c>
      <c r="BR370" t="s">
        <v>97</v>
      </c>
      <c r="BS370" t="s">
        <v>4669</v>
      </c>
      <c r="BT370" t="str">
        <f>HYPERLINK("https%3A%2F%2Fwww.webofscience.com%2Fwos%2Fwoscc%2Ffull-record%2FWOS:A1997WJ46800004","View Full Record in Web of Science")</f>
        <v>View Full Record in Web of Science</v>
      </c>
    </row>
    <row r="371" spans="1:72" x14ac:dyDescent="0.15">
      <c r="A371" t="s">
        <v>72</v>
      </c>
      <c r="B371" t="s">
        <v>4670</v>
      </c>
      <c r="C371" t="s">
        <v>74</v>
      </c>
      <c r="D371" t="s">
        <v>74</v>
      </c>
      <c r="E371" t="s">
        <v>74</v>
      </c>
      <c r="F371" t="s">
        <v>4670</v>
      </c>
      <c r="G371" t="s">
        <v>74</v>
      </c>
      <c r="H371" t="s">
        <v>74</v>
      </c>
      <c r="I371" t="s">
        <v>4671</v>
      </c>
      <c r="J371" t="s">
        <v>462</v>
      </c>
      <c r="K371" t="s">
        <v>74</v>
      </c>
      <c r="L371" t="s">
        <v>74</v>
      </c>
      <c r="M371" t="s">
        <v>77</v>
      </c>
      <c r="N371" t="s">
        <v>78</v>
      </c>
      <c r="O371" t="s">
        <v>74</v>
      </c>
      <c r="P371" t="s">
        <v>74</v>
      </c>
      <c r="Q371" t="s">
        <v>74</v>
      </c>
      <c r="R371" t="s">
        <v>74</v>
      </c>
      <c r="S371" t="s">
        <v>74</v>
      </c>
      <c r="T371" t="s">
        <v>74</v>
      </c>
      <c r="U371" t="s">
        <v>4672</v>
      </c>
      <c r="V371" t="s">
        <v>4673</v>
      </c>
      <c r="W371" t="s">
        <v>4674</v>
      </c>
      <c r="X371" t="s">
        <v>4675</v>
      </c>
      <c r="Y371" t="s">
        <v>4676</v>
      </c>
      <c r="Z371" t="s">
        <v>74</v>
      </c>
      <c r="AA371" t="s">
        <v>4677</v>
      </c>
      <c r="AB371" t="s">
        <v>4678</v>
      </c>
      <c r="AC371" t="s">
        <v>74</v>
      </c>
      <c r="AD371" t="s">
        <v>74</v>
      </c>
      <c r="AE371" t="s">
        <v>74</v>
      </c>
      <c r="AF371" t="s">
        <v>74</v>
      </c>
      <c r="AG371">
        <v>48</v>
      </c>
      <c r="AH371">
        <v>106</v>
      </c>
      <c r="AI371">
        <v>119</v>
      </c>
      <c r="AJ371">
        <v>0</v>
      </c>
      <c r="AK371">
        <v>11</v>
      </c>
      <c r="AL371" t="s">
        <v>319</v>
      </c>
      <c r="AM371" t="s">
        <v>87</v>
      </c>
      <c r="AN371" t="s">
        <v>1163</v>
      </c>
      <c r="AO371" t="s">
        <v>470</v>
      </c>
      <c r="AP371" t="s">
        <v>509</v>
      </c>
      <c r="AQ371" t="s">
        <v>74</v>
      </c>
      <c r="AR371" t="s">
        <v>471</v>
      </c>
      <c r="AS371" t="s">
        <v>472</v>
      </c>
      <c r="AT371" t="s">
        <v>3901</v>
      </c>
      <c r="AU371">
        <v>1997</v>
      </c>
      <c r="AV371">
        <v>17</v>
      </c>
      <c r="AW371">
        <v>3</v>
      </c>
      <c r="AX371" t="s">
        <v>74</v>
      </c>
      <c r="AY371" t="s">
        <v>74</v>
      </c>
      <c r="AZ371" t="s">
        <v>74</v>
      </c>
      <c r="BA371" t="s">
        <v>74</v>
      </c>
      <c r="BB371">
        <v>251</v>
      </c>
      <c r="BC371">
        <v>258</v>
      </c>
      <c r="BD371" t="s">
        <v>74</v>
      </c>
      <c r="BE371" t="s">
        <v>4679</v>
      </c>
      <c r="BF371" t="str">
        <f>HYPERLINK("http://dx.doi.org/10.1007/s003000050129","http://dx.doi.org/10.1007/s003000050129")</f>
        <v>http://dx.doi.org/10.1007/s003000050129</v>
      </c>
      <c r="BG371" t="s">
        <v>74</v>
      </c>
      <c r="BH371" t="s">
        <v>74</v>
      </c>
      <c r="BI371">
        <v>8</v>
      </c>
      <c r="BJ371" t="s">
        <v>474</v>
      </c>
      <c r="BK371" t="s">
        <v>95</v>
      </c>
      <c r="BL371" t="s">
        <v>475</v>
      </c>
      <c r="BM371" t="s">
        <v>4656</v>
      </c>
      <c r="BN371" t="s">
        <v>74</v>
      </c>
      <c r="BO371" t="s">
        <v>74</v>
      </c>
      <c r="BP371" t="s">
        <v>74</v>
      </c>
      <c r="BQ371" t="s">
        <v>74</v>
      </c>
      <c r="BR371" t="s">
        <v>97</v>
      </c>
      <c r="BS371" t="s">
        <v>4680</v>
      </c>
      <c r="BT371" t="str">
        <f>HYPERLINK("https%3A%2F%2Fwww.webofscience.com%2Fwos%2Fwoscc%2Ffull-record%2FWOS:A1997WJ46800008","View Full Record in Web of Science")</f>
        <v>View Full Record in Web of Science</v>
      </c>
    </row>
    <row r="372" spans="1:72" x14ac:dyDescent="0.15">
      <c r="A372" t="s">
        <v>72</v>
      </c>
      <c r="B372" t="s">
        <v>4681</v>
      </c>
      <c r="C372" t="s">
        <v>74</v>
      </c>
      <c r="D372" t="s">
        <v>74</v>
      </c>
      <c r="E372" t="s">
        <v>74</v>
      </c>
      <c r="F372" t="s">
        <v>4681</v>
      </c>
      <c r="G372" t="s">
        <v>74</v>
      </c>
      <c r="H372" t="s">
        <v>74</v>
      </c>
      <c r="I372" t="s">
        <v>4682</v>
      </c>
      <c r="J372" t="s">
        <v>462</v>
      </c>
      <c r="K372" t="s">
        <v>74</v>
      </c>
      <c r="L372" t="s">
        <v>74</v>
      </c>
      <c r="M372" t="s">
        <v>77</v>
      </c>
      <c r="N372" t="s">
        <v>78</v>
      </c>
      <c r="O372" t="s">
        <v>74</v>
      </c>
      <c r="P372" t="s">
        <v>74</v>
      </c>
      <c r="Q372" t="s">
        <v>74</v>
      </c>
      <c r="R372" t="s">
        <v>74</v>
      </c>
      <c r="S372" t="s">
        <v>74</v>
      </c>
      <c r="T372" t="s">
        <v>74</v>
      </c>
      <c r="U372" t="s">
        <v>74</v>
      </c>
      <c r="V372" t="s">
        <v>4683</v>
      </c>
      <c r="W372" t="s">
        <v>4684</v>
      </c>
      <c r="X372" t="s">
        <v>4685</v>
      </c>
      <c r="Y372" t="s">
        <v>74</v>
      </c>
      <c r="Z372" t="s">
        <v>74</v>
      </c>
      <c r="AA372" t="s">
        <v>4686</v>
      </c>
      <c r="AB372" t="s">
        <v>4687</v>
      </c>
      <c r="AC372" t="s">
        <v>74</v>
      </c>
      <c r="AD372" t="s">
        <v>74</v>
      </c>
      <c r="AE372" t="s">
        <v>74</v>
      </c>
      <c r="AF372" t="s">
        <v>74</v>
      </c>
      <c r="AG372">
        <v>26</v>
      </c>
      <c r="AH372">
        <v>70</v>
      </c>
      <c r="AI372">
        <v>78</v>
      </c>
      <c r="AJ372">
        <v>0</v>
      </c>
      <c r="AK372">
        <v>13</v>
      </c>
      <c r="AL372" t="s">
        <v>319</v>
      </c>
      <c r="AM372" t="s">
        <v>87</v>
      </c>
      <c r="AN372" t="s">
        <v>1163</v>
      </c>
      <c r="AO372" t="s">
        <v>470</v>
      </c>
      <c r="AP372" t="s">
        <v>509</v>
      </c>
      <c r="AQ372" t="s">
        <v>74</v>
      </c>
      <c r="AR372" t="s">
        <v>471</v>
      </c>
      <c r="AS372" t="s">
        <v>472</v>
      </c>
      <c r="AT372" t="s">
        <v>3901</v>
      </c>
      <c r="AU372">
        <v>1997</v>
      </c>
      <c r="AV372">
        <v>17</v>
      </c>
      <c r="AW372">
        <v>3</v>
      </c>
      <c r="AX372" t="s">
        <v>74</v>
      </c>
      <c r="AY372" t="s">
        <v>74</v>
      </c>
      <c r="AZ372" t="s">
        <v>74</v>
      </c>
      <c r="BA372" t="s">
        <v>74</v>
      </c>
      <c r="BB372">
        <v>275</v>
      </c>
      <c r="BC372">
        <v>280</v>
      </c>
      <c r="BD372" t="s">
        <v>74</v>
      </c>
      <c r="BE372" t="s">
        <v>4688</v>
      </c>
      <c r="BF372" t="str">
        <f>HYPERLINK("http://dx.doi.org/10.1007/s003000050132","http://dx.doi.org/10.1007/s003000050132")</f>
        <v>http://dx.doi.org/10.1007/s003000050132</v>
      </c>
      <c r="BG372" t="s">
        <v>74</v>
      </c>
      <c r="BH372" t="s">
        <v>74</v>
      </c>
      <c r="BI372">
        <v>6</v>
      </c>
      <c r="BJ372" t="s">
        <v>474</v>
      </c>
      <c r="BK372" t="s">
        <v>95</v>
      </c>
      <c r="BL372" t="s">
        <v>475</v>
      </c>
      <c r="BM372" t="s">
        <v>4656</v>
      </c>
      <c r="BN372" t="s">
        <v>74</v>
      </c>
      <c r="BO372" t="s">
        <v>74</v>
      </c>
      <c r="BP372" t="s">
        <v>74</v>
      </c>
      <c r="BQ372" t="s">
        <v>74</v>
      </c>
      <c r="BR372" t="s">
        <v>97</v>
      </c>
      <c r="BS372" t="s">
        <v>4689</v>
      </c>
      <c r="BT372" t="str">
        <f>HYPERLINK("https%3A%2F%2Fwww.webofscience.com%2Fwos%2Fwoscc%2Ffull-record%2FWOS:A1997WJ46800011","View Full Record in Web of Science")</f>
        <v>View Full Record in Web of Science</v>
      </c>
    </row>
    <row r="373" spans="1:72" x14ac:dyDescent="0.15">
      <c r="A373" t="s">
        <v>72</v>
      </c>
      <c r="B373" t="s">
        <v>4690</v>
      </c>
      <c r="C373" t="s">
        <v>74</v>
      </c>
      <c r="D373" t="s">
        <v>74</v>
      </c>
      <c r="E373" t="s">
        <v>74</v>
      </c>
      <c r="F373" t="s">
        <v>4690</v>
      </c>
      <c r="G373" t="s">
        <v>74</v>
      </c>
      <c r="H373" t="s">
        <v>74</v>
      </c>
      <c r="I373" t="s">
        <v>4691</v>
      </c>
      <c r="J373" t="s">
        <v>462</v>
      </c>
      <c r="K373" t="s">
        <v>74</v>
      </c>
      <c r="L373" t="s">
        <v>74</v>
      </c>
      <c r="M373" t="s">
        <v>77</v>
      </c>
      <c r="N373" t="s">
        <v>78</v>
      </c>
      <c r="O373" t="s">
        <v>74</v>
      </c>
      <c r="P373" t="s">
        <v>74</v>
      </c>
      <c r="Q373" t="s">
        <v>74</v>
      </c>
      <c r="R373" t="s">
        <v>74</v>
      </c>
      <c r="S373" t="s">
        <v>74</v>
      </c>
      <c r="T373" t="s">
        <v>74</v>
      </c>
      <c r="U373" t="s">
        <v>4692</v>
      </c>
      <c r="V373" t="s">
        <v>4693</v>
      </c>
      <c r="W373" t="s">
        <v>4694</v>
      </c>
      <c r="X373" t="s">
        <v>1737</v>
      </c>
      <c r="Y373" t="s">
        <v>4695</v>
      </c>
      <c r="Z373" t="s">
        <v>74</v>
      </c>
      <c r="AA373" t="s">
        <v>74</v>
      </c>
      <c r="AB373" t="s">
        <v>4435</v>
      </c>
      <c r="AC373" t="s">
        <v>74</v>
      </c>
      <c r="AD373" t="s">
        <v>74</v>
      </c>
      <c r="AE373" t="s">
        <v>74</v>
      </c>
      <c r="AF373" t="s">
        <v>74</v>
      </c>
      <c r="AG373">
        <v>30</v>
      </c>
      <c r="AH373">
        <v>12</v>
      </c>
      <c r="AI373">
        <v>13</v>
      </c>
      <c r="AJ373">
        <v>0</v>
      </c>
      <c r="AK373">
        <v>4</v>
      </c>
      <c r="AL373" t="s">
        <v>86</v>
      </c>
      <c r="AM373" t="s">
        <v>87</v>
      </c>
      <c r="AN373" t="s">
        <v>88</v>
      </c>
      <c r="AO373" t="s">
        <v>470</v>
      </c>
      <c r="AP373" t="s">
        <v>74</v>
      </c>
      <c r="AQ373" t="s">
        <v>74</v>
      </c>
      <c r="AR373" t="s">
        <v>471</v>
      </c>
      <c r="AS373" t="s">
        <v>472</v>
      </c>
      <c r="AT373" t="s">
        <v>3901</v>
      </c>
      <c r="AU373">
        <v>1997</v>
      </c>
      <c r="AV373">
        <v>17</v>
      </c>
      <c r="AW373">
        <v>3</v>
      </c>
      <c r="AX373" t="s">
        <v>74</v>
      </c>
      <c r="AY373" t="s">
        <v>74</v>
      </c>
      <c r="AZ373" t="s">
        <v>74</v>
      </c>
      <c r="BA373" t="s">
        <v>74</v>
      </c>
      <c r="BB373">
        <v>281</v>
      </c>
      <c r="BC373">
        <v>284</v>
      </c>
      <c r="BD373" t="s">
        <v>74</v>
      </c>
      <c r="BE373" t="s">
        <v>4696</v>
      </c>
      <c r="BF373" t="str">
        <f>HYPERLINK("http://dx.doi.org/10.1007/s003000050133","http://dx.doi.org/10.1007/s003000050133")</f>
        <v>http://dx.doi.org/10.1007/s003000050133</v>
      </c>
      <c r="BG373" t="s">
        <v>74</v>
      </c>
      <c r="BH373" t="s">
        <v>74</v>
      </c>
      <c r="BI373">
        <v>4</v>
      </c>
      <c r="BJ373" t="s">
        <v>474</v>
      </c>
      <c r="BK373" t="s">
        <v>95</v>
      </c>
      <c r="BL373" t="s">
        <v>475</v>
      </c>
      <c r="BM373" t="s">
        <v>4656</v>
      </c>
      <c r="BN373" t="s">
        <v>74</v>
      </c>
      <c r="BO373" t="s">
        <v>74</v>
      </c>
      <c r="BP373" t="s">
        <v>74</v>
      </c>
      <c r="BQ373" t="s">
        <v>74</v>
      </c>
      <c r="BR373" t="s">
        <v>97</v>
      </c>
      <c r="BS373" t="s">
        <v>4697</v>
      </c>
      <c r="BT373" t="str">
        <f>HYPERLINK("https%3A%2F%2Fwww.webofscience.com%2Fwos%2Fwoscc%2Ffull-record%2FWOS:A1997WJ46800012","View Full Record in Web of Science")</f>
        <v>View Full Record in Web of Science</v>
      </c>
    </row>
    <row r="374" spans="1:72" x14ac:dyDescent="0.15">
      <c r="A374" t="s">
        <v>72</v>
      </c>
      <c r="B374" t="s">
        <v>4698</v>
      </c>
      <c r="C374" t="s">
        <v>74</v>
      </c>
      <c r="D374" t="s">
        <v>74</v>
      </c>
      <c r="E374" t="s">
        <v>74</v>
      </c>
      <c r="F374" t="s">
        <v>4698</v>
      </c>
      <c r="G374" t="s">
        <v>74</v>
      </c>
      <c r="H374" t="s">
        <v>74</v>
      </c>
      <c r="I374" t="s">
        <v>4699</v>
      </c>
      <c r="J374" t="s">
        <v>2866</v>
      </c>
      <c r="K374" t="s">
        <v>74</v>
      </c>
      <c r="L374" t="s">
        <v>74</v>
      </c>
      <c r="M374" t="s">
        <v>77</v>
      </c>
      <c r="N374" t="s">
        <v>78</v>
      </c>
      <c r="O374" t="s">
        <v>74</v>
      </c>
      <c r="P374" t="s">
        <v>74</v>
      </c>
      <c r="Q374" t="s">
        <v>74</v>
      </c>
      <c r="R374" t="s">
        <v>74</v>
      </c>
      <c r="S374" t="s">
        <v>74</v>
      </c>
      <c r="T374" t="s">
        <v>74</v>
      </c>
      <c r="U374" t="s">
        <v>4700</v>
      </c>
      <c r="V374" t="s">
        <v>4701</v>
      </c>
      <c r="W374" t="s">
        <v>74</v>
      </c>
      <c r="X374" t="s">
        <v>74</v>
      </c>
      <c r="Y374" t="s">
        <v>4702</v>
      </c>
      <c r="Z374" t="s">
        <v>74</v>
      </c>
      <c r="AA374" t="s">
        <v>4703</v>
      </c>
      <c r="AB374" t="s">
        <v>4704</v>
      </c>
      <c r="AC374" t="s">
        <v>74</v>
      </c>
      <c r="AD374" t="s">
        <v>74</v>
      </c>
      <c r="AE374" t="s">
        <v>74</v>
      </c>
      <c r="AF374" t="s">
        <v>74</v>
      </c>
      <c r="AG374">
        <v>28</v>
      </c>
      <c r="AH374">
        <v>23</v>
      </c>
      <c r="AI374">
        <v>23</v>
      </c>
      <c r="AJ374">
        <v>0</v>
      </c>
      <c r="AK374">
        <v>5</v>
      </c>
      <c r="AL374" t="s">
        <v>2870</v>
      </c>
      <c r="AM374" t="s">
        <v>2871</v>
      </c>
      <c r="AN374" t="s">
        <v>2872</v>
      </c>
      <c r="AO374" t="s">
        <v>2873</v>
      </c>
      <c r="AP374" t="s">
        <v>74</v>
      </c>
      <c r="AQ374" t="s">
        <v>74</v>
      </c>
      <c r="AR374" t="s">
        <v>2874</v>
      </c>
      <c r="AS374" t="s">
        <v>2875</v>
      </c>
      <c r="AT374" t="s">
        <v>3901</v>
      </c>
      <c r="AU374">
        <v>1997</v>
      </c>
      <c r="AV374">
        <v>49</v>
      </c>
      <c r="AW374">
        <v>2</v>
      </c>
      <c r="AX374" t="s">
        <v>74</v>
      </c>
      <c r="AY374" t="s">
        <v>74</v>
      </c>
      <c r="AZ374" t="s">
        <v>74</v>
      </c>
      <c r="BA374" t="s">
        <v>74</v>
      </c>
      <c r="BB374">
        <v>263</v>
      </c>
      <c r="BC374">
        <v>276</v>
      </c>
      <c r="BD374" t="s">
        <v>74</v>
      </c>
      <c r="BE374" t="s">
        <v>4705</v>
      </c>
      <c r="BF374" t="str">
        <f>HYPERLINK("http://dx.doi.org/10.1034/j.1600-0870.1997.t01-1-00007.x","http://dx.doi.org/10.1034/j.1600-0870.1997.t01-1-00007.x")</f>
        <v>http://dx.doi.org/10.1034/j.1600-0870.1997.t01-1-00007.x</v>
      </c>
      <c r="BG374" t="s">
        <v>74</v>
      </c>
      <c r="BH374" t="s">
        <v>74</v>
      </c>
      <c r="BI374">
        <v>14</v>
      </c>
      <c r="BJ374" t="s">
        <v>2877</v>
      </c>
      <c r="BK374" t="s">
        <v>95</v>
      </c>
      <c r="BL374" t="s">
        <v>2877</v>
      </c>
      <c r="BM374" t="s">
        <v>4706</v>
      </c>
      <c r="BN374" t="s">
        <v>74</v>
      </c>
      <c r="BO374" t="s">
        <v>74</v>
      </c>
      <c r="BP374" t="s">
        <v>74</v>
      </c>
      <c r="BQ374" t="s">
        <v>74</v>
      </c>
      <c r="BR374" t="s">
        <v>97</v>
      </c>
      <c r="BS374" t="s">
        <v>4707</v>
      </c>
      <c r="BT374" t="str">
        <f>HYPERLINK("https%3A%2F%2Fwww.webofscience.com%2Fwos%2Fwoscc%2Ffull-record%2FWOS:A1997WP06800007","View Full Record in Web of Science")</f>
        <v>View Full Record in Web of Science</v>
      </c>
    </row>
    <row r="375" spans="1:72" x14ac:dyDescent="0.15">
      <c r="A375" t="s">
        <v>72</v>
      </c>
      <c r="B375" t="s">
        <v>4311</v>
      </c>
      <c r="C375" t="s">
        <v>74</v>
      </c>
      <c r="D375" t="s">
        <v>74</v>
      </c>
      <c r="E375" t="s">
        <v>74</v>
      </c>
      <c r="F375" t="s">
        <v>4311</v>
      </c>
      <c r="G375" t="s">
        <v>74</v>
      </c>
      <c r="H375" t="s">
        <v>74</v>
      </c>
      <c r="I375" t="s">
        <v>4708</v>
      </c>
      <c r="J375" t="s">
        <v>4709</v>
      </c>
      <c r="K375" t="s">
        <v>74</v>
      </c>
      <c r="L375" t="s">
        <v>74</v>
      </c>
      <c r="M375" t="s">
        <v>77</v>
      </c>
      <c r="N375" t="s">
        <v>78</v>
      </c>
      <c r="O375" t="s">
        <v>74</v>
      </c>
      <c r="P375" t="s">
        <v>74</v>
      </c>
      <c r="Q375" t="s">
        <v>74</v>
      </c>
      <c r="R375" t="s">
        <v>74</v>
      </c>
      <c r="S375" t="s">
        <v>74</v>
      </c>
      <c r="T375" t="s">
        <v>4710</v>
      </c>
      <c r="U375" t="s">
        <v>74</v>
      </c>
      <c r="V375" t="s">
        <v>4711</v>
      </c>
      <c r="W375" t="s">
        <v>4712</v>
      </c>
      <c r="X375" t="s">
        <v>4713</v>
      </c>
      <c r="Y375" t="s">
        <v>74</v>
      </c>
      <c r="Z375" t="s">
        <v>74</v>
      </c>
      <c r="AA375" t="s">
        <v>492</v>
      </c>
      <c r="AB375" t="s">
        <v>493</v>
      </c>
      <c r="AC375" t="s">
        <v>74</v>
      </c>
      <c r="AD375" t="s">
        <v>74</v>
      </c>
      <c r="AE375" t="s">
        <v>74</v>
      </c>
      <c r="AF375" t="s">
        <v>74</v>
      </c>
      <c r="AG375">
        <v>25</v>
      </c>
      <c r="AH375">
        <v>30</v>
      </c>
      <c r="AI375">
        <v>30</v>
      </c>
      <c r="AJ375">
        <v>0</v>
      </c>
      <c r="AK375">
        <v>0</v>
      </c>
      <c r="AL375" t="s">
        <v>4410</v>
      </c>
      <c r="AM375" t="s">
        <v>824</v>
      </c>
      <c r="AN375" t="s">
        <v>4411</v>
      </c>
      <c r="AO375" t="s">
        <v>4714</v>
      </c>
      <c r="AP375" t="s">
        <v>74</v>
      </c>
      <c r="AQ375" t="s">
        <v>74</v>
      </c>
      <c r="AR375" t="s">
        <v>4715</v>
      </c>
      <c r="AS375" t="s">
        <v>4716</v>
      </c>
      <c r="AT375" t="s">
        <v>3901</v>
      </c>
      <c r="AU375">
        <v>1997</v>
      </c>
      <c r="AV375">
        <v>119</v>
      </c>
      <c r="AW375">
        <v>3</v>
      </c>
      <c r="AX375" t="s">
        <v>74</v>
      </c>
      <c r="AY375" t="s">
        <v>74</v>
      </c>
      <c r="AZ375" t="s">
        <v>74</v>
      </c>
      <c r="BA375" t="s">
        <v>74</v>
      </c>
      <c r="BB375">
        <v>339</v>
      </c>
      <c r="BC375">
        <v>388</v>
      </c>
      <c r="BD375" t="s">
        <v>74</v>
      </c>
      <c r="BE375" t="s">
        <v>4717</v>
      </c>
      <c r="BF375" t="str">
        <f>HYPERLINK("http://dx.doi.org/10.1111/j.1096-3642.1997.tb00140.x","http://dx.doi.org/10.1111/j.1096-3642.1997.tb00140.x")</f>
        <v>http://dx.doi.org/10.1111/j.1096-3642.1997.tb00140.x</v>
      </c>
      <c r="BG375" t="s">
        <v>74</v>
      </c>
      <c r="BH375" t="s">
        <v>74</v>
      </c>
      <c r="BI375">
        <v>50</v>
      </c>
      <c r="BJ375" t="s">
        <v>1443</v>
      </c>
      <c r="BK375" t="s">
        <v>95</v>
      </c>
      <c r="BL375" t="s">
        <v>1443</v>
      </c>
      <c r="BM375" t="s">
        <v>4718</v>
      </c>
      <c r="BN375" t="s">
        <v>74</v>
      </c>
      <c r="BO375" t="s">
        <v>227</v>
      </c>
      <c r="BP375" t="s">
        <v>74</v>
      </c>
      <c r="BQ375" t="s">
        <v>74</v>
      </c>
      <c r="BR375" t="s">
        <v>97</v>
      </c>
      <c r="BS375" t="s">
        <v>4719</v>
      </c>
      <c r="BT375" t="str">
        <f>HYPERLINK("https%3A%2F%2Fwww.webofscience.com%2Fwos%2Fwoscc%2Ffull-record%2FWOS:A1997WW23200002","View Full Record in Web of Science")</f>
        <v>View Full Record in Web of Science</v>
      </c>
    </row>
    <row r="376" spans="1:72" x14ac:dyDescent="0.15">
      <c r="A376" t="s">
        <v>72</v>
      </c>
      <c r="B376" t="s">
        <v>4720</v>
      </c>
      <c r="C376" t="s">
        <v>74</v>
      </c>
      <c r="D376" t="s">
        <v>74</v>
      </c>
      <c r="E376" t="s">
        <v>74</v>
      </c>
      <c r="F376" t="s">
        <v>4720</v>
      </c>
      <c r="G376" t="s">
        <v>74</v>
      </c>
      <c r="H376" t="s">
        <v>74</v>
      </c>
      <c r="I376" t="s">
        <v>4721</v>
      </c>
      <c r="J376" t="s">
        <v>4722</v>
      </c>
      <c r="K376" t="s">
        <v>74</v>
      </c>
      <c r="L376" t="s">
        <v>74</v>
      </c>
      <c r="M376" t="s">
        <v>77</v>
      </c>
      <c r="N376" t="s">
        <v>52</v>
      </c>
      <c r="O376" t="s">
        <v>74</v>
      </c>
      <c r="P376" t="s">
        <v>74</v>
      </c>
      <c r="Q376" t="s">
        <v>74</v>
      </c>
      <c r="R376" t="s">
        <v>74</v>
      </c>
      <c r="S376" t="s">
        <v>74</v>
      </c>
      <c r="T376" t="s">
        <v>74</v>
      </c>
      <c r="U376" t="s">
        <v>74</v>
      </c>
      <c r="V376" t="s">
        <v>74</v>
      </c>
      <c r="W376" t="s">
        <v>4723</v>
      </c>
      <c r="X376" t="s">
        <v>4724</v>
      </c>
      <c r="Y376" t="s">
        <v>74</v>
      </c>
      <c r="Z376" t="s">
        <v>74</v>
      </c>
      <c r="AA376" t="s">
        <v>74</v>
      </c>
      <c r="AB376" t="s">
        <v>74</v>
      </c>
      <c r="AC376" t="s">
        <v>74</v>
      </c>
      <c r="AD376" t="s">
        <v>74</v>
      </c>
      <c r="AE376" t="s">
        <v>74</v>
      </c>
      <c r="AF376" t="s">
        <v>74</v>
      </c>
      <c r="AG376">
        <v>0</v>
      </c>
      <c r="AH376">
        <v>0</v>
      </c>
      <c r="AI376">
        <v>0</v>
      </c>
      <c r="AJ376">
        <v>0</v>
      </c>
      <c r="AK376">
        <v>0</v>
      </c>
      <c r="AL376" t="s">
        <v>4725</v>
      </c>
      <c r="AM376" t="s">
        <v>435</v>
      </c>
      <c r="AN376" t="s">
        <v>4726</v>
      </c>
      <c r="AO376" t="s">
        <v>4727</v>
      </c>
      <c r="AP376" t="s">
        <v>74</v>
      </c>
      <c r="AQ376" t="s">
        <v>74</v>
      </c>
      <c r="AR376" t="s">
        <v>4728</v>
      </c>
      <c r="AS376" t="s">
        <v>4729</v>
      </c>
      <c r="AT376" t="s">
        <v>4730</v>
      </c>
      <c r="AU376">
        <v>1997</v>
      </c>
      <c r="AV376">
        <v>11</v>
      </c>
      <c r="AW376">
        <v>3</v>
      </c>
      <c r="AX376" t="s">
        <v>74</v>
      </c>
      <c r="AY376" t="s">
        <v>74</v>
      </c>
      <c r="AZ376" t="s">
        <v>74</v>
      </c>
      <c r="BA376" t="s">
        <v>74</v>
      </c>
      <c r="BB376">
        <v>2412</v>
      </c>
      <c r="BC376">
        <v>2412</v>
      </c>
      <c r="BD376" t="s">
        <v>74</v>
      </c>
      <c r="BE376" t="s">
        <v>74</v>
      </c>
      <c r="BF376" t="s">
        <v>74</v>
      </c>
      <c r="BG376" t="s">
        <v>74</v>
      </c>
      <c r="BH376" t="s">
        <v>74</v>
      </c>
      <c r="BI376">
        <v>1</v>
      </c>
      <c r="BJ376" t="s">
        <v>4731</v>
      </c>
      <c r="BK376" t="s">
        <v>95</v>
      </c>
      <c r="BL376" t="s">
        <v>4732</v>
      </c>
      <c r="BM376" t="s">
        <v>4733</v>
      </c>
      <c r="BN376" t="s">
        <v>74</v>
      </c>
      <c r="BO376" t="s">
        <v>74</v>
      </c>
      <c r="BP376" t="s">
        <v>74</v>
      </c>
      <c r="BQ376" t="s">
        <v>74</v>
      </c>
      <c r="BR376" t="s">
        <v>97</v>
      </c>
      <c r="BS376" t="s">
        <v>4734</v>
      </c>
      <c r="BT376" t="str">
        <f>HYPERLINK("https%3A%2F%2Fwww.webofscience.com%2Fwos%2Fwoscc%2Ffull-record%2FWOS:A1997WL53002412","View Full Record in Web of Science")</f>
        <v>View Full Record in Web of Science</v>
      </c>
    </row>
    <row r="377" spans="1:72" x14ac:dyDescent="0.15">
      <c r="A377" t="s">
        <v>72</v>
      </c>
      <c r="B377" t="s">
        <v>4735</v>
      </c>
      <c r="C377" t="s">
        <v>74</v>
      </c>
      <c r="D377" t="s">
        <v>74</v>
      </c>
      <c r="E377" t="s">
        <v>74</v>
      </c>
      <c r="F377" t="s">
        <v>4735</v>
      </c>
      <c r="G377" t="s">
        <v>74</v>
      </c>
      <c r="H377" t="s">
        <v>74</v>
      </c>
      <c r="I377" t="s">
        <v>4736</v>
      </c>
      <c r="J377" t="s">
        <v>4737</v>
      </c>
      <c r="K377" t="s">
        <v>74</v>
      </c>
      <c r="L377" t="s">
        <v>74</v>
      </c>
      <c r="M377" t="s">
        <v>77</v>
      </c>
      <c r="N377" t="s">
        <v>169</v>
      </c>
      <c r="O377" t="s">
        <v>74</v>
      </c>
      <c r="P377" t="s">
        <v>74</v>
      </c>
      <c r="Q377" t="s">
        <v>74</v>
      </c>
      <c r="R377" t="s">
        <v>74</v>
      </c>
      <c r="S377" t="s">
        <v>74</v>
      </c>
      <c r="T377" t="s">
        <v>74</v>
      </c>
      <c r="U377" t="s">
        <v>74</v>
      </c>
      <c r="V377" t="s">
        <v>74</v>
      </c>
      <c r="W377" t="s">
        <v>4738</v>
      </c>
      <c r="X377" t="s">
        <v>4739</v>
      </c>
      <c r="Y377" t="s">
        <v>4740</v>
      </c>
      <c r="Z377" t="s">
        <v>74</v>
      </c>
      <c r="AA377" t="s">
        <v>4741</v>
      </c>
      <c r="AB377" t="s">
        <v>4742</v>
      </c>
      <c r="AC377" t="s">
        <v>74</v>
      </c>
      <c r="AD377" t="s">
        <v>74</v>
      </c>
      <c r="AE377" t="s">
        <v>74</v>
      </c>
      <c r="AF377" t="s">
        <v>74</v>
      </c>
      <c r="AG377">
        <v>0</v>
      </c>
      <c r="AH377">
        <v>0</v>
      </c>
      <c r="AI377">
        <v>0</v>
      </c>
      <c r="AJ377">
        <v>0</v>
      </c>
      <c r="AK377">
        <v>2</v>
      </c>
      <c r="AL377" t="s">
        <v>4743</v>
      </c>
      <c r="AM377" t="s">
        <v>824</v>
      </c>
      <c r="AN377" t="s">
        <v>4744</v>
      </c>
      <c r="AO377" t="s">
        <v>4745</v>
      </c>
      <c r="AP377" t="s">
        <v>74</v>
      </c>
      <c r="AQ377" t="s">
        <v>74</v>
      </c>
      <c r="AR377" t="s">
        <v>4746</v>
      </c>
      <c r="AS377" t="s">
        <v>4747</v>
      </c>
      <c r="AT377" t="s">
        <v>4730</v>
      </c>
      <c r="AU377">
        <v>1997</v>
      </c>
      <c r="AV377">
        <v>352</v>
      </c>
      <c r="AW377">
        <v>1350</v>
      </c>
      <c r="AX377" t="s">
        <v>74</v>
      </c>
      <c r="AY377" t="s">
        <v>74</v>
      </c>
      <c r="AZ377" t="s">
        <v>74</v>
      </c>
      <c r="BA377" t="s">
        <v>74</v>
      </c>
      <c r="BB377">
        <v>228</v>
      </c>
      <c r="BC377">
        <v>229</v>
      </c>
      <c r="BD377" t="s">
        <v>74</v>
      </c>
      <c r="BE377" t="s">
        <v>74</v>
      </c>
      <c r="BF377" t="s">
        <v>74</v>
      </c>
      <c r="BG377" t="s">
        <v>74</v>
      </c>
      <c r="BH377" t="s">
        <v>74</v>
      </c>
      <c r="BI377">
        <v>2</v>
      </c>
      <c r="BJ377" t="s">
        <v>1778</v>
      </c>
      <c r="BK377" t="s">
        <v>95</v>
      </c>
      <c r="BL377" t="s">
        <v>1779</v>
      </c>
      <c r="BM377" t="s">
        <v>4748</v>
      </c>
      <c r="BN377" t="s">
        <v>74</v>
      </c>
      <c r="BO377" t="s">
        <v>74</v>
      </c>
      <c r="BP377" t="s">
        <v>74</v>
      </c>
      <c r="BQ377" t="s">
        <v>74</v>
      </c>
      <c r="BR377" t="s">
        <v>97</v>
      </c>
      <c r="BS377" t="s">
        <v>4749</v>
      </c>
      <c r="BT377" t="str">
        <f>HYPERLINK("https%3A%2F%2Fwww.webofscience.com%2Fwos%2Fwoscc%2Ffull-record%2FWOS:A1997WM31700019","View Full Record in Web of Science")</f>
        <v>View Full Record in Web of Science</v>
      </c>
    </row>
    <row r="378" spans="1:72" x14ac:dyDescent="0.15">
      <c r="A378" t="s">
        <v>72</v>
      </c>
      <c r="B378" t="s">
        <v>4750</v>
      </c>
      <c r="C378" t="s">
        <v>74</v>
      </c>
      <c r="D378" t="s">
        <v>74</v>
      </c>
      <c r="E378" t="s">
        <v>74</v>
      </c>
      <c r="F378" t="s">
        <v>4750</v>
      </c>
      <c r="G378" t="s">
        <v>74</v>
      </c>
      <c r="H378" t="s">
        <v>74</v>
      </c>
      <c r="I378" t="s">
        <v>4751</v>
      </c>
      <c r="J378" t="s">
        <v>4737</v>
      </c>
      <c r="K378" t="s">
        <v>74</v>
      </c>
      <c r="L378" t="s">
        <v>74</v>
      </c>
      <c r="M378" t="s">
        <v>77</v>
      </c>
      <c r="N378" t="s">
        <v>78</v>
      </c>
      <c r="O378" t="s">
        <v>74</v>
      </c>
      <c r="P378" t="s">
        <v>74</v>
      </c>
      <c r="Q378" t="s">
        <v>74</v>
      </c>
      <c r="R378" t="s">
        <v>74</v>
      </c>
      <c r="S378" t="s">
        <v>74</v>
      </c>
      <c r="T378" t="s">
        <v>74</v>
      </c>
      <c r="U378" t="s">
        <v>4752</v>
      </c>
      <c r="V378" t="s">
        <v>4753</v>
      </c>
      <c r="W378" t="s">
        <v>74</v>
      </c>
      <c r="X378" t="s">
        <v>74</v>
      </c>
      <c r="Y378" t="s">
        <v>4754</v>
      </c>
      <c r="Z378" t="s">
        <v>74</v>
      </c>
      <c r="AA378" t="s">
        <v>4755</v>
      </c>
      <c r="AB378" t="s">
        <v>74</v>
      </c>
      <c r="AC378" t="s">
        <v>74</v>
      </c>
      <c r="AD378" t="s">
        <v>74</v>
      </c>
      <c r="AE378" t="s">
        <v>74</v>
      </c>
      <c r="AF378" t="s">
        <v>74</v>
      </c>
      <c r="AG378">
        <v>37</v>
      </c>
      <c r="AH378">
        <v>53</v>
      </c>
      <c r="AI378">
        <v>61</v>
      </c>
      <c r="AJ378">
        <v>0</v>
      </c>
      <c r="AK378">
        <v>15</v>
      </c>
      <c r="AL378" t="s">
        <v>4743</v>
      </c>
      <c r="AM378" t="s">
        <v>824</v>
      </c>
      <c r="AN378" t="s">
        <v>4744</v>
      </c>
      <c r="AO378" t="s">
        <v>4745</v>
      </c>
      <c r="AP378" t="s">
        <v>74</v>
      </c>
      <c r="AQ378" t="s">
        <v>74</v>
      </c>
      <c r="AR378" t="s">
        <v>4746</v>
      </c>
      <c r="AS378" t="s">
        <v>4747</v>
      </c>
      <c r="AT378" t="s">
        <v>4730</v>
      </c>
      <c r="AU378">
        <v>1997</v>
      </c>
      <c r="AV378">
        <v>352</v>
      </c>
      <c r="AW378">
        <v>1350</v>
      </c>
      <c r="AX378" t="s">
        <v>74</v>
      </c>
      <c r="AY378" t="s">
        <v>74</v>
      </c>
      <c r="AZ378" t="s">
        <v>74</v>
      </c>
      <c r="BA378" t="s">
        <v>74</v>
      </c>
      <c r="BB378">
        <v>241</v>
      </c>
      <c r="BC378">
        <v>250</v>
      </c>
      <c r="BD378" t="s">
        <v>74</v>
      </c>
      <c r="BE378" t="s">
        <v>4756</v>
      </c>
      <c r="BF378" t="str">
        <f>HYPERLINK("http://dx.doi.org/10.1098/rstb.1997.0019","http://dx.doi.org/10.1098/rstb.1997.0019")</f>
        <v>http://dx.doi.org/10.1098/rstb.1997.0019</v>
      </c>
      <c r="BG378" t="s">
        <v>74</v>
      </c>
      <c r="BH378" t="s">
        <v>74</v>
      </c>
      <c r="BI378">
        <v>10</v>
      </c>
      <c r="BJ378" t="s">
        <v>1778</v>
      </c>
      <c r="BK378" t="s">
        <v>95</v>
      </c>
      <c r="BL378" t="s">
        <v>1779</v>
      </c>
      <c r="BM378" t="s">
        <v>4748</v>
      </c>
      <c r="BN378" t="s">
        <v>74</v>
      </c>
      <c r="BO378" t="s">
        <v>119</v>
      </c>
      <c r="BP378" t="s">
        <v>74</v>
      </c>
      <c r="BQ378" t="s">
        <v>74</v>
      </c>
      <c r="BR378" t="s">
        <v>97</v>
      </c>
      <c r="BS378" t="s">
        <v>4757</v>
      </c>
      <c r="BT378" t="str">
        <f>HYPERLINK("https%3A%2F%2Fwww.webofscience.com%2Fwos%2Fwoscc%2Ffull-record%2FWOS:A1997WM31700022","View Full Record in Web of Science")</f>
        <v>View Full Record in Web of Science</v>
      </c>
    </row>
    <row r="379" spans="1:72" x14ac:dyDescent="0.15">
      <c r="A379" t="s">
        <v>72</v>
      </c>
      <c r="B379" t="s">
        <v>4758</v>
      </c>
      <c r="C379" t="s">
        <v>74</v>
      </c>
      <c r="D379" t="s">
        <v>74</v>
      </c>
      <c r="E379" t="s">
        <v>74</v>
      </c>
      <c r="F379" t="s">
        <v>4758</v>
      </c>
      <c r="G379" t="s">
        <v>74</v>
      </c>
      <c r="H379" t="s">
        <v>74</v>
      </c>
      <c r="I379" t="s">
        <v>4759</v>
      </c>
      <c r="J379" t="s">
        <v>696</v>
      </c>
      <c r="K379" t="s">
        <v>74</v>
      </c>
      <c r="L379" t="s">
        <v>74</v>
      </c>
      <c r="M379" t="s">
        <v>77</v>
      </c>
      <c r="N379" t="s">
        <v>78</v>
      </c>
      <c r="O379" t="s">
        <v>74</v>
      </c>
      <c r="P379" t="s">
        <v>74</v>
      </c>
      <c r="Q379" t="s">
        <v>74</v>
      </c>
      <c r="R379" t="s">
        <v>74</v>
      </c>
      <c r="S379" t="s">
        <v>74</v>
      </c>
      <c r="T379" t="s">
        <v>74</v>
      </c>
      <c r="U379" t="s">
        <v>4760</v>
      </c>
      <c r="V379" t="s">
        <v>4761</v>
      </c>
      <c r="W379" t="s">
        <v>4762</v>
      </c>
      <c r="X379" t="s">
        <v>4763</v>
      </c>
      <c r="Y379" t="s">
        <v>4764</v>
      </c>
      <c r="Z379" t="s">
        <v>74</v>
      </c>
      <c r="AA379" t="s">
        <v>4765</v>
      </c>
      <c r="AB379" t="s">
        <v>4766</v>
      </c>
      <c r="AC379" t="s">
        <v>74</v>
      </c>
      <c r="AD379" t="s">
        <v>74</v>
      </c>
      <c r="AE379" t="s">
        <v>74</v>
      </c>
      <c r="AF379" t="s">
        <v>74</v>
      </c>
      <c r="AG379">
        <v>24</v>
      </c>
      <c r="AH379">
        <v>65</v>
      </c>
      <c r="AI379">
        <v>68</v>
      </c>
      <c r="AJ379">
        <v>0</v>
      </c>
      <c r="AK379">
        <v>5</v>
      </c>
      <c r="AL379" t="s">
        <v>707</v>
      </c>
      <c r="AM379" t="s">
        <v>572</v>
      </c>
      <c r="AN379" t="s">
        <v>708</v>
      </c>
      <c r="AO379" t="s">
        <v>709</v>
      </c>
      <c r="AP379" t="s">
        <v>74</v>
      </c>
      <c r="AQ379" t="s">
        <v>74</v>
      </c>
      <c r="AR379" t="s">
        <v>711</v>
      </c>
      <c r="AS379" t="s">
        <v>712</v>
      </c>
      <c r="AT379" t="s">
        <v>4767</v>
      </c>
      <c r="AU379">
        <v>1997</v>
      </c>
      <c r="AV379">
        <v>102</v>
      </c>
      <c r="AW379" t="s">
        <v>4768</v>
      </c>
      <c r="AX379" t="s">
        <v>74</v>
      </c>
      <c r="AY379" t="s">
        <v>74</v>
      </c>
      <c r="AZ379" t="s">
        <v>74</v>
      </c>
      <c r="BA379" t="s">
        <v>74</v>
      </c>
      <c r="BB379">
        <v>4437</v>
      </c>
      <c r="BC379">
        <v>4446</v>
      </c>
      <c r="BD379" t="s">
        <v>74</v>
      </c>
      <c r="BE379" t="s">
        <v>4769</v>
      </c>
      <c r="BF379" t="str">
        <f>HYPERLINK("http://dx.doi.org/10.1029/96JD01996","http://dx.doi.org/10.1029/96JD01996")</f>
        <v>http://dx.doi.org/10.1029/96JD01996</v>
      </c>
      <c r="BG379" t="s">
        <v>74</v>
      </c>
      <c r="BH379" t="s">
        <v>74</v>
      </c>
      <c r="BI379">
        <v>10</v>
      </c>
      <c r="BJ379" t="s">
        <v>306</v>
      </c>
      <c r="BK379" t="s">
        <v>95</v>
      </c>
      <c r="BL379" t="s">
        <v>306</v>
      </c>
      <c r="BM379" t="s">
        <v>4770</v>
      </c>
      <c r="BN379" t="s">
        <v>74</v>
      </c>
      <c r="BO379" t="s">
        <v>227</v>
      </c>
      <c r="BP379" t="s">
        <v>74</v>
      </c>
      <c r="BQ379" t="s">
        <v>74</v>
      </c>
      <c r="BR379" t="s">
        <v>97</v>
      </c>
      <c r="BS379" t="s">
        <v>4771</v>
      </c>
      <c r="BT379" t="str">
        <f>HYPERLINK("https%3A%2F%2Fwww.webofscience.com%2Fwos%2Fwoscc%2Ffull-record%2FWOS:A1997WL27800018","View Full Record in Web of Science")</f>
        <v>View Full Record in Web of Science</v>
      </c>
    </row>
    <row r="380" spans="1:72" x14ac:dyDescent="0.15">
      <c r="A380" t="s">
        <v>72</v>
      </c>
      <c r="B380" t="s">
        <v>4772</v>
      </c>
      <c r="C380" t="s">
        <v>74</v>
      </c>
      <c r="D380" t="s">
        <v>74</v>
      </c>
      <c r="E380" t="s">
        <v>74</v>
      </c>
      <c r="F380" t="s">
        <v>4772</v>
      </c>
      <c r="G380" t="s">
        <v>74</v>
      </c>
      <c r="H380" t="s">
        <v>74</v>
      </c>
      <c r="I380" t="s">
        <v>4773</v>
      </c>
      <c r="J380" t="s">
        <v>3858</v>
      </c>
      <c r="K380" t="s">
        <v>74</v>
      </c>
      <c r="L380" t="s">
        <v>74</v>
      </c>
      <c r="M380" t="s">
        <v>77</v>
      </c>
      <c r="N380" t="s">
        <v>78</v>
      </c>
      <c r="O380" t="s">
        <v>74</v>
      </c>
      <c r="P380" t="s">
        <v>74</v>
      </c>
      <c r="Q380" t="s">
        <v>74</v>
      </c>
      <c r="R380" t="s">
        <v>74</v>
      </c>
      <c r="S380" t="s">
        <v>74</v>
      </c>
      <c r="T380" t="s">
        <v>74</v>
      </c>
      <c r="U380" t="s">
        <v>4774</v>
      </c>
      <c r="V380" t="s">
        <v>4775</v>
      </c>
      <c r="W380" t="s">
        <v>4776</v>
      </c>
      <c r="X380" t="s">
        <v>4777</v>
      </c>
      <c r="Y380" t="s">
        <v>4778</v>
      </c>
      <c r="Z380" t="s">
        <v>74</v>
      </c>
      <c r="AA380" t="s">
        <v>4779</v>
      </c>
      <c r="AB380" t="s">
        <v>4780</v>
      </c>
      <c r="AC380" t="s">
        <v>74</v>
      </c>
      <c r="AD380" t="s">
        <v>74</v>
      </c>
      <c r="AE380" t="s">
        <v>74</v>
      </c>
      <c r="AF380" t="s">
        <v>74</v>
      </c>
      <c r="AG380">
        <v>60</v>
      </c>
      <c r="AH380">
        <v>34</v>
      </c>
      <c r="AI380">
        <v>35</v>
      </c>
      <c r="AJ380">
        <v>0</v>
      </c>
      <c r="AK380">
        <v>5</v>
      </c>
      <c r="AL380" t="s">
        <v>2595</v>
      </c>
      <c r="AM380" t="s">
        <v>572</v>
      </c>
      <c r="AN380" t="s">
        <v>3259</v>
      </c>
      <c r="AO380" t="s">
        <v>3865</v>
      </c>
      <c r="AP380" t="s">
        <v>4781</v>
      </c>
      <c r="AQ380" t="s">
        <v>74</v>
      </c>
      <c r="AR380" t="s">
        <v>3866</v>
      </c>
      <c r="AS380" t="s">
        <v>3867</v>
      </c>
      <c r="AT380" t="s">
        <v>4767</v>
      </c>
      <c r="AU380">
        <v>1997</v>
      </c>
      <c r="AV380">
        <v>101</v>
      </c>
      <c r="AW380">
        <v>9</v>
      </c>
      <c r="AX380" t="s">
        <v>74</v>
      </c>
      <c r="AY380" t="s">
        <v>74</v>
      </c>
      <c r="AZ380" t="s">
        <v>74</v>
      </c>
      <c r="BA380" t="s">
        <v>74</v>
      </c>
      <c r="BB380">
        <v>1767</v>
      </c>
      <c r="BC380">
        <v>1773</v>
      </c>
      <c r="BD380" t="s">
        <v>74</v>
      </c>
      <c r="BE380" t="s">
        <v>4782</v>
      </c>
      <c r="BF380" t="str">
        <f>HYPERLINK("http://dx.doi.org/10.1021/jp963281z","http://dx.doi.org/10.1021/jp963281z")</f>
        <v>http://dx.doi.org/10.1021/jp963281z</v>
      </c>
      <c r="BG380" t="s">
        <v>74</v>
      </c>
      <c r="BH380" t="s">
        <v>74</v>
      </c>
      <c r="BI380">
        <v>7</v>
      </c>
      <c r="BJ380" t="s">
        <v>3870</v>
      </c>
      <c r="BK380" t="s">
        <v>95</v>
      </c>
      <c r="BL380" t="s">
        <v>3871</v>
      </c>
      <c r="BM380" t="s">
        <v>4783</v>
      </c>
      <c r="BN380" t="s">
        <v>74</v>
      </c>
      <c r="BO380" t="s">
        <v>74</v>
      </c>
      <c r="BP380" t="s">
        <v>74</v>
      </c>
      <c r="BQ380" t="s">
        <v>74</v>
      </c>
      <c r="BR380" t="s">
        <v>97</v>
      </c>
      <c r="BS380" t="s">
        <v>4784</v>
      </c>
      <c r="BT380" t="str">
        <f>HYPERLINK("https%3A%2F%2Fwww.webofscience.com%2Fwos%2Fwoscc%2Ffull-record%2FWOS:A1997WL35400019","View Full Record in Web of Science")</f>
        <v>View Full Record in Web of Science</v>
      </c>
    </row>
    <row r="381" spans="1:72" x14ac:dyDescent="0.15">
      <c r="A381" t="s">
        <v>72</v>
      </c>
      <c r="B381" t="s">
        <v>4785</v>
      </c>
      <c r="C381" t="s">
        <v>74</v>
      </c>
      <c r="D381" t="s">
        <v>74</v>
      </c>
      <c r="E381" t="s">
        <v>74</v>
      </c>
      <c r="F381" t="s">
        <v>4785</v>
      </c>
      <c r="G381" t="s">
        <v>74</v>
      </c>
      <c r="H381" t="s">
        <v>74</v>
      </c>
      <c r="I381" t="s">
        <v>4786</v>
      </c>
      <c r="J381" t="s">
        <v>1084</v>
      </c>
      <c r="K381" t="s">
        <v>74</v>
      </c>
      <c r="L381" t="s">
        <v>74</v>
      </c>
      <c r="M381" t="s">
        <v>77</v>
      </c>
      <c r="N381" t="s">
        <v>78</v>
      </c>
      <c r="O381" t="s">
        <v>74</v>
      </c>
      <c r="P381" t="s">
        <v>74</v>
      </c>
      <c r="Q381" t="s">
        <v>74</v>
      </c>
      <c r="R381" t="s">
        <v>74</v>
      </c>
      <c r="S381" t="s">
        <v>74</v>
      </c>
      <c r="T381" t="s">
        <v>4787</v>
      </c>
      <c r="U381" t="s">
        <v>4788</v>
      </c>
      <c r="V381" t="s">
        <v>4789</v>
      </c>
      <c r="W381" t="s">
        <v>4790</v>
      </c>
      <c r="X381" t="s">
        <v>74</v>
      </c>
      <c r="Y381" t="s">
        <v>4791</v>
      </c>
      <c r="Z381" t="s">
        <v>74</v>
      </c>
      <c r="AA381" t="s">
        <v>74</v>
      </c>
      <c r="AB381" t="s">
        <v>74</v>
      </c>
      <c r="AC381" t="s">
        <v>74</v>
      </c>
      <c r="AD381" t="s">
        <v>74</v>
      </c>
      <c r="AE381" t="s">
        <v>74</v>
      </c>
      <c r="AF381" t="s">
        <v>74</v>
      </c>
      <c r="AG381">
        <v>63</v>
      </c>
      <c r="AH381">
        <v>67</v>
      </c>
      <c r="AI381">
        <v>73</v>
      </c>
      <c r="AJ381">
        <v>3</v>
      </c>
      <c r="AK381">
        <v>39</v>
      </c>
      <c r="AL381" t="s">
        <v>108</v>
      </c>
      <c r="AM381" t="s">
        <v>109</v>
      </c>
      <c r="AN381" t="s">
        <v>110</v>
      </c>
      <c r="AO381" t="s">
        <v>1088</v>
      </c>
      <c r="AP381" t="s">
        <v>74</v>
      </c>
      <c r="AQ381" t="s">
        <v>74</v>
      </c>
      <c r="AR381" t="s">
        <v>1089</v>
      </c>
      <c r="AS381" t="s">
        <v>1090</v>
      </c>
      <c r="AT381" t="s">
        <v>4792</v>
      </c>
      <c r="AU381">
        <v>1997</v>
      </c>
      <c r="AV381">
        <v>210</v>
      </c>
      <c r="AW381">
        <v>1</v>
      </c>
      <c r="AX381" t="s">
        <v>74</v>
      </c>
      <c r="AY381" t="s">
        <v>74</v>
      </c>
      <c r="AZ381" t="s">
        <v>74</v>
      </c>
      <c r="BA381" t="s">
        <v>74</v>
      </c>
      <c r="BB381">
        <v>1</v>
      </c>
      <c r="BC381">
        <v>21</v>
      </c>
      <c r="BD381" t="s">
        <v>74</v>
      </c>
      <c r="BE381" t="s">
        <v>4793</v>
      </c>
      <c r="BF381" t="str">
        <f>HYPERLINK("http://dx.doi.org/10.1016/S0022-0981(96)02711-6","http://dx.doi.org/10.1016/S0022-0981(96)02711-6")</f>
        <v>http://dx.doi.org/10.1016/S0022-0981(96)02711-6</v>
      </c>
      <c r="BG381" t="s">
        <v>74</v>
      </c>
      <c r="BH381" t="s">
        <v>74</v>
      </c>
      <c r="BI381">
        <v>21</v>
      </c>
      <c r="BJ381" t="s">
        <v>1093</v>
      </c>
      <c r="BK381" t="s">
        <v>95</v>
      </c>
      <c r="BL381" t="s">
        <v>185</v>
      </c>
      <c r="BM381" t="s">
        <v>4794</v>
      </c>
      <c r="BN381" t="s">
        <v>74</v>
      </c>
      <c r="BO381" t="s">
        <v>74</v>
      </c>
      <c r="BP381" t="s">
        <v>74</v>
      </c>
      <c r="BQ381" t="s">
        <v>74</v>
      </c>
      <c r="BR381" t="s">
        <v>97</v>
      </c>
      <c r="BS381" t="s">
        <v>4795</v>
      </c>
      <c r="BT381" t="str">
        <f>HYPERLINK("https%3A%2F%2Fwww.webofscience.com%2Fwos%2Fwoscc%2Ffull-record%2FWOS:A1997WL78400001","View Full Record in Web of Science")</f>
        <v>View Full Record in Web of Science</v>
      </c>
    </row>
    <row r="382" spans="1:72" x14ac:dyDescent="0.15">
      <c r="A382" t="s">
        <v>72</v>
      </c>
      <c r="B382" t="s">
        <v>1082</v>
      </c>
      <c r="C382" t="s">
        <v>74</v>
      </c>
      <c r="D382" t="s">
        <v>74</v>
      </c>
      <c r="E382" t="s">
        <v>74</v>
      </c>
      <c r="F382" t="s">
        <v>1082</v>
      </c>
      <c r="G382" t="s">
        <v>74</v>
      </c>
      <c r="H382" t="s">
        <v>74</v>
      </c>
      <c r="I382" t="s">
        <v>4796</v>
      </c>
      <c r="J382" t="s">
        <v>1084</v>
      </c>
      <c r="K382" t="s">
        <v>74</v>
      </c>
      <c r="L382" t="s">
        <v>74</v>
      </c>
      <c r="M382" t="s">
        <v>77</v>
      </c>
      <c r="N382" t="s">
        <v>78</v>
      </c>
      <c r="O382" t="s">
        <v>74</v>
      </c>
      <c r="P382" t="s">
        <v>74</v>
      </c>
      <c r="Q382" t="s">
        <v>74</v>
      </c>
      <c r="R382" t="s">
        <v>74</v>
      </c>
      <c r="S382" t="s">
        <v>74</v>
      </c>
      <c r="T382" t="s">
        <v>4797</v>
      </c>
      <c r="U382" t="s">
        <v>4152</v>
      </c>
      <c r="V382" t="s">
        <v>4798</v>
      </c>
      <c r="W382" t="s">
        <v>1087</v>
      </c>
      <c r="X382" t="s">
        <v>82</v>
      </c>
      <c r="Y382" t="s">
        <v>74</v>
      </c>
      <c r="Z382" t="s">
        <v>74</v>
      </c>
      <c r="AA382" t="s">
        <v>74</v>
      </c>
      <c r="AB382" t="s">
        <v>74</v>
      </c>
      <c r="AC382" t="s">
        <v>74</v>
      </c>
      <c r="AD382" t="s">
        <v>74</v>
      </c>
      <c r="AE382" t="s">
        <v>74</v>
      </c>
      <c r="AF382" t="s">
        <v>74</v>
      </c>
      <c r="AG382">
        <v>31</v>
      </c>
      <c r="AH382">
        <v>13</v>
      </c>
      <c r="AI382">
        <v>14</v>
      </c>
      <c r="AJ382">
        <v>0</v>
      </c>
      <c r="AK382">
        <v>5</v>
      </c>
      <c r="AL382" t="s">
        <v>108</v>
      </c>
      <c r="AM382" t="s">
        <v>109</v>
      </c>
      <c r="AN382" t="s">
        <v>110</v>
      </c>
      <c r="AO382" t="s">
        <v>1088</v>
      </c>
      <c r="AP382" t="s">
        <v>74</v>
      </c>
      <c r="AQ382" t="s">
        <v>74</v>
      </c>
      <c r="AR382" t="s">
        <v>1089</v>
      </c>
      <c r="AS382" t="s">
        <v>1090</v>
      </c>
      <c r="AT382" t="s">
        <v>4792</v>
      </c>
      <c r="AU382">
        <v>1997</v>
      </c>
      <c r="AV382">
        <v>210</v>
      </c>
      <c r="AW382">
        <v>1</v>
      </c>
      <c r="AX382" t="s">
        <v>74</v>
      </c>
      <c r="AY382" t="s">
        <v>74</v>
      </c>
      <c r="AZ382" t="s">
        <v>74</v>
      </c>
      <c r="BA382" t="s">
        <v>74</v>
      </c>
      <c r="BB382">
        <v>23</v>
      </c>
      <c r="BC382">
        <v>35</v>
      </c>
      <c r="BD382" t="s">
        <v>74</v>
      </c>
      <c r="BE382" t="s">
        <v>4799</v>
      </c>
      <c r="BF382" t="str">
        <f>HYPERLINK("http://dx.doi.org/10.1016/S0022-0981(96)02717-7","http://dx.doi.org/10.1016/S0022-0981(96)02717-7")</f>
        <v>http://dx.doi.org/10.1016/S0022-0981(96)02717-7</v>
      </c>
      <c r="BG382" t="s">
        <v>74</v>
      </c>
      <c r="BH382" t="s">
        <v>74</v>
      </c>
      <c r="BI382">
        <v>13</v>
      </c>
      <c r="BJ382" t="s">
        <v>1093</v>
      </c>
      <c r="BK382" t="s">
        <v>95</v>
      </c>
      <c r="BL382" t="s">
        <v>185</v>
      </c>
      <c r="BM382" t="s">
        <v>4794</v>
      </c>
      <c r="BN382" t="s">
        <v>74</v>
      </c>
      <c r="BO382" t="s">
        <v>74</v>
      </c>
      <c r="BP382" t="s">
        <v>74</v>
      </c>
      <c r="BQ382" t="s">
        <v>74</v>
      </c>
      <c r="BR382" t="s">
        <v>97</v>
      </c>
      <c r="BS382" t="s">
        <v>4800</v>
      </c>
      <c r="BT382" t="str">
        <f>HYPERLINK("https%3A%2F%2Fwww.webofscience.com%2Fwos%2Fwoscc%2Ffull-record%2FWOS:A1997WL78400002","View Full Record in Web of Science")</f>
        <v>View Full Record in Web of Science</v>
      </c>
    </row>
    <row r="383" spans="1:72" x14ac:dyDescent="0.15">
      <c r="A383" t="s">
        <v>72</v>
      </c>
      <c r="B383" t="s">
        <v>4801</v>
      </c>
      <c r="C383" t="s">
        <v>74</v>
      </c>
      <c r="D383" t="s">
        <v>74</v>
      </c>
      <c r="E383" t="s">
        <v>74</v>
      </c>
      <c r="F383" t="s">
        <v>4801</v>
      </c>
      <c r="G383" t="s">
        <v>74</v>
      </c>
      <c r="H383" t="s">
        <v>74</v>
      </c>
      <c r="I383" t="s">
        <v>4802</v>
      </c>
      <c r="J383" t="s">
        <v>2019</v>
      </c>
      <c r="K383" t="s">
        <v>74</v>
      </c>
      <c r="L383" t="s">
        <v>74</v>
      </c>
      <c r="M383" t="s">
        <v>77</v>
      </c>
      <c r="N383" t="s">
        <v>169</v>
      </c>
      <c r="O383" t="s">
        <v>74</v>
      </c>
      <c r="P383" t="s">
        <v>74</v>
      </c>
      <c r="Q383" t="s">
        <v>74</v>
      </c>
      <c r="R383" t="s">
        <v>74</v>
      </c>
      <c r="S383" t="s">
        <v>74</v>
      </c>
      <c r="T383" t="s">
        <v>74</v>
      </c>
      <c r="U383" t="s">
        <v>4803</v>
      </c>
      <c r="V383" t="s">
        <v>74</v>
      </c>
      <c r="W383" t="s">
        <v>74</v>
      </c>
      <c r="X383" t="s">
        <v>74</v>
      </c>
      <c r="Y383" t="s">
        <v>4804</v>
      </c>
      <c r="Z383" t="s">
        <v>74</v>
      </c>
      <c r="AA383" t="s">
        <v>74</v>
      </c>
      <c r="AB383" t="s">
        <v>74</v>
      </c>
      <c r="AC383" t="s">
        <v>74</v>
      </c>
      <c r="AD383" t="s">
        <v>74</v>
      </c>
      <c r="AE383" t="s">
        <v>74</v>
      </c>
      <c r="AF383" t="s">
        <v>74</v>
      </c>
      <c r="AG383">
        <v>23</v>
      </c>
      <c r="AH383">
        <v>48</v>
      </c>
      <c r="AI383">
        <v>53</v>
      </c>
      <c r="AJ383">
        <v>0</v>
      </c>
      <c r="AK383">
        <v>11</v>
      </c>
      <c r="AL383" t="s">
        <v>2025</v>
      </c>
      <c r="AM383" t="s">
        <v>572</v>
      </c>
      <c r="AN383" t="s">
        <v>2917</v>
      </c>
      <c r="AO383" t="s">
        <v>2027</v>
      </c>
      <c r="AP383" t="s">
        <v>3051</v>
      </c>
      <c r="AQ383" t="s">
        <v>74</v>
      </c>
      <c r="AR383" t="s">
        <v>2019</v>
      </c>
      <c r="AS383" t="s">
        <v>2028</v>
      </c>
      <c r="AT383" t="s">
        <v>4805</v>
      </c>
      <c r="AU383">
        <v>1997</v>
      </c>
      <c r="AV383">
        <v>275</v>
      </c>
      <c r="AW383">
        <v>5303</v>
      </c>
      <c r="AX383" t="s">
        <v>74</v>
      </c>
      <c r="AY383" t="s">
        <v>74</v>
      </c>
      <c r="AZ383" t="s">
        <v>74</v>
      </c>
      <c r="BA383" t="s">
        <v>74</v>
      </c>
      <c r="BB383">
        <v>1077</v>
      </c>
      <c r="BC383">
        <v>1078</v>
      </c>
      <c r="BD383" t="s">
        <v>74</v>
      </c>
      <c r="BE383" t="s">
        <v>4806</v>
      </c>
      <c r="BF383" t="str">
        <f>HYPERLINK("http://dx.doi.org/10.1126/science.275.5303.1077","http://dx.doi.org/10.1126/science.275.5303.1077")</f>
        <v>http://dx.doi.org/10.1126/science.275.5303.1077</v>
      </c>
      <c r="BG383" t="s">
        <v>74</v>
      </c>
      <c r="BH383" t="s">
        <v>74</v>
      </c>
      <c r="BI383">
        <v>2</v>
      </c>
      <c r="BJ383" t="s">
        <v>619</v>
      </c>
      <c r="BK383" t="s">
        <v>95</v>
      </c>
      <c r="BL383" t="s">
        <v>620</v>
      </c>
      <c r="BM383" t="s">
        <v>4807</v>
      </c>
      <c r="BN383" t="s">
        <v>74</v>
      </c>
      <c r="BO383" t="s">
        <v>74</v>
      </c>
      <c r="BP383" t="s">
        <v>74</v>
      </c>
      <c r="BQ383" t="s">
        <v>74</v>
      </c>
      <c r="BR383" t="s">
        <v>97</v>
      </c>
      <c r="BS383" t="s">
        <v>4808</v>
      </c>
      <c r="BT383" t="str">
        <f>HYPERLINK("https%3A%2F%2Fwww.webofscience.com%2Fwos%2Fwoscc%2Ffull-record%2FWOS:A1997WJ50300030","View Full Record in Web of Science")</f>
        <v>View Full Record in Web of Science</v>
      </c>
    </row>
    <row r="384" spans="1:72" x14ac:dyDescent="0.15">
      <c r="A384" t="s">
        <v>72</v>
      </c>
      <c r="B384" t="s">
        <v>4809</v>
      </c>
      <c r="C384" t="s">
        <v>74</v>
      </c>
      <c r="D384" t="s">
        <v>74</v>
      </c>
      <c r="E384" t="s">
        <v>74</v>
      </c>
      <c r="F384" t="s">
        <v>4809</v>
      </c>
      <c r="G384" t="s">
        <v>74</v>
      </c>
      <c r="H384" t="s">
        <v>74</v>
      </c>
      <c r="I384" t="s">
        <v>4810</v>
      </c>
      <c r="J384" t="s">
        <v>664</v>
      </c>
      <c r="K384" t="s">
        <v>74</v>
      </c>
      <c r="L384" t="s">
        <v>74</v>
      </c>
      <c r="M384" t="s">
        <v>77</v>
      </c>
      <c r="N384" t="s">
        <v>78</v>
      </c>
      <c r="O384" t="s">
        <v>74</v>
      </c>
      <c r="P384" t="s">
        <v>74</v>
      </c>
      <c r="Q384" t="s">
        <v>74</v>
      </c>
      <c r="R384" t="s">
        <v>74</v>
      </c>
      <c r="S384" t="s">
        <v>74</v>
      </c>
      <c r="T384" t="s">
        <v>4811</v>
      </c>
      <c r="U384" t="s">
        <v>4812</v>
      </c>
      <c r="V384" t="s">
        <v>4813</v>
      </c>
      <c r="W384" t="s">
        <v>4814</v>
      </c>
      <c r="X384" t="s">
        <v>4815</v>
      </c>
      <c r="Y384" t="s">
        <v>74</v>
      </c>
      <c r="Z384" t="s">
        <v>74</v>
      </c>
      <c r="AA384" t="s">
        <v>74</v>
      </c>
      <c r="AB384" t="s">
        <v>74</v>
      </c>
      <c r="AC384" t="s">
        <v>74</v>
      </c>
      <c r="AD384" t="s">
        <v>74</v>
      </c>
      <c r="AE384" t="s">
        <v>74</v>
      </c>
      <c r="AF384" t="s">
        <v>74</v>
      </c>
      <c r="AG384">
        <v>24</v>
      </c>
      <c r="AH384">
        <v>55</v>
      </c>
      <c r="AI384">
        <v>58</v>
      </c>
      <c r="AJ384">
        <v>1</v>
      </c>
      <c r="AK384">
        <v>9</v>
      </c>
      <c r="AL384" t="s">
        <v>108</v>
      </c>
      <c r="AM384" t="s">
        <v>109</v>
      </c>
      <c r="AN384" t="s">
        <v>110</v>
      </c>
      <c r="AO384" t="s">
        <v>672</v>
      </c>
      <c r="AP384" t="s">
        <v>74</v>
      </c>
      <c r="AQ384" t="s">
        <v>74</v>
      </c>
      <c r="AR384" t="s">
        <v>673</v>
      </c>
      <c r="AS384" t="s">
        <v>674</v>
      </c>
      <c r="AT384" t="s">
        <v>4816</v>
      </c>
      <c r="AU384">
        <v>1997</v>
      </c>
      <c r="AV384">
        <v>338</v>
      </c>
      <c r="AW384">
        <v>3</v>
      </c>
      <c r="AX384" t="s">
        <v>74</v>
      </c>
      <c r="AY384" t="s">
        <v>74</v>
      </c>
      <c r="AZ384" t="s">
        <v>74</v>
      </c>
      <c r="BA384" t="s">
        <v>74</v>
      </c>
      <c r="BB384">
        <v>237</v>
      </c>
      <c r="BC384">
        <v>246</v>
      </c>
      <c r="BD384" t="s">
        <v>74</v>
      </c>
      <c r="BE384" t="s">
        <v>4817</v>
      </c>
      <c r="BF384" t="str">
        <f>HYPERLINK("http://dx.doi.org/10.1016/S0003-2670(96)00528-4","http://dx.doi.org/10.1016/S0003-2670(96)00528-4")</f>
        <v>http://dx.doi.org/10.1016/S0003-2670(96)00528-4</v>
      </c>
      <c r="BG384" t="s">
        <v>74</v>
      </c>
      <c r="BH384" t="s">
        <v>74</v>
      </c>
      <c r="BI384">
        <v>10</v>
      </c>
      <c r="BJ384" t="s">
        <v>677</v>
      </c>
      <c r="BK384" t="s">
        <v>95</v>
      </c>
      <c r="BL384" t="s">
        <v>678</v>
      </c>
      <c r="BM384" t="s">
        <v>4818</v>
      </c>
      <c r="BN384" t="s">
        <v>74</v>
      </c>
      <c r="BO384" t="s">
        <v>74</v>
      </c>
      <c r="BP384" t="s">
        <v>74</v>
      </c>
      <c r="BQ384" t="s">
        <v>74</v>
      </c>
      <c r="BR384" t="s">
        <v>97</v>
      </c>
      <c r="BS384" t="s">
        <v>4819</v>
      </c>
      <c r="BT384" t="str">
        <f>HYPERLINK("https%3A%2F%2Fwww.webofscience.com%2Fwos%2Fwoscc%2Ffull-record%2FWOS:A1997WK07800009","View Full Record in Web of Science")</f>
        <v>View Full Record in Web of Science</v>
      </c>
    </row>
    <row r="385" spans="1:72" x14ac:dyDescent="0.15">
      <c r="A385" t="s">
        <v>72</v>
      </c>
      <c r="B385" t="s">
        <v>4820</v>
      </c>
      <c r="C385" t="s">
        <v>74</v>
      </c>
      <c r="D385" t="s">
        <v>74</v>
      </c>
      <c r="E385" t="s">
        <v>74</v>
      </c>
      <c r="F385" t="s">
        <v>4820</v>
      </c>
      <c r="G385" t="s">
        <v>74</v>
      </c>
      <c r="H385" t="s">
        <v>74</v>
      </c>
      <c r="I385" t="s">
        <v>4821</v>
      </c>
      <c r="J385" t="s">
        <v>696</v>
      </c>
      <c r="K385" t="s">
        <v>74</v>
      </c>
      <c r="L385" t="s">
        <v>74</v>
      </c>
      <c r="M385" t="s">
        <v>77</v>
      </c>
      <c r="N385" t="s">
        <v>78</v>
      </c>
      <c r="O385" t="s">
        <v>74</v>
      </c>
      <c r="P385" t="s">
        <v>74</v>
      </c>
      <c r="Q385" t="s">
        <v>74</v>
      </c>
      <c r="R385" t="s">
        <v>74</v>
      </c>
      <c r="S385" t="s">
        <v>74</v>
      </c>
      <c r="T385" t="s">
        <v>74</v>
      </c>
      <c r="U385" t="s">
        <v>4822</v>
      </c>
      <c r="V385" t="s">
        <v>4823</v>
      </c>
      <c r="W385" t="s">
        <v>4824</v>
      </c>
      <c r="X385" t="s">
        <v>4825</v>
      </c>
      <c r="Y385" t="s">
        <v>4826</v>
      </c>
      <c r="Z385" t="s">
        <v>74</v>
      </c>
      <c r="AA385" t="s">
        <v>4827</v>
      </c>
      <c r="AB385" t="s">
        <v>4828</v>
      </c>
      <c r="AC385" t="s">
        <v>74</v>
      </c>
      <c r="AD385" t="s">
        <v>74</v>
      </c>
      <c r="AE385" t="s">
        <v>74</v>
      </c>
      <c r="AF385" t="s">
        <v>74</v>
      </c>
      <c r="AG385">
        <v>85</v>
      </c>
      <c r="AH385">
        <v>73</v>
      </c>
      <c r="AI385">
        <v>83</v>
      </c>
      <c r="AJ385">
        <v>3</v>
      </c>
      <c r="AK385">
        <v>23</v>
      </c>
      <c r="AL385" t="s">
        <v>707</v>
      </c>
      <c r="AM385" t="s">
        <v>572</v>
      </c>
      <c r="AN385" t="s">
        <v>708</v>
      </c>
      <c r="AO385" t="s">
        <v>709</v>
      </c>
      <c r="AP385" t="s">
        <v>710</v>
      </c>
      <c r="AQ385" t="s">
        <v>74</v>
      </c>
      <c r="AR385" t="s">
        <v>711</v>
      </c>
      <c r="AS385" t="s">
        <v>712</v>
      </c>
      <c r="AT385" t="s">
        <v>4816</v>
      </c>
      <c r="AU385">
        <v>1997</v>
      </c>
      <c r="AV385">
        <v>102</v>
      </c>
      <c r="AW385" t="s">
        <v>4829</v>
      </c>
      <c r="AX385" t="s">
        <v>74</v>
      </c>
      <c r="AY385" t="s">
        <v>74</v>
      </c>
      <c r="AZ385" t="s">
        <v>74</v>
      </c>
      <c r="BA385" t="s">
        <v>74</v>
      </c>
      <c r="BB385">
        <v>3843</v>
      </c>
      <c r="BC385">
        <v>3859</v>
      </c>
      <c r="BD385" t="s">
        <v>74</v>
      </c>
      <c r="BE385" t="s">
        <v>4830</v>
      </c>
      <c r="BF385" t="str">
        <f>HYPERLINK("http://dx.doi.org/10.1029/96JD03131","http://dx.doi.org/10.1029/96JD03131")</f>
        <v>http://dx.doi.org/10.1029/96JD03131</v>
      </c>
      <c r="BG385" t="s">
        <v>74</v>
      </c>
      <c r="BH385" t="s">
        <v>74</v>
      </c>
      <c r="BI385">
        <v>17</v>
      </c>
      <c r="BJ385" t="s">
        <v>306</v>
      </c>
      <c r="BK385" t="s">
        <v>95</v>
      </c>
      <c r="BL385" t="s">
        <v>306</v>
      </c>
      <c r="BM385" t="s">
        <v>4831</v>
      </c>
      <c r="BN385" t="s">
        <v>74</v>
      </c>
      <c r="BO385" t="s">
        <v>74</v>
      </c>
      <c r="BP385" t="s">
        <v>74</v>
      </c>
      <c r="BQ385" t="s">
        <v>74</v>
      </c>
      <c r="BR385" t="s">
        <v>97</v>
      </c>
      <c r="BS385" t="s">
        <v>4832</v>
      </c>
      <c r="BT385" t="str">
        <f>HYPERLINK("https%3A%2F%2Fwww.webofscience.com%2Fwos%2Fwoscc%2Ffull-record%2FWOS:A1997WK26600024","View Full Record in Web of Science")</f>
        <v>View Full Record in Web of Science</v>
      </c>
    </row>
    <row r="386" spans="1:72" x14ac:dyDescent="0.15">
      <c r="A386" t="s">
        <v>72</v>
      </c>
      <c r="B386" t="s">
        <v>4833</v>
      </c>
      <c r="C386" t="s">
        <v>74</v>
      </c>
      <c r="D386" t="s">
        <v>74</v>
      </c>
      <c r="E386" t="s">
        <v>74</v>
      </c>
      <c r="F386" t="s">
        <v>4833</v>
      </c>
      <c r="G386" t="s">
        <v>74</v>
      </c>
      <c r="H386" t="s">
        <v>74</v>
      </c>
      <c r="I386" t="s">
        <v>4834</v>
      </c>
      <c r="J386" t="s">
        <v>696</v>
      </c>
      <c r="K386" t="s">
        <v>74</v>
      </c>
      <c r="L386" t="s">
        <v>74</v>
      </c>
      <c r="M386" t="s">
        <v>77</v>
      </c>
      <c r="N386" t="s">
        <v>78</v>
      </c>
      <c r="O386" t="s">
        <v>74</v>
      </c>
      <c r="P386" t="s">
        <v>74</v>
      </c>
      <c r="Q386" t="s">
        <v>74</v>
      </c>
      <c r="R386" t="s">
        <v>74</v>
      </c>
      <c r="S386" t="s">
        <v>74</v>
      </c>
      <c r="T386" t="s">
        <v>74</v>
      </c>
      <c r="U386" t="s">
        <v>4835</v>
      </c>
      <c r="V386" t="s">
        <v>4836</v>
      </c>
      <c r="W386" t="s">
        <v>4837</v>
      </c>
      <c r="X386" t="s">
        <v>4838</v>
      </c>
      <c r="Y386" t="s">
        <v>4839</v>
      </c>
      <c r="Z386" t="s">
        <v>74</v>
      </c>
      <c r="AA386" t="s">
        <v>4840</v>
      </c>
      <c r="AB386" t="s">
        <v>4841</v>
      </c>
      <c r="AC386" t="s">
        <v>74</v>
      </c>
      <c r="AD386" t="s">
        <v>74</v>
      </c>
      <c r="AE386" t="s">
        <v>74</v>
      </c>
      <c r="AF386" t="s">
        <v>74</v>
      </c>
      <c r="AG386">
        <v>60</v>
      </c>
      <c r="AH386">
        <v>48</v>
      </c>
      <c r="AI386">
        <v>49</v>
      </c>
      <c r="AJ386">
        <v>0</v>
      </c>
      <c r="AK386">
        <v>10</v>
      </c>
      <c r="AL386" t="s">
        <v>707</v>
      </c>
      <c r="AM386" t="s">
        <v>572</v>
      </c>
      <c r="AN386" t="s">
        <v>708</v>
      </c>
      <c r="AO386" t="s">
        <v>709</v>
      </c>
      <c r="AP386" t="s">
        <v>74</v>
      </c>
      <c r="AQ386" t="s">
        <v>74</v>
      </c>
      <c r="AR386" t="s">
        <v>711</v>
      </c>
      <c r="AS386" t="s">
        <v>712</v>
      </c>
      <c r="AT386" t="s">
        <v>4816</v>
      </c>
      <c r="AU386">
        <v>1997</v>
      </c>
      <c r="AV386">
        <v>102</v>
      </c>
      <c r="AW386" t="s">
        <v>4829</v>
      </c>
      <c r="AX386" t="s">
        <v>74</v>
      </c>
      <c r="AY386" t="s">
        <v>74</v>
      </c>
      <c r="AZ386" t="s">
        <v>74</v>
      </c>
      <c r="BA386" t="s">
        <v>74</v>
      </c>
      <c r="BB386">
        <v>3935</v>
      </c>
      <c r="BC386">
        <v>3949</v>
      </c>
      <c r="BD386" t="s">
        <v>74</v>
      </c>
      <c r="BE386" t="s">
        <v>4842</v>
      </c>
      <c r="BF386" t="str">
        <f>HYPERLINK("http://dx.doi.org/10.1029/96JD01967","http://dx.doi.org/10.1029/96JD01967")</f>
        <v>http://dx.doi.org/10.1029/96JD01967</v>
      </c>
      <c r="BG386" t="s">
        <v>74</v>
      </c>
      <c r="BH386" t="s">
        <v>74</v>
      </c>
      <c r="BI386">
        <v>15</v>
      </c>
      <c r="BJ386" t="s">
        <v>306</v>
      </c>
      <c r="BK386" t="s">
        <v>95</v>
      </c>
      <c r="BL386" t="s">
        <v>306</v>
      </c>
      <c r="BM386" t="s">
        <v>4831</v>
      </c>
      <c r="BN386" t="s">
        <v>74</v>
      </c>
      <c r="BO386" t="s">
        <v>227</v>
      </c>
      <c r="BP386" t="s">
        <v>74</v>
      </c>
      <c r="BQ386" t="s">
        <v>74</v>
      </c>
      <c r="BR386" t="s">
        <v>97</v>
      </c>
      <c r="BS386" t="s">
        <v>4843</v>
      </c>
      <c r="BT386" t="str">
        <f>HYPERLINK("https%3A%2F%2Fwww.webofscience.com%2Fwos%2Fwoscc%2Ffull-record%2FWOS:A1997WK26600032","View Full Record in Web of Science")</f>
        <v>View Full Record in Web of Science</v>
      </c>
    </row>
    <row r="387" spans="1:72" x14ac:dyDescent="0.15">
      <c r="A387" t="s">
        <v>72</v>
      </c>
      <c r="B387" t="s">
        <v>4844</v>
      </c>
      <c r="C387" t="s">
        <v>74</v>
      </c>
      <c r="D387" t="s">
        <v>74</v>
      </c>
      <c r="E387" t="s">
        <v>74</v>
      </c>
      <c r="F387" t="s">
        <v>4844</v>
      </c>
      <c r="G387" t="s">
        <v>74</v>
      </c>
      <c r="H387" t="s">
        <v>74</v>
      </c>
      <c r="I387" t="s">
        <v>4845</v>
      </c>
      <c r="J387" t="s">
        <v>817</v>
      </c>
      <c r="K387" t="s">
        <v>74</v>
      </c>
      <c r="L387" t="s">
        <v>74</v>
      </c>
      <c r="M387" t="s">
        <v>77</v>
      </c>
      <c r="N387" t="s">
        <v>78</v>
      </c>
      <c r="O387" t="s">
        <v>74</v>
      </c>
      <c r="P387" t="s">
        <v>74</v>
      </c>
      <c r="Q387" t="s">
        <v>74</v>
      </c>
      <c r="R387" t="s">
        <v>74</v>
      </c>
      <c r="S387" t="s">
        <v>74</v>
      </c>
      <c r="T387" t="s">
        <v>74</v>
      </c>
      <c r="U387" t="s">
        <v>4846</v>
      </c>
      <c r="V387" t="s">
        <v>4847</v>
      </c>
      <c r="W387" t="s">
        <v>4848</v>
      </c>
      <c r="X387" t="s">
        <v>4849</v>
      </c>
      <c r="Y387" t="s">
        <v>4850</v>
      </c>
      <c r="Z387" t="s">
        <v>74</v>
      </c>
      <c r="AA387" t="s">
        <v>4851</v>
      </c>
      <c r="AB387" t="s">
        <v>74</v>
      </c>
      <c r="AC387" t="s">
        <v>74</v>
      </c>
      <c r="AD387" t="s">
        <v>74</v>
      </c>
      <c r="AE387" t="s">
        <v>74</v>
      </c>
      <c r="AF387" t="s">
        <v>74</v>
      </c>
      <c r="AG387">
        <v>38</v>
      </c>
      <c r="AH387">
        <v>358</v>
      </c>
      <c r="AI387">
        <v>390</v>
      </c>
      <c r="AJ387">
        <v>2</v>
      </c>
      <c r="AK387">
        <v>54</v>
      </c>
      <c r="AL387" t="s">
        <v>823</v>
      </c>
      <c r="AM387" t="s">
        <v>824</v>
      </c>
      <c r="AN387" t="s">
        <v>825</v>
      </c>
      <c r="AO387" t="s">
        <v>826</v>
      </c>
      <c r="AP387" t="s">
        <v>74</v>
      </c>
      <c r="AQ387" t="s">
        <v>74</v>
      </c>
      <c r="AR387" t="s">
        <v>817</v>
      </c>
      <c r="AS387" t="s">
        <v>827</v>
      </c>
      <c r="AT387" t="s">
        <v>4816</v>
      </c>
      <c r="AU387">
        <v>1997</v>
      </c>
      <c r="AV387">
        <v>385</v>
      </c>
      <c r="AW387">
        <v>6618</v>
      </c>
      <c r="AX387" t="s">
        <v>74</v>
      </c>
      <c r="AY387" t="s">
        <v>74</v>
      </c>
      <c r="AZ387" t="s">
        <v>74</v>
      </c>
      <c r="BA387" t="s">
        <v>74</v>
      </c>
      <c r="BB387">
        <v>707</v>
      </c>
      <c r="BC387">
        <v>710</v>
      </c>
      <c r="BD387" t="s">
        <v>74</v>
      </c>
      <c r="BE387" t="s">
        <v>4852</v>
      </c>
      <c r="BF387" t="str">
        <f>HYPERLINK("http://dx.doi.org/10.1038/385707a0","http://dx.doi.org/10.1038/385707a0")</f>
        <v>http://dx.doi.org/10.1038/385707a0</v>
      </c>
      <c r="BG387" t="s">
        <v>74</v>
      </c>
      <c r="BH387" t="s">
        <v>74</v>
      </c>
      <c r="BI387">
        <v>4</v>
      </c>
      <c r="BJ387" t="s">
        <v>619</v>
      </c>
      <c r="BK387" t="s">
        <v>95</v>
      </c>
      <c r="BL387" t="s">
        <v>620</v>
      </c>
      <c r="BM387" t="s">
        <v>4853</v>
      </c>
      <c r="BN387" t="s">
        <v>74</v>
      </c>
      <c r="BO387" t="s">
        <v>74</v>
      </c>
      <c r="BP387" t="s">
        <v>74</v>
      </c>
      <c r="BQ387" t="s">
        <v>74</v>
      </c>
      <c r="BR387" t="s">
        <v>97</v>
      </c>
      <c r="BS387" t="s">
        <v>4854</v>
      </c>
      <c r="BT387" t="str">
        <f>HYPERLINK("https%3A%2F%2Fwww.webofscience.com%2Fwos%2Fwoscc%2Ffull-record%2FWOS:A1997WJ42300041","View Full Record in Web of Science")</f>
        <v>View Full Record in Web of Science</v>
      </c>
    </row>
    <row r="388" spans="1:72" x14ac:dyDescent="0.15">
      <c r="A388" t="s">
        <v>72</v>
      </c>
      <c r="B388" t="s">
        <v>4855</v>
      </c>
      <c r="C388" t="s">
        <v>74</v>
      </c>
      <c r="D388" t="s">
        <v>74</v>
      </c>
      <c r="E388" t="s">
        <v>74</v>
      </c>
      <c r="F388" t="s">
        <v>4855</v>
      </c>
      <c r="G388" t="s">
        <v>74</v>
      </c>
      <c r="H388" t="s">
        <v>74</v>
      </c>
      <c r="I388" t="s">
        <v>4856</v>
      </c>
      <c r="J388" t="s">
        <v>2987</v>
      </c>
      <c r="K388" t="s">
        <v>74</v>
      </c>
      <c r="L388" t="s">
        <v>74</v>
      </c>
      <c r="M388" t="s">
        <v>77</v>
      </c>
      <c r="N388" t="s">
        <v>78</v>
      </c>
      <c r="O388" t="s">
        <v>74</v>
      </c>
      <c r="P388" t="s">
        <v>74</v>
      </c>
      <c r="Q388" t="s">
        <v>74</v>
      </c>
      <c r="R388" t="s">
        <v>74</v>
      </c>
      <c r="S388" t="s">
        <v>74</v>
      </c>
      <c r="T388" t="s">
        <v>4857</v>
      </c>
      <c r="U388" t="s">
        <v>4858</v>
      </c>
      <c r="V388" t="s">
        <v>4859</v>
      </c>
      <c r="W388" t="s">
        <v>4860</v>
      </c>
      <c r="X388" t="s">
        <v>4861</v>
      </c>
      <c r="Y388" t="s">
        <v>74</v>
      </c>
      <c r="Z388" t="s">
        <v>74</v>
      </c>
      <c r="AA388" t="s">
        <v>74</v>
      </c>
      <c r="AB388" t="s">
        <v>74</v>
      </c>
      <c r="AC388" t="s">
        <v>74</v>
      </c>
      <c r="AD388" t="s">
        <v>74</v>
      </c>
      <c r="AE388" t="s">
        <v>74</v>
      </c>
      <c r="AF388" t="s">
        <v>74</v>
      </c>
      <c r="AG388">
        <v>54</v>
      </c>
      <c r="AH388">
        <v>180</v>
      </c>
      <c r="AI388">
        <v>203</v>
      </c>
      <c r="AJ388">
        <v>0</v>
      </c>
      <c r="AK388">
        <v>43</v>
      </c>
      <c r="AL388" t="s">
        <v>2994</v>
      </c>
      <c r="AM388" t="s">
        <v>572</v>
      </c>
      <c r="AN388" t="s">
        <v>2995</v>
      </c>
      <c r="AO388" t="s">
        <v>2996</v>
      </c>
      <c r="AP388" t="s">
        <v>74</v>
      </c>
      <c r="AQ388" t="s">
        <v>74</v>
      </c>
      <c r="AR388" t="s">
        <v>2997</v>
      </c>
      <c r="AS388" t="s">
        <v>2998</v>
      </c>
      <c r="AT388" t="s">
        <v>4862</v>
      </c>
      <c r="AU388">
        <v>1997</v>
      </c>
      <c r="AV388">
        <v>94</v>
      </c>
      <c r="AW388">
        <v>4</v>
      </c>
      <c r="AX388" t="s">
        <v>74</v>
      </c>
      <c r="AY388" t="s">
        <v>74</v>
      </c>
      <c r="AZ388" t="s">
        <v>74</v>
      </c>
      <c r="BA388" t="s">
        <v>74</v>
      </c>
      <c r="BB388">
        <v>1258</v>
      </c>
      <c r="BC388">
        <v>1263</v>
      </c>
      <c r="BD388" t="s">
        <v>74</v>
      </c>
      <c r="BE388" t="s">
        <v>4863</v>
      </c>
      <c r="BF388" t="str">
        <f>HYPERLINK("http://dx.doi.org/10.1073/pnas.94.4.1258","http://dx.doi.org/10.1073/pnas.94.4.1258")</f>
        <v>http://dx.doi.org/10.1073/pnas.94.4.1258</v>
      </c>
      <c r="BG388" t="s">
        <v>74</v>
      </c>
      <c r="BH388" t="s">
        <v>74</v>
      </c>
      <c r="BI388">
        <v>6</v>
      </c>
      <c r="BJ388" t="s">
        <v>619</v>
      </c>
      <c r="BK388" t="s">
        <v>95</v>
      </c>
      <c r="BL388" t="s">
        <v>620</v>
      </c>
      <c r="BM388" t="s">
        <v>4864</v>
      </c>
      <c r="BN388">
        <v>9037040</v>
      </c>
      <c r="BO388" t="s">
        <v>119</v>
      </c>
      <c r="BP388" t="s">
        <v>74</v>
      </c>
      <c r="BQ388" t="s">
        <v>74</v>
      </c>
      <c r="BR388" t="s">
        <v>97</v>
      </c>
      <c r="BS388" t="s">
        <v>4865</v>
      </c>
      <c r="BT388" t="str">
        <f>HYPERLINK("https%3A%2F%2Fwww.webofscience.com%2Fwos%2Fwoscc%2Ffull-record%2FWOS:A1997WJ62100038","View Full Record in Web of Science")</f>
        <v>View Full Record in Web of Science</v>
      </c>
    </row>
    <row r="389" spans="1:72" x14ac:dyDescent="0.15">
      <c r="A389" t="s">
        <v>72</v>
      </c>
      <c r="B389" t="s">
        <v>4866</v>
      </c>
      <c r="C389" t="s">
        <v>74</v>
      </c>
      <c r="D389" t="s">
        <v>74</v>
      </c>
      <c r="E389" t="s">
        <v>74</v>
      </c>
      <c r="F389" t="s">
        <v>4866</v>
      </c>
      <c r="G389" t="s">
        <v>74</v>
      </c>
      <c r="H389" t="s">
        <v>74</v>
      </c>
      <c r="I389" t="s">
        <v>4867</v>
      </c>
      <c r="J389" t="s">
        <v>4868</v>
      </c>
      <c r="K389" t="s">
        <v>74</v>
      </c>
      <c r="L389" t="s">
        <v>74</v>
      </c>
      <c r="M389" t="s">
        <v>77</v>
      </c>
      <c r="N389" t="s">
        <v>78</v>
      </c>
      <c r="O389" t="s">
        <v>74</v>
      </c>
      <c r="P389" t="s">
        <v>74</v>
      </c>
      <c r="Q389" t="s">
        <v>74</v>
      </c>
      <c r="R389" t="s">
        <v>74</v>
      </c>
      <c r="S389" t="s">
        <v>74</v>
      </c>
      <c r="T389" t="s">
        <v>74</v>
      </c>
      <c r="U389" t="s">
        <v>4869</v>
      </c>
      <c r="V389" t="s">
        <v>4870</v>
      </c>
      <c r="W389" t="s">
        <v>4871</v>
      </c>
      <c r="X389" t="s">
        <v>4872</v>
      </c>
      <c r="Y389" t="s">
        <v>74</v>
      </c>
      <c r="Z389" t="s">
        <v>74</v>
      </c>
      <c r="AA389" t="s">
        <v>4873</v>
      </c>
      <c r="AB389" t="s">
        <v>4874</v>
      </c>
      <c r="AC389" t="s">
        <v>74</v>
      </c>
      <c r="AD389" t="s">
        <v>74</v>
      </c>
      <c r="AE389" t="s">
        <v>74</v>
      </c>
      <c r="AF389" t="s">
        <v>74</v>
      </c>
      <c r="AG389">
        <v>45</v>
      </c>
      <c r="AH389">
        <v>37</v>
      </c>
      <c r="AI389">
        <v>42</v>
      </c>
      <c r="AJ389">
        <v>0</v>
      </c>
      <c r="AK389">
        <v>4</v>
      </c>
      <c r="AL389" t="s">
        <v>4875</v>
      </c>
      <c r="AM389" t="s">
        <v>824</v>
      </c>
      <c r="AN389" t="s">
        <v>4876</v>
      </c>
      <c r="AO389" t="s">
        <v>4877</v>
      </c>
      <c r="AP389" t="s">
        <v>4878</v>
      </c>
      <c r="AQ389" t="s">
        <v>74</v>
      </c>
      <c r="AR389" t="s">
        <v>4879</v>
      </c>
      <c r="AS389" t="s">
        <v>4880</v>
      </c>
      <c r="AT389" t="s">
        <v>4881</v>
      </c>
      <c r="AU389">
        <v>1997</v>
      </c>
      <c r="AV389">
        <v>322</v>
      </c>
      <c r="AW389" t="s">
        <v>74</v>
      </c>
      <c r="AX389">
        <v>1</v>
      </c>
      <c r="AY389" t="s">
        <v>74</v>
      </c>
      <c r="AZ389" t="s">
        <v>74</v>
      </c>
      <c r="BA389" t="s">
        <v>74</v>
      </c>
      <c r="BB389">
        <v>207</v>
      </c>
      <c r="BC389">
        <v>211</v>
      </c>
      <c r="BD389" t="s">
        <v>74</v>
      </c>
      <c r="BE389" t="s">
        <v>4882</v>
      </c>
      <c r="BF389" t="str">
        <f>HYPERLINK("http://dx.doi.org/10.1042/bj3220207","http://dx.doi.org/10.1042/bj3220207")</f>
        <v>http://dx.doi.org/10.1042/bj3220207</v>
      </c>
      <c r="BG389" t="s">
        <v>74</v>
      </c>
      <c r="BH389" t="s">
        <v>74</v>
      </c>
      <c r="BI389">
        <v>5</v>
      </c>
      <c r="BJ389" t="s">
        <v>4883</v>
      </c>
      <c r="BK389" t="s">
        <v>95</v>
      </c>
      <c r="BL389" t="s">
        <v>4883</v>
      </c>
      <c r="BM389" t="s">
        <v>4884</v>
      </c>
      <c r="BN389">
        <v>9078263</v>
      </c>
      <c r="BO389" t="s">
        <v>119</v>
      </c>
      <c r="BP389" t="s">
        <v>74</v>
      </c>
      <c r="BQ389" t="s">
        <v>74</v>
      </c>
      <c r="BR389" t="s">
        <v>97</v>
      </c>
      <c r="BS389" t="s">
        <v>4885</v>
      </c>
      <c r="BT389" t="str">
        <f>HYPERLINK("https%3A%2F%2Fwww.webofscience.com%2Fwos%2Fwoscc%2Ffull-record%2FWOS:A1997WL28200028","View Full Record in Web of Science")</f>
        <v>View Full Record in Web of Science</v>
      </c>
    </row>
    <row r="390" spans="1:72" x14ac:dyDescent="0.15">
      <c r="A390" t="s">
        <v>72</v>
      </c>
      <c r="B390" t="s">
        <v>4886</v>
      </c>
      <c r="C390" t="s">
        <v>74</v>
      </c>
      <c r="D390" t="s">
        <v>74</v>
      </c>
      <c r="E390" t="s">
        <v>74</v>
      </c>
      <c r="F390" t="s">
        <v>4886</v>
      </c>
      <c r="G390" t="s">
        <v>74</v>
      </c>
      <c r="H390" t="s">
        <v>74</v>
      </c>
      <c r="I390" t="s">
        <v>4887</v>
      </c>
      <c r="J390" t="s">
        <v>4888</v>
      </c>
      <c r="K390" t="s">
        <v>74</v>
      </c>
      <c r="L390" t="s">
        <v>74</v>
      </c>
      <c r="M390" t="s">
        <v>77</v>
      </c>
      <c r="N390" t="s">
        <v>78</v>
      </c>
      <c r="O390" t="s">
        <v>74</v>
      </c>
      <c r="P390" t="s">
        <v>74</v>
      </c>
      <c r="Q390" t="s">
        <v>74</v>
      </c>
      <c r="R390" t="s">
        <v>74</v>
      </c>
      <c r="S390" t="s">
        <v>74</v>
      </c>
      <c r="T390" t="s">
        <v>4889</v>
      </c>
      <c r="U390" t="s">
        <v>4890</v>
      </c>
      <c r="V390" t="s">
        <v>4891</v>
      </c>
      <c r="W390" t="s">
        <v>4892</v>
      </c>
      <c r="X390" t="s">
        <v>1147</v>
      </c>
      <c r="Y390" t="s">
        <v>4893</v>
      </c>
      <c r="Z390" t="s">
        <v>74</v>
      </c>
      <c r="AA390" t="s">
        <v>74</v>
      </c>
      <c r="AB390" t="s">
        <v>74</v>
      </c>
      <c r="AC390" t="s">
        <v>74</v>
      </c>
      <c r="AD390" t="s">
        <v>74</v>
      </c>
      <c r="AE390" t="s">
        <v>74</v>
      </c>
      <c r="AF390" t="s">
        <v>74</v>
      </c>
      <c r="AG390">
        <v>41</v>
      </c>
      <c r="AH390">
        <v>92</v>
      </c>
      <c r="AI390">
        <v>103</v>
      </c>
      <c r="AJ390">
        <v>0</v>
      </c>
      <c r="AK390">
        <v>15</v>
      </c>
      <c r="AL390" t="s">
        <v>1756</v>
      </c>
      <c r="AM390" t="s">
        <v>1757</v>
      </c>
      <c r="AN390" t="s">
        <v>1758</v>
      </c>
      <c r="AO390" t="s">
        <v>4894</v>
      </c>
      <c r="AP390" t="s">
        <v>74</v>
      </c>
      <c r="AQ390" t="s">
        <v>74</v>
      </c>
      <c r="AR390" t="s">
        <v>4895</v>
      </c>
      <c r="AS390" t="s">
        <v>4896</v>
      </c>
      <c r="AT390" t="s">
        <v>4881</v>
      </c>
      <c r="AU390">
        <v>1997</v>
      </c>
      <c r="AV390">
        <v>244</v>
      </c>
      <c r="AW390">
        <v>1</v>
      </c>
      <c r="AX390" t="s">
        <v>74</v>
      </c>
      <c r="AY390" t="s">
        <v>74</v>
      </c>
      <c r="AZ390" t="s">
        <v>74</v>
      </c>
      <c r="BA390" t="s">
        <v>74</v>
      </c>
      <c r="BB390">
        <v>186</v>
      </c>
      <c r="BC390">
        <v>191</v>
      </c>
      <c r="BD390" t="s">
        <v>74</v>
      </c>
      <c r="BE390" t="s">
        <v>4897</v>
      </c>
      <c r="BF390" t="str">
        <f>HYPERLINK("http://dx.doi.org/10.1111/j.1432-1033.1997.00186.x","http://dx.doi.org/10.1111/j.1432-1033.1997.00186.x")</f>
        <v>http://dx.doi.org/10.1111/j.1432-1033.1997.00186.x</v>
      </c>
      <c r="BG390" t="s">
        <v>74</v>
      </c>
      <c r="BH390" t="s">
        <v>74</v>
      </c>
      <c r="BI390">
        <v>6</v>
      </c>
      <c r="BJ390" t="s">
        <v>4883</v>
      </c>
      <c r="BK390" t="s">
        <v>95</v>
      </c>
      <c r="BL390" t="s">
        <v>4883</v>
      </c>
      <c r="BM390" t="s">
        <v>4898</v>
      </c>
      <c r="BN390">
        <v>9063463</v>
      </c>
      <c r="BO390" t="s">
        <v>601</v>
      </c>
      <c r="BP390" t="s">
        <v>74</v>
      </c>
      <c r="BQ390" t="s">
        <v>74</v>
      </c>
      <c r="BR390" t="s">
        <v>97</v>
      </c>
      <c r="BS390" t="s">
        <v>4899</v>
      </c>
      <c r="BT390" t="str">
        <f>HYPERLINK("https%3A%2F%2Fwww.webofscience.com%2Fwos%2Fwoscc%2Ffull-record%2FWOS:A1997WJ17600025","View Full Record in Web of Science")</f>
        <v>View Full Record in Web of Science</v>
      </c>
    </row>
    <row r="391" spans="1:72" x14ac:dyDescent="0.15">
      <c r="A391" t="s">
        <v>72</v>
      </c>
      <c r="B391" t="s">
        <v>4900</v>
      </c>
      <c r="C391" t="s">
        <v>74</v>
      </c>
      <c r="D391" t="s">
        <v>74</v>
      </c>
      <c r="E391" t="s">
        <v>74</v>
      </c>
      <c r="F391" t="s">
        <v>4900</v>
      </c>
      <c r="G391" t="s">
        <v>74</v>
      </c>
      <c r="H391" t="s">
        <v>74</v>
      </c>
      <c r="I391" t="s">
        <v>4901</v>
      </c>
      <c r="J391" t="s">
        <v>1530</v>
      </c>
      <c r="K391" t="s">
        <v>74</v>
      </c>
      <c r="L391" t="s">
        <v>74</v>
      </c>
      <c r="M391" t="s">
        <v>77</v>
      </c>
      <c r="N391" t="s">
        <v>78</v>
      </c>
      <c r="O391" t="s">
        <v>74</v>
      </c>
      <c r="P391" t="s">
        <v>74</v>
      </c>
      <c r="Q391" t="s">
        <v>74</v>
      </c>
      <c r="R391" t="s">
        <v>74</v>
      </c>
      <c r="S391" t="s">
        <v>74</v>
      </c>
      <c r="T391" t="s">
        <v>74</v>
      </c>
      <c r="U391" t="s">
        <v>4902</v>
      </c>
      <c r="V391" t="s">
        <v>4903</v>
      </c>
      <c r="W391" t="s">
        <v>4904</v>
      </c>
      <c r="X391" t="s">
        <v>4905</v>
      </c>
      <c r="Y391" t="s">
        <v>4906</v>
      </c>
      <c r="Z391" t="s">
        <v>74</v>
      </c>
      <c r="AA391" t="s">
        <v>4907</v>
      </c>
      <c r="AB391" t="s">
        <v>4908</v>
      </c>
      <c r="AC391" t="s">
        <v>74</v>
      </c>
      <c r="AD391" t="s">
        <v>74</v>
      </c>
      <c r="AE391" t="s">
        <v>74</v>
      </c>
      <c r="AF391" t="s">
        <v>74</v>
      </c>
      <c r="AG391">
        <v>31</v>
      </c>
      <c r="AH391">
        <v>35</v>
      </c>
      <c r="AI391">
        <v>35</v>
      </c>
      <c r="AJ391">
        <v>0</v>
      </c>
      <c r="AK391">
        <v>4</v>
      </c>
      <c r="AL391" t="s">
        <v>707</v>
      </c>
      <c r="AM391" t="s">
        <v>572</v>
      </c>
      <c r="AN391" t="s">
        <v>708</v>
      </c>
      <c r="AO391" t="s">
        <v>1537</v>
      </c>
      <c r="AP391" t="s">
        <v>4909</v>
      </c>
      <c r="AQ391" t="s">
        <v>74</v>
      </c>
      <c r="AR391" t="s">
        <v>1538</v>
      </c>
      <c r="AS391" t="s">
        <v>1539</v>
      </c>
      <c r="AT391" t="s">
        <v>4881</v>
      </c>
      <c r="AU391">
        <v>1997</v>
      </c>
      <c r="AV391">
        <v>24</v>
      </c>
      <c r="AW391">
        <v>4</v>
      </c>
      <c r="AX391" t="s">
        <v>74</v>
      </c>
      <c r="AY391" t="s">
        <v>74</v>
      </c>
      <c r="AZ391" t="s">
        <v>74</v>
      </c>
      <c r="BA391" t="s">
        <v>74</v>
      </c>
      <c r="BB391">
        <v>409</v>
      </c>
      <c r="BC391">
        <v>412</v>
      </c>
      <c r="BD391" t="s">
        <v>74</v>
      </c>
      <c r="BE391" t="s">
        <v>4910</v>
      </c>
      <c r="BF391" t="str">
        <f>HYPERLINK("http://dx.doi.org/10.1029/97GL00205","http://dx.doi.org/10.1029/97GL00205")</f>
        <v>http://dx.doi.org/10.1029/97GL00205</v>
      </c>
      <c r="BG391" t="s">
        <v>74</v>
      </c>
      <c r="BH391" t="s">
        <v>74</v>
      </c>
      <c r="BI391">
        <v>4</v>
      </c>
      <c r="BJ391" t="s">
        <v>1541</v>
      </c>
      <c r="BK391" t="s">
        <v>95</v>
      </c>
      <c r="BL391" t="s">
        <v>564</v>
      </c>
      <c r="BM391" t="s">
        <v>4911</v>
      </c>
      <c r="BN391" t="s">
        <v>74</v>
      </c>
      <c r="BO391" t="s">
        <v>227</v>
      </c>
      <c r="BP391" t="s">
        <v>74</v>
      </c>
      <c r="BQ391" t="s">
        <v>74</v>
      </c>
      <c r="BR391" t="s">
        <v>97</v>
      </c>
      <c r="BS391" t="s">
        <v>4912</v>
      </c>
      <c r="BT391" t="str">
        <f>HYPERLINK("https%3A%2F%2Fwww.webofscience.com%2Fwos%2Fwoscc%2Ffull-record%2FWOS:A1997WJ18100015","View Full Record in Web of Science")</f>
        <v>View Full Record in Web of Science</v>
      </c>
    </row>
    <row r="392" spans="1:72" x14ac:dyDescent="0.15">
      <c r="A392" t="s">
        <v>72</v>
      </c>
      <c r="B392" t="s">
        <v>4913</v>
      </c>
      <c r="C392" t="s">
        <v>74</v>
      </c>
      <c r="D392" t="s">
        <v>74</v>
      </c>
      <c r="E392" t="s">
        <v>74</v>
      </c>
      <c r="F392" t="s">
        <v>4913</v>
      </c>
      <c r="G392" t="s">
        <v>74</v>
      </c>
      <c r="H392" t="s">
        <v>74</v>
      </c>
      <c r="I392" t="s">
        <v>4914</v>
      </c>
      <c r="J392" t="s">
        <v>1530</v>
      </c>
      <c r="K392" t="s">
        <v>74</v>
      </c>
      <c r="L392" t="s">
        <v>74</v>
      </c>
      <c r="M392" t="s">
        <v>77</v>
      </c>
      <c r="N392" t="s">
        <v>78</v>
      </c>
      <c r="O392" t="s">
        <v>74</v>
      </c>
      <c r="P392" t="s">
        <v>74</v>
      </c>
      <c r="Q392" t="s">
        <v>74</v>
      </c>
      <c r="R392" t="s">
        <v>74</v>
      </c>
      <c r="S392" t="s">
        <v>74</v>
      </c>
      <c r="T392" t="s">
        <v>74</v>
      </c>
      <c r="U392" t="s">
        <v>4915</v>
      </c>
      <c r="V392" t="s">
        <v>4916</v>
      </c>
      <c r="W392" t="s">
        <v>4917</v>
      </c>
      <c r="X392" t="s">
        <v>4918</v>
      </c>
      <c r="Y392" t="s">
        <v>4919</v>
      </c>
      <c r="Z392" t="s">
        <v>74</v>
      </c>
      <c r="AA392" t="s">
        <v>74</v>
      </c>
      <c r="AB392" t="s">
        <v>74</v>
      </c>
      <c r="AC392" t="s">
        <v>74</v>
      </c>
      <c r="AD392" t="s">
        <v>74</v>
      </c>
      <c r="AE392" t="s">
        <v>74</v>
      </c>
      <c r="AF392" t="s">
        <v>74</v>
      </c>
      <c r="AG392">
        <v>17</v>
      </c>
      <c r="AH392">
        <v>145</v>
      </c>
      <c r="AI392">
        <v>160</v>
      </c>
      <c r="AJ392">
        <v>1</v>
      </c>
      <c r="AK392">
        <v>23</v>
      </c>
      <c r="AL392" t="s">
        <v>707</v>
      </c>
      <c r="AM392" t="s">
        <v>572</v>
      </c>
      <c r="AN392" t="s">
        <v>708</v>
      </c>
      <c r="AO392" t="s">
        <v>1537</v>
      </c>
      <c r="AP392" t="s">
        <v>4909</v>
      </c>
      <c r="AQ392" t="s">
        <v>74</v>
      </c>
      <c r="AR392" t="s">
        <v>1538</v>
      </c>
      <c r="AS392" t="s">
        <v>1539</v>
      </c>
      <c r="AT392" t="s">
        <v>4881</v>
      </c>
      <c r="AU392">
        <v>1997</v>
      </c>
      <c r="AV392">
        <v>24</v>
      </c>
      <c r="AW392">
        <v>4</v>
      </c>
      <c r="AX392" t="s">
        <v>74</v>
      </c>
      <c r="AY392" t="s">
        <v>74</v>
      </c>
      <c r="AZ392" t="s">
        <v>74</v>
      </c>
      <c r="BA392" t="s">
        <v>74</v>
      </c>
      <c r="BB392">
        <v>413</v>
      </c>
      <c r="BC392">
        <v>416</v>
      </c>
      <c r="BD392" t="s">
        <v>74</v>
      </c>
      <c r="BE392" t="s">
        <v>4920</v>
      </c>
      <c r="BF392" t="str">
        <f>HYPERLINK("http://dx.doi.org/10.1029/96GL04021","http://dx.doi.org/10.1029/96GL04021")</f>
        <v>http://dx.doi.org/10.1029/96GL04021</v>
      </c>
      <c r="BG392" t="s">
        <v>74</v>
      </c>
      <c r="BH392" t="s">
        <v>74</v>
      </c>
      <c r="BI392">
        <v>4</v>
      </c>
      <c r="BJ392" t="s">
        <v>1541</v>
      </c>
      <c r="BK392" t="s">
        <v>95</v>
      </c>
      <c r="BL392" t="s">
        <v>564</v>
      </c>
      <c r="BM392" t="s">
        <v>4911</v>
      </c>
      <c r="BN392" t="s">
        <v>74</v>
      </c>
      <c r="BO392" t="s">
        <v>1016</v>
      </c>
      <c r="BP392" t="s">
        <v>74</v>
      </c>
      <c r="BQ392" t="s">
        <v>74</v>
      </c>
      <c r="BR392" t="s">
        <v>97</v>
      </c>
      <c r="BS392" t="s">
        <v>4921</v>
      </c>
      <c r="BT392" t="str">
        <f>HYPERLINK("https%3A%2F%2Fwww.webofscience.com%2Fwos%2Fwoscc%2Ffull-record%2FWOS:A1997WJ18100016","View Full Record in Web of Science")</f>
        <v>View Full Record in Web of Science</v>
      </c>
    </row>
    <row r="393" spans="1:72" x14ac:dyDescent="0.15">
      <c r="A393" t="s">
        <v>72</v>
      </c>
      <c r="B393" t="s">
        <v>4922</v>
      </c>
      <c r="C393" t="s">
        <v>74</v>
      </c>
      <c r="D393" t="s">
        <v>74</v>
      </c>
      <c r="E393" t="s">
        <v>74</v>
      </c>
      <c r="F393" t="s">
        <v>4922</v>
      </c>
      <c r="G393" t="s">
        <v>74</v>
      </c>
      <c r="H393" t="s">
        <v>74</v>
      </c>
      <c r="I393" t="s">
        <v>4923</v>
      </c>
      <c r="J393" t="s">
        <v>1049</v>
      </c>
      <c r="K393" t="s">
        <v>74</v>
      </c>
      <c r="L393" t="s">
        <v>74</v>
      </c>
      <c r="M393" t="s">
        <v>77</v>
      </c>
      <c r="N393" t="s">
        <v>78</v>
      </c>
      <c r="O393" t="s">
        <v>74</v>
      </c>
      <c r="P393" t="s">
        <v>74</v>
      </c>
      <c r="Q393" t="s">
        <v>74</v>
      </c>
      <c r="R393" t="s">
        <v>74</v>
      </c>
      <c r="S393" t="s">
        <v>74</v>
      </c>
      <c r="T393" t="s">
        <v>74</v>
      </c>
      <c r="U393" t="s">
        <v>4924</v>
      </c>
      <c r="V393" t="s">
        <v>4925</v>
      </c>
      <c r="W393" t="s">
        <v>4926</v>
      </c>
      <c r="X393" t="s">
        <v>2821</v>
      </c>
      <c r="Y393" t="s">
        <v>4927</v>
      </c>
      <c r="Z393" t="s">
        <v>74</v>
      </c>
      <c r="AA393" t="s">
        <v>4928</v>
      </c>
      <c r="AB393" t="s">
        <v>4929</v>
      </c>
      <c r="AC393" t="s">
        <v>74</v>
      </c>
      <c r="AD393" t="s">
        <v>74</v>
      </c>
      <c r="AE393" t="s">
        <v>74</v>
      </c>
      <c r="AF393" t="s">
        <v>74</v>
      </c>
      <c r="AG393">
        <v>34</v>
      </c>
      <c r="AH393">
        <v>15</v>
      </c>
      <c r="AI393">
        <v>16</v>
      </c>
      <c r="AJ393">
        <v>0</v>
      </c>
      <c r="AK393">
        <v>1</v>
      </c>
      <c r="AL393" t="s">
        <v>707</v>
      </c>
      <c r="AM393" t="s">
        <v>572</v>
      </c>
      <c r="AN393" t="s">
        <v>1536</v>
      </c>
      <c r="AO393" t="s">
        <v>74</v>
      </c>
      <c r="AP393" t="s">
        <v>74</v>
      </c>
      <c r="AQ393" t="s">
        <v>74</v>
      </c>
      <c r="AR393" t="s">
        <v>1057</v>
      </c>
      <c r="AS393" t="s">
        <v>1058</v>
      </c>
      <c r="AT393" t="s">
        <v>4881</v>
      </c>
      <c r="AU393">
        <v>1997</v>
      </c>
      <c r="AV393">
        <v>102</v>
      </c>
      <c r="AW393" t="s">
        <v>4930</v>
      </c>
      <c r="AX393" t="s">
        <v>74</v>
      </c>
      <c r="AY393" t="s">
        <v>74</v>
      </c>
      <c r="AZ393" t="s">
        <v>74</v>
      </c>
      <c r="BA393" t="s">
        <v>74</v>
      </c>
      <c r="BB393">
        <v>3303</v>
      </c>
      <c r="BC393">
        <v>3315</v>
      </c>
      <c r="BD393" t="s">
        <v>74</v>
      </c>
      <c r="BE393" t="s">
        <v>4931</v>
      </c>
      <c r="BF393" t="str">
        <f>HYPERLINK("http://dx.doi.org/10.1029/96JC03207","http://dx.doi.org/10.1029/96JC03207")</f>
        <v>http://dx.doi.org/10.1029/96JC03207</v>
      </c>
      <c r="BG393" t="s">
        <v>74</v>
      </c>
      <c r="BH393" t="s">
        <v>74</v>
      </c>
      <c r="BI393">
        <v>13</v>
      </c>
      <c r="BJ393" t="s">
        <v>1061</v>
      </c>
      <c r="BK393" t="s">
        <v>95</v>
      </c>
      <c r="BL393" t="s">
        <v>1061</v>
      </c>
      <c r="BM393" t="s">
        <v>4932</v>
      </c>
      <c r="BN393" t="s">
        <v>74</v>
      </c>
      <c r="BO393" t="s">
        <v>2934</v>
      </c>
      <c r="BP393" t="s">
        <v>74</v>
      </c>
      <c r="BQ393" t="s">
        <v>74</v>
      </c>
      <c r="BR393" t="s">
        <v>97</v>
      </c>
      <c r="BS393" t="s">
        <v>4933</v>
      </c>
      <c r="BT393" t="str">
        <f>HYPERLINK("https%3A%2F%2Fwww.webofscience.com%2Fwos%2Fwoscc%2Ffull-record%2FWOS:A1997WH73700007","View Full Record in Web of Science")</f>
        <v>View Full Record in Web of Science</v>
      </c>
    </row>
    <row r="394" spans="1:72" x14ac:dyDescent="0.15">
      <c r="A394" t="s">
        <v>72</v>
      </c>
      <c r="B394" t="s">
        <v>4934</v>
      </c>
      <c r="C394" t="s">
        <v>74</v>
      </c>
      <c r="D394" t="s">
        <v>74</v>
      </c>
      <c r="E394" t="s">
        <v>74</v>
      </c>
      <c r="F394" t="s">
        <v>4934</v>
      </c>
      <c r="G394" t="s">
        <v>74</v>
      </c>
      <c r="H394" t="s">
        <v>74</v>
      </c>
      <c r="I394" t="s">
        <v>4935</v>
      </c>
      <c r="J394" t="s">
        <v>1049</v>
      </c>
      <c r="K394" t="s">
        <v>74</v>
      </c>
      <c r="L394" t="s">
        <v>74</v>
      </c>
      <c r="M394" t="s">
        <v>77</v>
      </c>
      <c r="N394" t="s">
        <v>78</v>
      </c>
      <c r="O394" t="s">
        <v>74</v>
      </c>
      <c r="P394" t="s">
        <v>74</v>
      </c>
      <c r="Q394" t="s">
        <v>74</v>
      </c>
      <c r="R394" t="s">
        <v>74</v>
      </c>
      <c r="S394" t="s">
        <v>74</v>
      </c>
      <c r="T394" t="s">
        <v>74</v>
      </c>
      <c r="U394" t="s">
        <v>4936</v>
      </c>
      <c r="V394" t="s">
        <v>4937</v>
      </c>
      <c r="W394" t="s">
        <v>4938</v>
      </c>
      <c r="X394" t="s">
        <v>4939</v>
      </c>
      <c r="Y394" t="s">
        <v>4940</v>
      </c>
      <c r="Z394" t="s">
        <v>74</v>
      </c>
      <c r="AA394" t="s">
        <v>4941</v>
      </c>
      <c r="AB394" t="s">
        <v>74</v>
      </c>
      <c r="AC394" t="s">
        <v>74</v>
      </c>
      <c r="AD394" t="s">
        <v>74</v>
      </c>
      <c r="AE394" t="s">
        <v>74</v>
      </c>
      <c r="AF394" t="s">
        <v>74</v>
      </c>
      <c r="AG394">
        <v>41</v>
      </c>
      <c r="AH394">
        <v>62</v>
      </c>
      <c r="AI394">
        <v>71</v>
      </c>
      <c r="AJ394">
        <v>0</v>
      </c>
      <c r="AK394">
        <v>3</v>
      </c>
      <c r="AL394" t="s">
        <v>707</v>
      </c>
      <c r="AM394" t="s">
        <v>572</v>
      </c>
      <c r="AN394" t="s">
        <v>708</v>
      </c>
      <c r="AO394" t="s">
        <v>1055</v>
      </c>
      <c r="AP394" t="s">
        <v>1056</v>
      </c>
      <c r="AQ394" t="s">
        <v>74</v>
      </c>
      <c r="AR394" t="s">
        <v>1057</v>
      </c>
      <c r="AS394" t="s">
        <v>1058</v>
      </c>
      <c r="AT394" t="s">
        <v>4881</v>
      </c>
      <c r="AU394">
        <v>1997</v>
      </c>
      <c r="AV394">
        <v>102</v>
      </c>
      <c r="AW394" t="s">
        <v>4930</v>
      </c>
      <c r="AX394" t="s">
        <v>74</v>
      </c>
      <c r="AY394" t="s">
        <v>74</v>
      </c>
      <c r="AZ394" t="s">
        <v>74</v>
      </c>
      <c r="BA394" t="s">
        <v>74</v>
      </c>
      <c r="BB394">
        <v>3345</v>
      </c>
      <c r="BC394">
        <v>3355</v>
      </c>
      <c r="BD394" t="s">
        <v>74</v>
      </c>
      <c r="BE394" t="s">
        <v>4942</v>
      </c>
      <c r="BF394" t="str">
        <f>HYPERLINK("http://dx.doi.org/10.1029/96JC03206","http://dx.doi.org/10.1029/96JC03206")</f>
        <v>http://dx.doi.org/10.1029/96JC03206</v>
      </c>
      <c r="BG394" t="s">
        <v>74</v>
      </c>
      <c r="BH394" t="s">
        <v>74</v>
      </c>
      <c r="BI394">
        <v>11</v>
      </c>
      <c r="BJ394" t="s">
        <v>1061</v>
      </c>
      <c r="BK394" t="s">
        <v>95</v>
      </c>
      <c r="BL394" t="s">
        <v>1061</v>
      </c>
      <c r="BM394" t="s">
        <v>4932</v>
      </c>
      <c r="BN394" t="s">
        <v>74</v>
      </c>
      <c r="BO394" t="s">
        <v>227</v>
      </c>
      <c r="BP394" t="s">
        <v>74</v>
      </c>
      <c r="BQ394" t="s">
        <v>74</v>
      </c>
      <c r="BR394" t="s">
        <v>97</v>
      </c>
      <c r="BS394" t="s">
        <v>4943</v>
      </c>
      <c r="BT394" t="str">
        <f>HYPERLINK("https%3A%2F%2Fwww.webofscience.com%2Fwos%2Fwoscc%2Ffull-record%2FWOS:A1997WH73700011","View Full Record in Web of Science")</f>
        <v>View Full Record in Web of Science</v>
      </c>
    </row>
    <row r="395" spans="1:72" x14ac:dyDescent="0.15">
      <c r="A395" t="s">
        <v>72</v>
      </c>
      <c r="B395" t="s">
        <v>4944</v>
      </c>
      <c r="C395" t="s">
        <v>74</v>
      </c>
      <c r="D395" t="s">
        <v>74</v>
      </c>
      <c r="E395" t="s">
        <v>74</v>
      </c>
      <c r="F395" t="s">
        <v>4944</v>
      </c>
      <c r="G395" t="s">
        <v>74</v>
      </c>
      <c r="H395" t="s">
        <v>74</v>
      </c>
      <c r="I395" t="s">
        <v>4945</v>
      </c>
      <c r="J395" t="s">
        <v>1049</v>
      </c>
      <c r="K395" t="s">
        <v>74</v>
      </c>
      <c r="L395" t="s">
        <v>74</v>
      </c>
      <c r="M395" t="s">
        <v>77</v>
      </c>
      <c r="N395" t="s">
        <v>78</v>
      </c>
      <c r="O395" t="s">
        <v>74</v>
      </c>
      <c r="P395" t="s">
        <v>74</v>
      </c>
      <c r="Q395" t="s">
        <v>74</v>
      </c>
      <c r="R395" t="s">
        <v>74</v>
      </c>
      <c r="S395" t="s">
        <v>74</v>
      </c>
      <c r="T395" t="s">
        <v>74</v>
      </c>
      <c r="U395" t="s">
        <v>4946</v>
      </c>
      <c r="V395" t="s">
        <v>4947</v>
      </c>
      <c r="W395" t="s">
        <v>4948</v>
      </c>
      <c r="X395" t="s">
        <v>4949</v>
      </c>
      <c r="Y395" t="s">
        <v>4950</v>
      </c>
      <c r="Z395" t="s">
        <v>74</v>
      </c>
      <c r="AA395" t="s">
        <v>74</v>
      </c>
      <c r="AB395" t="s">
        <v>74</v>
      </c>
      <c r="AC395" t="s">
        <v>74</v>
      </c>
      <c r="AD395" t="s">
        <v>74</v>
      </c>
      <c r="AE395" t="s">
        <v>74</v>
      </c>
      <c r="AF395" t="s">
        <v>74</v>
      </c>
      <c r="AG395">
        <v>46</v>
      </c>
      <c r="AH395">
        <v>189</v>
      </c>
      <c r="AI395">
        <v>195</v>
      </c>
      <c r="AJ395">
        <v>0</v>
      </c>
      <c r="AK395">
        <v>15</v>
      </c>
      <c r="AL395" t="s">
        <v>707</v>
      </c>
      <c r="AM395" t="s">
        <v>572</v>
      </c>
      <c r="AN395" t="s">
        <v>1536</v>
      </c>
      <c r="AO395" t="s">
        <v>74</v>
      </c>
      <c r="AP395" t="s">
        <v>74</v>
      </c>
      <c r="AQ395" t="s">
        <v>74</v>
      </c>
      <c r="AR395" t="s">
        <v>1057</v>
      </c>
      <c r="AS395" t="s">
        <v>1058</v>
      </c>
      <c r="AT395" t="s">
        <v>4881</v>
      </c>
      <c r="AU395">
        <v>1997</v>
      </c>
      <c r="AV395">
        <v>102</v>
      </c>
      <c r="AW395" t="s">
        <v>4930</v>
      </c>
      <c r="AX395" t="s">
        <v>74</v>
      </c>
      <c r="AY395" t="s">
        <v>74</v>
      </c>
      <c r="AZ395" t="s">
        <v>74</v>
      </c>
      <c r="BA395" t="s">
        <v>74</v>
      </c>
      <c r="BB395">
        <v>3371</v>
      </c>
      <c r="BC395">
        <v>3382</v>
      </c>
      <c r="BD395" t="s">
        <v>74</v>
      </c>
      <c r="BE395" t="s">
        <v>4951</v>
      </c>
      <c r="BF395" t="str">
        <f>HYPERLINK("http://dx.doi.org/10.1029/96JC03366","http://dx.doi.org/10.1029/96JC03366")</f>
        <v>http://dx.doi.org/10.1029/96JC03366</v>
      </c>
      <c r="BG395" t="s">
        <v>74</v>
      </c>
      <c r="BH395" t="s">
        <v>74</v>
      </c>
      <c r="BI395">
        <v>12</v>
      </c>
      <c r="BJ395" t="s">
        <v>1061</v>
      </c>
      <c r="BK395" t="s">
        <v>95</v>
      </c>
      <c r="BL395" t="s">
        <v>1061</v>
      </c>
      <c r="BM395" t="s">
        <v>4932</v>
      </c>
      <c r="BN395" t="s">
        <v>74</v>
      </c>
      <c r="BO395" t="s">
        <v>227</v>
      </c>
      <c r="BP395" t="s">
        <v>74</v>
      </c>
      <c r="BQ395" t="s">
        <v>74</v>
      </c>
      <c r="BR395" t="s">
        <v>97</v>
      </c>
      <c r="BS395" t="s">
        <v>4952</v>
      </c>
      <c r="BT395" t="str">
        <f>HYPERLINK("https%3A%2F%2Fwww.webofscience.com%2Fwos%2Fwoscc%2Ffull-record%2FWOS:A1997WH73700013","View Full Record in Web of Science")</f>
        <v>View Full Record in Web of Science</v>
      </c>
    </row>
    <row r="396" spans="1:72" x14ac:dyDescent="0.15">
      <c r="A396" t="s">
        <v>72</v>
      </c>
      <c r="B396" t="s">
        <v>4953</v>
      </c>
      <c r="C396" t="s">
        <v>74</v>
      </c>
      <c r="D396" t="s">
        <v>74</v>
      </c>
      <c r="E396" t="s">
        <v>74</v>
      </c>
      <c r="F396" t="s">
        <v>4953</v>
      </c>
      <c r="G396" t="s">
        <v>74</v>
      </c>
      <c r="H396" t="s">
        <v>74</v>
      </c>
      <c r="I396" t="s">
        <v>4954</v>
      </c>
      <c r="J396" t="s">
        <v>1049</v>
      </c>
      <c r="K396" t="s">
        <v>74</v>
      </c>
      <c r="L396" t="s">
        <v>74</v>
      </c>
      <c r="M396" t="s">
        <v>77</v>
      </c>
      <c r="N396" t="s">
        <v>78</v>
      </c>
      <c r="O396" t="s">
        <v>74</v>
      </c>
      <c r="P396" t="s">
        <v>74</v>
      </c>
      <c r="Q396" t="s">
        <v>74</v>
      </c>
      <c r="R396" t="s">
        <v>74</v>
      </c>
      <c r="S396" t="s">
        <v>74</v>
      </c>
      <c r="T396" t="s">
        <v>74</v>
      </c>
      <c r="U396" t="s">
        <v>4955</v>
      </c>
      <c r="V396" t="s">
        <v>4956</v>
      </c>
      <c r="W396" t="s">
        <v>74</v>
      </c>
      <c r="X396" t="s">
        <v>74</v>
      </c>
      <c r="Y396" t="s">
        <v>4957</v>
      </c>
      <c r="Z396" t="s">
        <v>74</v>
      </c>
      <c r="AA396" t="s">
        <v>4958</v>
      </c>
      <c r="AB396" t="s">
        <v>4959</v>
      </c>
      <c r="AC396" t="s">
        <v>74</v>
      </c>
      <c r="AD396" t="s">
        <v>74</v>
      </c>
      <c r="AE396" t="s">
        <v>74</v>
      </c>
      <c r="AF396" t="s">
        <v>74</v>
      </c>
      <c r="AG396">
        <v>45</v>
      </c>
      <c r="AH396">
        <v>27</v>
      </c>
      <c r="AI396">
        <v>36</v>
      </c>
      <c r="AJ396">
        <v>0</v>
      </c>
      <c r="AK396">
        <v>9</v>
      </c>
      <c r="AL396" t="s">
        <v>707</v>
      </c>
      <c r="AM396" t="s">
        <v>572</v>
      </c>
      <c r="AN396" t="s">
        <v>1536</v>
      </c>
      <c r="AO396" t="s">
        <v>74</v>
      </c>
      <c r="AP396" t="s">
        <v>74</v>
      </c>
      <c r="AQ396" t="s">
        <v>74</v>
      </c>
      <c r="AR396" t="s">
        <v>1057</v>
      </c>
      <c r="AS396" t="s">
        <v>1058</v>
      </c>
      <c r="AT396" t="s">
        <v>4881</v>
      </c>
      <c r="AU396">
        <v>1997</v>
      </c>
      <c r="AV396">
        <v>102</v>
      </c>
      <c r="AW396" t="s">
        <v>4930</v>
      </c>
      <c r="AX396" t="s">
        <v>74</v>
      </c>
      <c r="AY396" t="s">
        <v>74</v>
      </c>
      <c r="AZ396" t="s">
        <v>74</v>
      </c>
      <c r="BA396" t="s">
        <v>74</v>
      </c>
      <c r="BB396">
        <v>3383</v>
      </c>
      <c r="BC396">
        <v>3391</v>
      </c>
      <c r="BD396" t="s">
        <v>74</v>
      </c>
      <c r="BE396" t="s">
        <v>4960</v>
      </c>
      <c r="BF396" t="str">
        <f>HYPERLINK("http://dx.doi.org/10.1029/96JC03350","http://dx.doi.org/10.1029/96JC03350")</f>
        <v>http://dx.doi.org/10.1029/96JC03350</v>
      </c>
      <c r="BG396" t="s">
        <v>74</v>
      </c>
      <c r="BH396" t="s">
        <v>74</v>
      </c>
      <c r="BI396">
        <v>9</v>
      </c>
      <c r="BJ396" t="s">
        <v>1061</v>
      </c>
      <c r="BK396" t="s">
        <v>95</v>
      </c>
      <c r="BL396" t="s">
        <v>1061</v>
      </c>
      <c r="BM396" t="s">
        <v>4932</v>
      </c>
      <c r="BN396" t="s">
        <v>74</v>
      </c>
      <c r="BO396" t="s">
        <v>227</v>
      </c>
      <c r="BP396" t="s">
        <v>74</v>
      </c>
      <c r="BQ396" t="s">
        <v>74</v>
      </c>
      <c r="BR396" t="s">
        <v>97</v>
      </c>
      <c r="BS396" t="s">
        <v>4961</v>
      </c>
      <c r="BT396" t="str">
        <f>HYPERLINK("https%3A%2F%2Fwww.webofscience.com%2Fwos%2Fwoscc%2Ffull-record%2FWOS:A1997WH73700014","View Full Record in Web of Science")</f>
        <v>View Full Record in Web of Science</v>
      </c>
    </row>
    <row r="397" spans="1:72" x14ac:dyDescent="0.15">
      <c r="A397" t="s">
        <v>72</v>
      </c>
      <c r="B397" t="s">
        <v>1934</v>
      </c>
      <c r="C397" t="s">
        <v>74</v>
      </c>
      <c r="D397" t="s">
        <v>74</v>
      </c>
      <c r="E397" t="s">
        <v>74</v>
      </c>
      <c r="F397" t="s">
        <v>1934</v>
      </c>
      <c r="G397" t="s">
        <v>74</v>
      </c>
      <c r="H397" t="s">
        <v>74</v>
      </c>
      <c r="I397" t="s">
        <v>4962</v>
      </c>
      <c r="J397" t="s">
        <v>817</v>
      </c>
      <c r="K397" t="s">
        <v>74</v>
      </c>
      <c r="L397" t="s">
        <v>74</v>
      </c>
      <c r="M397" t="s">
        <v>77</v>
      </c>
      <c r="N397" t="s">
        <v>200</v>
      </c>
      <c r="O397" t="s">
        <v>74</v>
      </c>
      <c r="P397" t="s">
        <v>74</v>
      </c>
      <c r="Q397" t="s">
        <v>74</v>
      </c>
      <c r="R397" t="s">
        <v>74</v>
      </c>
      <c r="S397" t="s">
        <v>74</v>
      </c>
      <c r="T397" t="s">
        <v>74</v>
      </c>
      <c r="U397" t="s">
        <v>74</v>
      </c>
      <c r="V397" t="s">
        <v>74</v>
      </c>
      <c r="W397" t="s">
        <v>74</v>
      </c>
      <c r="X397" t="s">
        <v>74</v>
      </c>
      <c r="Y397" t="s">
        <v>74</v>
      </c>
      <c r="Z397" t="s">
        <v>74</v>
      </c>
      <c r="AA397" t="s">
        <v>74</v>
      </c>
      <c r="AB397" t="s">
        <v>74</v>
      </c>
      <c r="AC397" t="s">
        <v>74</v>
      </c>
      <c r="AD397" t="s">
        <v>74</v>
      </c>
      <c r="AE397" t="s">
        <v>74</v>
      </c>
      <c r="AF397" t="s">
        <v>74</v>
      </c>
      <c r="AG397">
        <v>2</v>
      </c>
      <c r="AH397">
        <v>0</v>
      </c>
      <c r="AI397">
        <v>0</v>
      </c>
      <c r="AJ397">
        <v>0</v>
      </c>
      <c r="AK397">
        <v>0</v>
      </c>
      <c r="AL397" t="s">
        <v>823</v>
      </c>
      <c r="AM397" t="s">
        <v>824</v>
      </c>
      <c r="AN397" t="s">
        <v>825</v>
      </c>
      <c r="AO397" t="s">
        <v>826</v>
      </c>
      <c r="AP397" t="s">
        <v>74</v>
      </c>
      <c r="AQ397" t="s">
        <v>74</v>
      </c>
      <c r="AR397" t="s">
        <v>817</v>
      </c>
      <c r="AS397" t="s">
        <v>827</v>
      </c>
      <c r="AT397" t="s">
        <v>4963</v>
      </c>
      <c r="AU397">
        <v>1997</v>
      </c>
      <c r="AV397">
        <v>385</v>
      </c>
      <c r="AW397">
        <v>6617</v>
      </c>
      <c r="AX397" t="s">
        <v>74</v>
      </c>
      <c r="AY397" t="s">
        <v>74</v>
      </c>
      <c r="AZ397" t="s">
        <v>74</v>
      </c>
      <c r="BA397" t="s">
        <v>74</v>
      </c>
      <c r="BB397">
        <v>566</v>
      </c>
      <c r="BC397">
        <v>566</v>
      </c>
      <c r="BD397" t="s">
        <v>74</v>
      </c>
      <c r="BE397" t="s">
        <v>74</v>
      </c>
      <c r="BF397" t="s">
        <v>74</v>
      </c>
      <c r="BG397" t="s">
        <v>74</v>
      </c>
      <c r="BH397" t="s">
        <v>74</v>
      </c>
      <c r="BI397">
        <v>1</v>
      </c>
      <c r="BJ397" t="s">
        <v>619</v>
      </c>
      <c r="BK397" t="s">
        <v>95</v>
      </c>
      <c r="BL397" t="s">
        <v>620</v>
      </c>
      <c r="BM397" t="s">
        <v>4964</v>
      </c>
      <c r="BN397" t="s">
        <v>74</v>
      </c>
      <c r="BO397" t="s">
        <v>74</v>
      </c>
      <c r="BP397" t="s">
        <v>74</v>
      </c>
      <c r="BQ397" t="s">
        <v>74</v>
      </c>
      <c r="BR397" t="s">
        <v>97</v>
      </c>
      <c r="BS397" t="s">
        <v>4965</v>
      </c>
      <c r="BT397" t="str">
        <f>HYPERLINK("https%3A%2F%2Fwww.webofscience.com%2Fwos%2Fwoscc%2Ffull-record%2FWOS:A1997WH29400006","View Full Record in Web of Science")</f>
        <v>View Full Record in Web of Science</v>
      </c>
    </row>
    <row r="398" spans="1:72" x14ac:dyDescent="0.15">
      <c r="A398" t="s">
        <v>72</v>
      </c>
      <c r="B398" t="s">
        <v>4966</v>
      </c>
      <c r="C398" t="s">
        <v>74</v>
      </c>
      <c r="D398" t="s">
        <v>74</v>
      </c>
      <c r="E398" t="s">
        <v>74</v>
      </c>
      <c r="F398" t="s">
        <v>4966</v>
      </c>
      <c r="G398" t="s">
        <v>74</v>
      </c>
      <c r="H398" t="s">
        <v>74</v>
      </c>
      <c r="I398" t="s">
        <v>4967</v>
      </c>
      <c r="J398" t="s">
        <v>4968</v>
      </c>
      <c r="K398" t="s">
        <v>74</v>
      </c>
      <c r="L398" t="s">
        <v>74</v>
      </c>
      <c r="M398" t="s">
        <v>77</v>
      </c>
      <c r="N398" t="s">
        <v>78</v>
      </c>
      <c r="O398" t="s">
        <v>74</v>
      </c>
      <c r="P398" t="s">
        <v>74</v>
      </c>
      <c r="Q398" t="s">
        <v>74</v>
      </c>
      <c r="R398" t="s">
        <v>74</v>
      </c>
      <c r="S398" t="s">
        <v>74</v>
      </c>
      <c r="T398" t="s">
        <v>74</v>
      </c>
      <c r="U398" t="s">
        <v>4969</v>
      </c>
      <c r="V398" t="s">
        <v>4970</v>
      </c>
      <c r="W398" t="s">
        <v>4971</v>
      </c>
      <c r="X398" t="s">
        <v>4972</v>
      </c>
      <c r="Y398" t="s">
        <v>74</v>
      </c>
      <c r="Z398" t="s">
        <v>74</v>
      </c>
      <c r="AA398" t="s">
        <v>74</v>
      </c>
      <c r="AB398" t="s">
        <v>74</v>
      </c>
      <c r="AC398" t="s">
        <v>74</v>
      </c>
      <c r="AD398" t="s">
        <v>74</v>
      </c>
      <c r="AE398" t="s">
        <v>74</v>
      </c>
      <c r="AF398" t="s">
        <v>74</v>
      </c>
      <c r="AG398">
        <v>44</v>
      </c>
      <c r="AH398">
        <v>17</v>
      </c>
      <c r="AI398">
        <v>17</v>
      </c>
      <c r="AJ398">
        <v>0</v>
      </c>
      <c r="AK398">
        <v>4</v>
      </c>
      <c r="AL398" t="s">
        <v>2595</v>
      </c>
      <c r="AM398" t="s">
        <v>572</v>
      </c>
      <c r="AN398" t="s">
        <v>3259</v>
      </c>
      <c r="AO398" t="s">
        <v>4973</v>
      </c>
      <c r="AP398" t="s">
        <v>74</v>
      </c>
      <c r="AQ398" t="s">
        <v>74</v>
      </c>
      <c r="AR398" t="s">
        <v>4974</v>
      </c>
      <c r="AS398" t="s">
        <v>4975</v>
      </c>
      <c r="AT398" t="s">
        <v>4976</v>
      </c>
      <c r="AU398">
        <v>1997</v>
      </c>
      <c r="AV398">
        <v>36</v>
      </c>
      <c r="AW398">
        <v>6</v>
      </c>
      <c r="AX398" t="s">
        <v>74</v>
      </c>
      <c r="AY398" t="s">
        <v>74</v>
      </c>
      <c r="AZ398" t="s">
        <v>74</v>
      </c>
      <c r="BA398" t="s">
        <v>74</v>
      </c>
      <c r="BB398">
        <v>1306</v>
      </c>
      <c r="BC398">
        <v>1314</v>
      </c>
      <c r="BD398" t="s">
        <v>74</v>
      </c>
      <c r="BE398" t="s">
        <v>4977</v>
      </c>
      <c r="BF398" t="str">
        <f>HYPERLINK("http://dx.doi.org/10.1021/bi962229q","http://dx.doi.org/10.1021/bi962229q")</f>
        <v>http://dx.doi.org/10.1021/bi962229q</v>
      </c>
      <c r="BG398" t="s">
        <v>74</v>
      </c>
      <c r="BH398" t="s">
        <v>74</v>
      </c>
      <c r="BI398">
        <v>9</v>
      </c>
      <c r="BJ398" t="s">
        <v>4883</v>
      </c>
      <c r="BK398" t="s">
        <v>95</v>
      </c>
      <c r="BL398" t="s">
        <v>4883</v>
      </c>
      <c r="BM398" t="s">
        <v>4978</v>
      </c>
      <c r="BN398">
        <v>9063878</v>
      </c>
      <c r="BO398" t="s">
        <v>74</v>
      </c>
      <c r="BP398" t="s">
        <v>74</v>
      </c>
      <c r="BQ398" t="s">
        <v>74</v>
      </c>
      <c r="BR398" t="s">
        <v>97</v>
      </c>
      <c r="BS398" t="s">
        <v>4979</v>
      </c>
      <c r="BT398" t="str">
        <f>HYPERLINK("https%3A%2F%2Fwww.webofscience.com%2Fwos%2Fwoscc%2Ffull-record%2FWOS:A1997WH05000014","View Full Record in Web of Science")</f>
        <v>View Full Record in Web of Science</v>
      </c>
    </row>
    <row r="399" spans="1:72" x14ac:dyDescent="0.15">
      <c r="A399" t="s">
        <v>72</v>
      </c>
      <c r="B399" t="s">
        <v>4980</v>
      </c>
      <c r="C399" t="s">
        <v>74</v>
      </c>
      <c r="D399" t="s">
        <v>74</v>
      </c>
      <c r="E399" t="s">
        <v>74</v>
      </c>
      <c r="F399" t="s">
        <v>4980</v>
      </c>
      <c r="G399" t="s">
        <v>74</v>
      </c>
      <c r="H399" t="s">
        <v>74</v>
      </c>
      <c r="I399" t="s">
        <v>4981</v>
      </c>
      <c r="J399" t="s">
        <v>2212</v>
      </c>
      <c r="K399" t="s">
        <v>74</v>
      </c>
      <c r="L399" t="s">
        <v>74</v>
      </c>
      <c r="M399" t="s">
        <v>77</v>
      </c>
      <c r="N399" t="s">
        <v>78</v>
      </c>
      <c r="O399" t="s">
        <v>74</v>
      </c>
      <c r="P399" t="s">
        <v>74</v>
      </c>
      <c r="Q399" t="s">
        <v>74</v>
      </c>
      <c r="R399" t="s">
        <v>74</v>
      </c>
      <c r="S399" t="s">
        <v>74</v>
      </c>
      <c r="T399" t="s">
        <v>4982</v>
      </c>
      <c r="U399" t="s">
        <v>4983</v>
      </c>
      <c r="V399" t="s">
        <v>4984</v>
      </c>
      <c r="W399" t="s">
        <v>4985</v>
      </c>
      <c r="X399" t="s">
        <v>4986</v>
      </c>
      <c r="Y399" t="s">
        <v>4987</v>
      </c>
      <c r="Z399" t="s">
        <v>74</v>
      </c>
      <c r="AA399" t="s">
        <v>74</v>
      </c>
      <c r="AB399" t="s">
        <v>2220</v>
      </c>
      <c r="AC399" t="s">
        <v>74</v>
      </c>
      <c r="AD399" t="s">
        <v>74</v>
      </c>
      <c r="AE399" t="s">
        <v>74</v>
      </c>
      <c r="AF399" t="s">
        <v>74</v>
      </c>
      <c r="AG399">
        <v>15</v>
      </c>
      <c r="AH399">
        <v>69</v>
      </c>
      <c r="AI399">
        <v>78</v>
      </c>
      <c r="AJ399">
        <v>0</v>
      </c>
      <c r="AK399">
        <v>1</v>
      </c>
      <c r="AL399" t="s">
        <v>2535</v>
      </c>
      <c r="AM399" t="s">
        <v>2536</v>
      </c>
      <c r="AN399" t="s">
        <v>3065</v>
      </c>
      <c r="AO399" t="s">
        <v>2224</v>
      </c>
      <c r="AP399" t="s">
        <v>74</v>
      </c>
      <c r="AQ399" t="s">
        <v>74</v>
      </c>
      <c r="AR399" t="s">
        <v>2226</v>
      </c>
      <c r="AS399" t="s">
        <v>2227</v>
      </c>
      <c r="AT399" t="s">
        <v>4988</v>
      </c>
      <c r="AU399">
        <v>1997</v>
      </c>
      <c r="AV399">
        <v>476</v>
      </c>
      <c r="AW399">
        <v>1</v>
      </c>
      <c r="AX399">
        <v>1</v>
      </c>
      <c r="AY399" t="s">
        <v>74</v>
      </c>
      <c r="AZ399" t="s">
        <v>74</v>
      </c>
      <c r="BA399" t="s">
        <v>74</v>
      </c>
      <c r="BB399">
        <v>428</v>
      </c>
      <c r="BC399">
        <v>433</v>
      </c>
      <c r="BD399" t="s">
        <v>74</v>
      </c>
      <c r="BE399" t="s">
        <v>4989</v>
      </c>
      <c r="BF399" t="str">
        <f>HYPERLINK("http://dx.doi.org/10.1086/303621","http://dx.doi.org/10.1086/303621")</f>
        <v>http://dx.doi.org/10.1086/303621</v>
      </c>
      <c r="BG399" t="s">
        <v>74</v>
      </c>
      <c r="BH399" t="s">
        <v>74</v>
      </c>
      <c r="BI399">
        <v>6</v>
      </c>
      <c r="BJ399" t="s">
        <v>638</v>
      </c>
      <c r="BK399" t="s">
        <v>95</v>
      </c>
      <c r="BL399" t="s">
        <v>638</v>
      </c>
      <c r="BM399" t="s">
        <v>4990</v>
      </c>
      <c r="BN399" t="s">
        <v>74</v>
      </c>
      <c r="BO399" t="s">
        <v>227</v>
      </c>
      <c r="BP399" t="s">
        <v>74</v>
      </c>
      <c r="BQ399" t="s">
        <v>74</v>
      </c>
      <c r="BR399" t="s">
        <v>97</v>
      </c>
      <c r="BS399" t="s">
        <v>4991</v>
      </c>
      <c r="BT399" t="str">
        <f>HYPERLINK("https%3A%2F%2Fwww.webofscience.com%2Fwos%2Fwoscc%2Ffull-record%2FWOS:A1997WG53400040","View Full Record in Web of Science")</f>
        <v>View Full Record in Web of Science</v>
      </c>
    </row>
    <row r="400" spans="1:72" x14ac:dyDescent="0.15">
      <c r="A400" t="s">
        <v>72</v>
      </c>
      <c r="B400" t="s">
        <v>4992</v>
      </c>
      <c r="C400" t="s">
        <v>74</v>
      </c>
      <c r="D400" t="s">
        <v>74</v>
      </c>
      <c r="E400" t="s">
        <v>74</v>
      </c>
      <c r="F400" t="s">
        <v>4992</v>
      </c>
      <c r="G400" t="s">
        <v>74</v>
      </c>
      <c r="H400" t="s">
        <v>74</v>
      </c>
      <c r="I400" t="s">
        <v>4993</v>
      </c>
      <c r="J400" t="s">
        <v>1098</v>
      </c>
      <c r="K400" t="s">
        <v>74</v>
      </c>
      <c r="L400" t="s">
        <v>74</v>
      </c>
      <c r="M400" t="s">
        <v>77</v>
      </c>
      <c r="N400" t="s">
        <v>428</v>
      </c>
      <c r="O400" t="s">
        <v>74</v>
      </c>
      <c r="P400" t="s">
        <v>74</v>
      </c>
      <c r="Q400" t="s">
        <v>74</v>
      </c>
      <c r="R400" t="s">
        <v>74</v>
      </c>
      <c r="S400" t="s">
        <v>74</v>
      </c>
      <c r="T400" t="s">
        <v>74</v>
      </c>
      <c r="U400" t="s">
        <v>4994</v>
      </c>
      <c r="V400" t="s">
        <v>4995</v>
      </c>
      <c r="W400" t="s">
        <v>4996</v>
      </c>
      <c r="X400" t="s">
        <v>4997</v>
      </c>
      <c r="Y400" t="s">
        <v>4998</v>
      </c>
      <c r="Z400" t="s">
        <v>74</v>
      </c>
      <c r="AA400" t="s">
        <v>74</v>
      </c>
      <c r="AB400" t="s">
        <v>4999</v>
      </c>
      <c r="AC400" t="s">
        <v>74</v>
      </c>
      <c r="AD400" t="s">
        <v>74</v>
      </c>
      <c r="AE400" t="s">
        <v>74</v>
      </c>
      <c r="AF400" t="s">
        <v>74</v>
      </c>
      <c r="AG400">
        <v>111</v>
      </c>
      <c r="AH400">
        <v>272</v>
      </c>
      <c r="AI400">
        <v>297</v>
      </c>
      <c r="AJ400">
        <v>2</v>
      </c>
      <c r="AK400">
        <v>17</v>
      </c>
      <c r="AL400" t="s">
        <v>707</v>
      </c>
      <c r="AM400" t="s">
        <v>572</v>
      </c>
      <c r="AN400" t="s">
        <v>708</v>
      </c>
      <c r="AO400" t="s">
        <v>1106</v>
      </c>
      <c r="AP400" t="s">
        <v>1107</v>
      </c>
      <c r="AQ400" t="s">
        <v>74</v>
      </c>
      <c r="AR400" t="s">
        <v>1108</v>
      </c>
      <c r="AS400" t="s">
        <v>1109</v>
      </c>
      <c r="AT400" t="s">
        <v>4988</v>
      </c>
      <c r="AU400">
        <v>1997</v>
      </c>
      <c r="AV400">
        <v>102</v>
      </c>
      <c r="AW400" t="s">
        <v>5000</v>
      </c>
      <c r="AX400" t="s">
        <v>74</v>
      </c>
      <c r="AY400" t="s">
        <v>74</v>
      </c>
      <c r="AZ400" t="s">
        <v>74</v>
      </c>
      <c r="BA400" t="s">
        <v>74</v>
      </c>
      <c r="BB400">
        <v>2751</v>
      </c>
      <c r="BC400">
        <v>2769</v>
      </c>
      <c r="BD400" t="s">
        <v>74</v>
      </c>
      <c r="BE400" t="s">
        <v>5001</v>
      </c>
      <c r="BF400" t="str">
        <f>HYPERLINK("http://dx.doi.org/10.1029/96JB03175","http://dx.doi.org/10.1029/96JB03175")</f>
        <v>http://dx.doi.org/10.1029/96JB03175</v>
      </c>
      <c r="BG400" t="s">
        <v>74</v>
      </c>
      <c r="BH400" t="s">
        <v>74</v>
      </c>
      <c r="BI400">
        <v>19</v>
      </c>
      <c r="BJ400" t="s">
        <v>225</v>
      </c>
      <c r="BK400" t="s">
        <v>95</v>
      </c>
      <c r="BL400" t="s">
        <v>225</v>
      </c>
      <c r="BM400" t="s">
        <v>5002</v>
      </c>
      <c r="BN400" t="s">
        <v>74</v>
      </c>
      <c r="BO400" t="s">
        <v>227</v>
      </c>
      <c r="BP400" t="s">
        <v>74</v>
      </c>
      <c r="BQ400" t="s">
        <v>74</v>
      </c>
      <c r="BR400" t="s">
        <v>97</v>
      </c>
      <c r="BS400" t="s">
        <v>5003</v>
      </c>
      <c r="BT400" t="str">
        <f>HYPERLINK("https%3A%2F%2Fwww.webofscience.com%2Fwos%2Fwoscc%2Ffull-record%2FWOS:A1997WH69400006","View Full Record in Web of Science")</f>
        <v>View Full Record in Web of Science</v>
      </c>
    </row>
    <row r="401" spans="1:72" x14ac:dyDescent="0.15">
      <c r="A401" t="s">
        <v>72</v>
      </c>
      <c r="B401" t="s">
        <v>5004</v>
      </c>
      <c r="C401" t="s">
        <v>74</v>
      </c>
      <c r="D401" t="s">
        <v>74</v>
      </c>
      <c r="E401" t="s">
        <v>74</v>
      </c>
      <c r="F401" t="s">
        <v>5004</v>
      </c>
      <c r="G401" t="s">
        <v>74</v>
      </c>
      <c r="H401" t="s">
        <v>74</v>
      </c>
      <c r="I401" t="s">
        <v>5005</v>
      </c>
      <c r="J401" t="s">
        <v>5006</v>
      </c>
      <c r="K401" t="s">
        <v>74</v>
      </c>
      <c r="L401" t="s">
        <v>74</v>
      </c>
      <c r="M401" t="s">
        <v>77</v>
      </c>
      <c r="N401" t="s">
        <v>78</v>
      </c>
      <c r="O401" t="s">
        <v>74</v>
      </c>
      <c r="P401" t="s">
        <v>74</v>
      </c>
      <c r="Q401" t="s">
        <v>74</v>
      </c>
      <c r="R401" t="s">
        <v>74</v>
      </c>
      <c r="S401" t="s">
        <v>74</v>
      </c>
      <c r="T401" t="s">
        <v>5007</v>
      </c>
      <c r="U401" t="s">
        <v>5008</v>
      </c>
      <c r="V401" t="s">
        <v>5009</v>
      </c>
      <c r="W401" t="s">
        <v>2038</v>
      </c>
      <c r="X401" t="s">
        <v>380</v>
      </c>
      <c r="Y401" t="s">
        <v>74</v>
      </c>
      <c r="Z401" t="s">
        <v>74</v>
      </c>
      <c r="AA401" t="s">
        <v>74</v>
      </c>
      <c r="AB401" t="s">
        <v>74</v>
      </c>
      <c r="AC401" t="s">
        <v>74</v>
      </c>
      <c r="AD401" t="s">
        <v>74</v>
      </c>
      <c r="AE401" t="s">
        <v>74</v>
      </c>
      <c r="AF401" t="s">
        <v>74</v>
      </c>
      <c r="AG401">
        <v>28</v>
      </c>
      <c r="AH401">
        <v>16</v>
      </c>
      <c r="AI401">
        <v>17</v>
      </c>
      <c r="AJ401">
        <v>0</v>
      </c>
      <c r="AK401">
        <v>2</v>
      </c>
      <c r="AL401" t="s">
        <v>1564</v>
      </c>
      <c r="AM401" t="s">
        <v>1565</v>
      </c>
      <c r="AN401" t="s">
        <v>1566</v>
      </c>
      <c r="AO401" t="s">
        <v>5010</v>
      </c>
      <c r="AP401" t="s">
        <v>74</v>
      </c>
      <c r="AQ401" t="s">
        <v>74</v>
      </c>
      <c r="AR401" t="s">
        <v>5011</v>
      </c>
      <c r="AS401" t="s">
        <v>5012</v>
      </c>
      <c r="AT401" t="s">
        <v>5013</v>
      </c>
      <c r="AU401">
        <v>1997</v>
      </c>
      <c r="AV401">
        <v>44</v>
      </c>
      <c r="AW401">
        <v>1</v>
      </c>
      <c r="AX401" t="s">
        <v>74</v>
      </c>
      <c r="AY401" t="s">
        <v>74</v>
      </c>
      <c r="AZ401" t="s">
        <v>74</v>
      </c>
      <c r="BA401" t="s">
        <v>74</v>
      </c>
      <c r="BB401">
        <v>105</v>
      </c>
      <c r="BC401">
        <v>112</v>
      </c>
      <c r="BD401" t="s">
        <v>74</v>
      </c>
      <c r="BE401" t="s">
        <v>5014</v>
      </c>
      <c r="BF401" t="str">
        <f>HYPERLINK("http://dx.doi.org/10.1080/08120099708728297","http://dx.doi.org/10.1080/08120099708728297")</f>
        <v>http://dx.doi.org/10.1080/08120099708728297</v>
      </c>
      <c r="BG401" t="s">
        <v>74</v>
      </c>
      <c r="BH401" t="s">
        <v>74</v>
      </c>
      <c r="BI401">
        <v>8</v>
      </c>
      <c r="BJ401" t="s">
        <v>1541</v>
      </c>
      <c r="BK401" t="s">
        <v>95</v>
      </c>
      <c r="BL401" t="s">
        <v>564</v>
      </c>
      <c r="BM401" t="s">
        <v>5015</v>
      </c>
      <c r="BN401" t="s">
        <v>74</v>
      </c>
      <c r="BO401" t="s">
        <v>74</v>
      </c>
      <c r="BP401" t="s">
        <v>74</v>
      </c>
      <c r="BQ401" t="s">
        <v>74</v>
      </c>
      <c r="BR401" t="s">
        <v>97</v>
      </c>
      <c r="BS401" t="s">
        <v>5016</v>
      </c>
      <c r="BT401" t="str">
        <f>HYPERLINK("https%3A%2F%2Fwww.webofscience.com%2Fwos%2Fwoscc%2Ffull-record%2FWOS:A1997WX41400007","View Full Record in Web of Science")</f>
        <v>View Full Record in Web of Science</v>
      </c>
    </row>
    <row r="402" spans="1:72" x14ac:dyDescent="0.15">
      <c r="A402" t="s">
        <v>72</v>
      </c>
      <c r="B402" t="s">
        <v>5017</v>
      </c>
      <c r="C402" t="s">
        <v>74</v>
      </c>
      <c r="D402" t="s">
        <v>74</v>
      </c>
      <c r="E402" t="s">
        <v>74</v>
      </c>
      <c r="F402" t="s">
        <v>5017</v>
      </c>
      <c r="G402" t="s">
        <v>74</v>
      </c>
      <c r="H402" t="s">
        <v>74</v>
      </c>
      <c r="I402" t="s">
        <v>5018</v>
      </c>
      <c r="J402" t="s">
        <v>5019</v>
      </c>
      <c r="K402" t="s">
        <v>74</v>
      </c>
      <c r="L402" t="s">
        <v>74</v>
      </c>
      <c r="M402" t="s">
        <v>77</v>
      </c>
      <c r="N402" t="s">
        <v>78</v>
      </c>
      <c r="O402" t="s">
        <v>74</v>
      </c>
      <c r="P402" t="s">
        <v>74</v>
      </c>
      <c r="Q402" t="s">
        <v>74</v>
      </c>
      <c r="R402" t="s">
        <v>74</v>
      </c>
      <c r="S402" t="s">
        <v>74</v>
      </c>
      <c r="T402" t="s">
        <v>5020</v>
      </c>
      <c r="U402" t="s">
        <v>5021</v>
      </c>
      <c r="V402" t="s">
        <v>5022</v>
      </c>
      <c r="W402" t="s">
        <v>74</v>
      </c>
      <c r="X402" t="s">
        <v>74</v>
      </c>
      <c r="Y402" t="s">
        <v>5023</v>
      </c>
      <c r="Z402" t="s">
        <v>74</v>
      </c>
      <c r="AA402" t="s">
        <v>74</v>
      </c>
      <c r="AB402" t="s">
        <v>4435</v>
      </c>
      <c r="AC402" t="s">
        <v>74</v>
      </c>
      <c r="AD402" t="s">
        <v>74</v>
      </c>
      <c r="AE402" t="s">
        <v>74</v>
      </c>
      <c r="AF402" t="s">
        <v>74</v>
      </c>
      <c r="AG402">
        <v>55</v>
      </c>
      <c r="AH402">
        <v>26</v>
      </c>
      <c r="AI402">
        <v>28</v>
      </c>
      <c r="AJ402">
        <v>0</v>
      </c>
      <c r="AK402">
        <v>9</v>
      </c>
      <c r="AL402" t="s">
        <v>5024</v>
      </c>
      <c r="AM402" t="s">
        <v>5025</v>
      </c>
      <c r="AN402" t="s">
        <v>5026</v>
      </c>
      <c r="AO402" t="s">
        <v>5027</v>
      </c>
      <c r="AP402" t="s">
        <v>74</v>
      </c>
      <c r="AQ402" t="s">
        <v>74</v>
      </c>
      <c r="AR402" t="s">
        <v>5028</v>
      </c>
      <c r="AS402" t="s">
        <v>5029</v>
      </c>
      <c r="AT402" t="s">
        <v>5013</v>
      </c>
      <c r="AU402">
        <v>1997</v>
      </c>
      <c r="AV402">
        <v>110</v>
      </c>
      <c r="AW402">
        <v>1</v>
      </c>
      <c r="AX402" t="s">
        <v>74</v>
      </c>
      <c r="AY402" t="s">
        <v>74</v>
      </c>
      <c r="AZ402" t="s">
        <v>74</v>
      </c>
      <c r="BA402" t="s">
        <v>74</v>
      </c>
      <c r="BB402">
        <v>25</v>
      </c>
      <c r="BC402">
        <v>31</v>
      </c>
      <c r="BD402" t="s">
        <v>74</v>
      </c>
      <c r="BE402" t="s">
        <v>74</v>
      </c>
      <c r="BF402" t="s">
        <v>74</v>
      </c>
      <c r="BG402" t="s">
        <v>74</v>
      </c>
      <c r="BH402" t="s">
        <v>74</v>
      </c>
      <c r="BI402">
        <v>7</v>
      </c>
      <c r="BJ402" t="s">
        <v>457</v>
      </c>
      <c r="BK402" t="s">
        <v>95</v>
      </c>
      <c r="BL402" t="s">
        <v>457</v>
      </c>
      <c r="BM402" t="s">
        <v>5030</v>
      </c>
      <c r="BN402" t="s">
        <v>74</v>
      </c>
      <c r="BO402" t="s">
        <v>74</v>
      </c>
      <c r="BP402" t="s">
        <v>74</v>
      </c>
      <c r="BQ402" t="s">
        <v>74</v>
      </c>
      <c r="BR402" t="s">
        <v>97</v>
      </c>
      <c r="BS402" t="s">
        <v>5031</v>
      </c>
      <c r="BT402" t="str">
        <f>HYPERLINK("https%3A%2F%2Fwww.webofscience.com%2Fwos%2Fwoscc%2Ffull-record%2FWOS:A1997WP99500004","View Full Record in Web of Science")</f>
        <v>View Full Record in Web of Science</v>
      </c>
    </row>
    <row r="403" spans="1:72" x14ac:dyDescent="0.15">
      <c r="A403" t="s">
        <v>72</v>
      </c>
      <c r="B403" t="s">
        <v>5032</v>
      </c>
      <c r="C403" t="s">
        <v>74</v>
      </c>
      <c r="D403" t="s">
        <v>74</v>
      </c>
      <c r="E403" t="s">
        <v>74</v>
      </c>
      <c r="F403" t="s">
        <v>5032</v>
      </c>
      <c r="G403" t="s">
        <v>74</v>
      </c>
      <c r="H403" t="s">
        <v>74</v>
      </c>
      <c r="I403" t="s">
        <v>5033</v>
      </c>
      <c r="J403" t="s">
        <v>2265</v>
      </c>
      <c r="K403" t="s">
        <v>74</v>
      </c>
      <c r="L403" t="s">
        <v>74</v>
      </c>
      <c r="M403" t="s">
        <v>77</v>
      </c>
      <c r="N403" t="s">
        <v>78</v>
      </c>
      <c r="O403" t="s">
        <v>74</v>
      </c>
      <c r="P403" t="s">
        <v>74</v>
      </c>
      <c r="Q403" t="s">
        <v>74</v>
      </c>
      <c r="R403" t="s">
        <v>74</v>
      </c>
      <c r="S403" t="s">
        <v>74</v>
      </c>
      <c r="T403" t="s">
        <v>74</v>
      </c>
      <c r="U403" t="s">
        <v>5034</v>
      </c>
      <c r="V403" t="s">
        <v>5035</v>
      </c>
      <c r="W403" t="s">
        <v>316</v>
      </c>
      <c r="X403" t="s">
        <v>82</v>
      </c>
      <c r="Y403" t="s">
        <v>5036</v>
      </c>
      <c r="Z403" t="s">
        <v>74</v>
      </c>
      <c r="AA403" t="s">
        <v>74</v>
      </c>
      <c r="AB403" t="s">
        <v>5037</v>
      </c>
      <c r="AC403" t="s">
        <v>74</v>
      </c>
      <c r="AD403" t="s">
        <v>74</v>
      </c>
      <c r="AE403" t="s">
        <v>74</v>
      </c>
      <c r="AF403" t="s">
        <v>74</v>
      </c>
      <c r="AG403">
        <v>46</v>
      </c>
      <c r="AH403">
        <v>95</v>
      </c>
      <c r="AI403">
        <v>103</v>
      </c>
      <c r="AJ403">
        <v>1</v>
      </c>
      <c r="AK403">
        <v>22</v>
      </c>
      <c r="AL403" t="s">
        <v>2269</v>
      </c>
      <c r="AM403" t="s">
        <v>2270</v>
      </c>
      <c r="AN403" t="s">
        <v>2271</v>
      </c>
      <c r="AO403" t="s">
        <v>2272</v>
      </c>
      <c r="AP403" t="s">
        <v>2273</v>
      </c>
      <c r="AQ403" t="s">
        <v>74</v>
      </c>
      <c r="AR403" t="s">
        <v>2274</v>
      </c>
      <c r="AS403" t="s">
        <v>2275</v>
      </c>
      <c r="AT403" t="s">
        <v>5013</v>
      </c>
      <c r="AU403">
        <v>1997</v>
      </c>
      <c r="AV403">
        <v>75</v>
      </c>
      <c r="AW403">
        <v>2</v>
      </c>
      <c r="AX403" t="s">
        <v>74</v>
      </c>
      <c r="AY403" t="s">
        <v>74</v>
      </c>
      <c r="AZ403" t="s">
        <v>74</v>
      </c>
      <c r="BA403" t="s">
        <v>74</v>
      </c>
      <c r="BB403">
        <v>188</v>
      </c>
      <c r="BC403">
        <v>197</v>
      </c>
      <c r="BD403" t="s">
        <v>74</v>
      </c>
      <c r="BE403" t="s">
        <v>5038</v>
      </c>
      <c r="BF403" t="str">
        <f>HYPERLINK("http://dx.doi.org/10.1139/z97-026","http://dx.doi.org/10.1139/z97-026")</f>
        <v>http://dx.doi.org/10.1139/z97-026</v>
      </c>
      <c r="BG403" t="s">
        <v>74</v>
      </c>
      <c r="BH403" t="s">
        <v>74</v>
      </c>
      <c r="BI403">
        <v>10</v>
      </c>
      <c r="BJ403" t="s">
        <v>1443</v>
      </c>
      <c r="BK403" t="s">
        <v>95</v>
      </c>
      <c r="BL403" t="s">
        <v>1443</v>
      </c>
      <c r="BM403" t="s">
        <v>5039</v>
      </c>
      <c r="BN403" t="s">
        <v>74</v>
      </c>
      <c r="BO403" t="s">
        <v>74</v>
      </c>
      <c r="BP403" t="s">
        <v>74</v>
      </c>
      <c r="BQ403" t="s">
        <v>74</v>
      </c>
      <c r="BR403" t="s">
        <v>97</v>
      </c>
      <c r="BS403" t="s">
        <v>5040</v>
      </c>
      <c r="BT403" t="str">
        <f>HYPERLINK("https%3A%2F%2Fwww.webofscience.com%2Fwos%2Fwoscc%2Ffull-record%2FWOS:A1997XB77500004","View Full Record in Web of Science")</f>
        <v>View Full Record in Web of Science</v>
      </c>
    </row>
    <row r="404" spans="1:72" x14ac:dyDescent="0.15">
      <c r="A404" t="s">
        <v>72</v>
      </c>
      <c r="B404" t="s">
        <v>5041</v>
      </c>
      <c r="C404" t="s">
        <v>74</v>
      </c>
      <c r="D404" t="s">
        <v>74</v>
      </c>
      <c r="E404" t="s">
        <v>74</v>
      </c>
      <c r="F404" t="s">
        <v>5041</v>
      </c>
      <c r="G404" t="s">
        <v>74</v>
      </c>
      <c r="H404" t="s">
        <v>74</v>
      </c>
      <c r="I404" t="s">
        <v>5042</v>
      </c>
      <c r="J404" t="s">
        <v>5043</v>
      </c>
      <c r="K404" t="s">
        <v>74</v>
      </c>
      <c r="L404" t="s">
        <v>74</v>
      </c>
      <c r="M404" t="s">
        <v>77</v>
      </c>
      <c r="N404" t="s">
        <v>78</v>
      </c>
      <c r="O404" t="s">
        <v>74</v>
      </c>
      <c r="P404" t="s">
        <v>74</v>
      </c>
      <c r="Q404" t="s">
        <v>74</v>
      </c>
      <c r="R404" t="s">
        <v>74</v>
      </c>
      <c r="S404" t="s">
        <v>74</v>
      </c>
      <c r="T404" t="s">
        <v>5044</v>
      </c>
      <c r="U404" t="s">
        <v>5045</v>
      </c>
      <c r="V404" t="s">
        <v>5046</v>
      </c>
      <c r="W404" t="s">
        <v>5047</v>
      </c>
      <c r="X404" t="s">
        <v>2611</v>
      </c>
      <c r="Y404" t="s">
        <v>5048</v>
      </c>
      <c r="Z404" t="s">
        <v>74</v>
      </c>
      <c r="AA404" t="s">
        <v>5049</v>
      </c>
      <c r="AB404" t="s">
        <v>5050</v>
      </c>
      <c r="AC404" t="s">
        <v>74</v>
      </c>
      <c r="AD404" t="s">
        <v>74</v>
      </c>
      <c r="AE404" t="s">
        <v>74</v>
      </c>
      <c r="AF404" t="s">
        <v>74</v>
      </c>
      <c r="AG404">
        <v>18</v>
      </c>
      <c r="AH404">
        <v>28</v>
      </c>
      <c r="AI404">
        <v>35</v>
      </c>
      <c r="AJ404">
        <v>0</v>
      </c>
      <c r="AK404">
        <v>6</v>
      </c>
      <c r="AL404" t="s">
        <v>5051</v>
      </c>
      <c r="AM404" t="s">
        <v>151</v>
      </c>
      <c r="AN404" t="s">
        <v>5052</v>
      </c>
      <c r="AO404" t="s">
        <v>5053</v>
      </c>
      <c r="AP404" t="s">
        <v>74</v>
      </c>
      <c r="AQ404" t="s">
        <v>74</v>
      </c>
      <c r="AR404" t="s">
        <v>5043</v>
      </c>
      <c r="AS404" t="s">
        <v>5054</v>
      </c>
      <c r="AT404" t="s">
        <v>5013</v>
      </c>
      <c r="AU404">
        <v>1997</v>
      </c>
      <c r="AV404">
        <v>99</v>
      </c>
      <c r="AW404">
        <v>1</v>
      </c>
      <c r="AX404" t="s">
        <v>74</v>
      </c>
      <c r="AY404" t="s">
        <v>74</v>
      </c>
      <c r="AZ404" t="s">
        <v>74</v>
      </c>
      <c r="BA404" t="s">
        <v>74</v>
      </c>
      <c r="BB404">
        <v>58</v>
      </c>
      <c r="BC404">
        <v>72</v>
      </c>
      <c r="BD404" t="s">
        <v>74</v>
      </c>
      <c r="BE404" t="s">
        <v>5055</v>
      </c>
      <c r="BF404" t="str">
        <f>HYPERLINK("http://dx.doi.org/10.2307/1370224","http://dx.doi.org/10.2307/1370224")</f>
        <v>http://dx.doi.org/10.2307/1370224</v>
      </c>
      <c r="BG404" t="s">
        <v>74</v>
      </c>
      <c r="BH404" t="s">
        <v>74</v>
      </c>
      <c r="BI404">
        <v>15</v>
      </c>
      <c r="BJ404" t="s">
        <v>1442</v>
      </c>
      <c r="BK404" t="s">
        <v>95</v>
      </c>
      <c r="BL404" t="s">
        <v>1443</v>
      </c>
      <c r="BM404" t="s">
        <v>5056</v>
      </c>
      <c r="BN404" t="s">
        <v>74</v>
      </c>
      <c r="BO404" t="s">
        <v>227</v>
      </c>
      <c r="BP404" t="s">
        <v>74</v>
      </c>
      <c r="BQ404" t="s">
        <v>74</v>
      </c>
      <c r="BR404" t="s">
        <v>97</v>
      </c>
      <c r="BS404" t="s">
        <v>5057</v>
      </c>
      <c r="BT404" t="str">
        <f>HYPERLINK("https%3A%2F%2Fwww.webofscience.com%2Fwos%2Fwoscc%2Ffull-record%2FWOS:A1997WP12200007","View Full Record in Web of Science")</f>
        <v>View Full Record in Web of Science</v>
      </c>
    </row>
    <row r="405" spans="1:72" x14ac:dyDescent="0.15">
      <c r="A405" t="s">
        <v>72</v>
      </c>
      <c r="B405" t="s">
        <v>5058</v>
      </c>
      <c r="C405" t="s">
        <v>74</v>
      </c>
      <c r="D405" t="s">
        <v>74</v>
      </c>
      <c r="E405" t="s">
        <v>74</v>
      </c>
      <c r="F405" t="s">
        <v>5058</v>
      </c>
      <c r="G405" t="s">
        <v>74</v>
      </c>
      <c r="H405" t="s">
        <v>74</v>
      </c>
      <c r="I405" t="s">
        <v>5059</v>
      </c>
      <c r="J405" t="s">
        <v>5060</v>
      </c>
      <c r="K405" t="s">
        <v>74</v>
      </c>
      <c r="L405" t="s">
        <v>74</v>
      </c>
      <c r="M405" t="s">
        <v>77</v>
      </c>
      <c r="N405" t="s">
        <v>78</v>
      </c>
      <c r="O405" t="s">
        <v>74</v>
      </c>
      <c r="P405" t="s">
        <v>74</v>
      </c>
      <c r="Q405" t="s">
        <v>74</v>
      </c>
      <c r="R405" t="s">
        <v>74</v>
      </c>
      <c r="S405" t="s">
        <v>74</v>
      </c>
      <c r="T405" t="s">
        <v>74</v>
      </c>
      <c r="U405" t="s">
        <v>5061</v>
      </c>
      <c r="V405" t="s">
        <v>5062</v>
      </c>
      <c r="W405" t="s">
        <v>5063</v>
      </c>
      <c r="X405" t="s">
        <v>5064</v>
      </c>
      <c r="Y405" t="s">
        <v>74</v>
      </c>
      <c r="Z405" t="s">
        <v>74</v>
      </c>
      <c r="AA405" t="s">
        <v>5065</v>
      </c>
      <c r="AB405" t="s">
        <v>5066</v>
      </c>
      <c r="AC405" t="s">
        <v>74</v>
      </c>
      <c r="AD405" t="s">
        <v>74</v>
      </c>
      <c r="AE405" t="s">
        <v>74</v>
      </c>
      <c r="AF405" t="s">
        <v>74</v>
      </c>
      <c r="AG405">
        <v>46</v>
      </c>
      <c r="AH405">
        <v>24</v>
      </c>
      <c r="AI405">
        <v>25</v>
      </c>
      <c r="AJ405">
        <v>0</v>
      </c>
      <c r="AK405">
        <v>4</v>
      </c>
      <c r="AL405" t="s">
        <v>175</v>
      </c>
      <c r="AM405" t="s">
        <v>132</v>
      </c>
      <c r="AN405" t="s">
        <v>176</v>
      </c>
      <c r="AO405" t="s">
        <v>5067</v>
      </c>
      <c r="AP405" t="s">
        <v>5068</v>
      </c>
      <c r="AQ405" t="s">
        <v>74</v>
      </c>
      <c r="AR405" t="s">
        <v>5069</v>
      </c>
      <c r="AS405" t="s">
        <v>5070</v>
      </c>
      <c r="AT405" t="s">
        <v>5013</v>
      </c>
      <c r="AU405">
        <v>1997</v>
      </c>
      <c r="AV405">
        <v>17</v>
      </c>
      <c r="AW405">
        <v>2</v>
      </c>
      <c r="AX405" t="s">
        <v>74</v>
      </c>
      <c r="AY405" t="s">
        <v>74</v>
      </c>
      <c r="AZ405" t="s">
        <v>74</v>
      </c>
      <c r="BA405" t="s">
        <v>74</v>
      </c>
      <c r="BB405">
        <v>137</v>
      </c>
      <c r="BC405">
        <v>163</v>
      </c>
      <c r="BD405" t="s">
        <v>74</v>
      </c>
      <c r="BE405" t="s">
        <v>5071</v>
      </c>
      <c r="BF405" t="str">
        <f>HYPERLINK("http://dx.doi.org/10.1016/S0278-4343(96)00026-X","http://dx.doi.org/10.1016/S0278-4343(96)00026-X")</f>
        <v>http://dx.doi.org/10.1016/S0278-4343(96)00026-X</v>
      </c>
      <c r="BG405" t="s">
        <v>74</v>
      </c>
      <c r="BH405" t="s">
        <v>74</v>
      </c>
      <c r="BI405">
        <v>27</v>
      </c>
      <c r="BJ405" t="s">
        <v>1061</v>
      </c>
      <c r="BK405" t="s">
        <v>95</v>
      </c>
      <c r="BL405" t="s">
        <v>1061</v>
      </c>
      <c r="BM405" t="s">
        <v>5072</v>
      </c>
      <c r="BN405" t="s">
        <v>74</v>
      </c>
      <c r="BO405" t="s">
        <v>74</v>
      </c>
      <c r="BP405" t="s">
        <v>74</v>
      </c>
      <c r="BQ405" t="s">
        <v>74</v>
      </c>
      <c r="BR405" t="s">
        <v>97</v>
      </c>
      <c r="BS405" t="s">
        <v>5073</v>
      </c>
      <c r="BT405" t="str">
        <f>HYPERLINK("https%3A%2F%2Fwww.webofscience.com%2Fwos%2Fwoscc%2Ffull-record%2FWOS:A1997VY02400002","View Full Record in Web of Science")</f>
        <v>View Full Record in Web of Science</v>
      </c>
    </row>
    <row r="406" spans="1:72" x14ac:dyDescent="0.15">
      <c r="A406" t="s">
        <v>72</v>
      </c>
      <c r="B406" t="s">
        <v>5074</v>
      </c>
      <c r="C406" t="s">
        <v>74</v>
      </c>
      <c r="D406" t="s">
        <v>74</v>
      </c>
      <c r="E406" t="s">
        <v>74</v>
      </c>
      <c r="F406" t="s">
        <v>5074</v>
      </c>
      <c r="G406" t="s">
        <v>74</v>
      </c>
      <c r="H406" t="s">
        <v>74</v>
      </c>
      <c r="I406" t="s">
        <v>5075</v>
      </c>
      <c r="J406" t="s">
        <v>5060</v>
      </c>
      <c r="K406" t="s">
        <v>74</v>
      </c>
      <c r="L406" t="s">
        <v>74</v>
      </c>
      <c r="M406" t="s">
        <v>77</v>
      </c>
      <c r="N406" t="s">
        <v>78</v>
      </c>
      <c r="O406" t="s">
        <v>74</v>
      </c>
      <c r="P406" t="s">
        <v>74</v>
      </c>
      <c r="Q406" t="s">
        <v>74</v>
      </c>
      <c r="R406" t="s">
        <v>74</v>
      </c>
      <c r="S406" t="s">
        <v>74</v>
      </c>
      <c r="T406" t="s">
        <v>74</v>
      </c>
      <c r="U406" t="s">
        <v>5076</v>
      </c>
      <c r="V406" t="s">
        <v>5077</v>
      </c>
      <c r="W406" t="s">
        <v>5078</v>
      </c>
      <c r="X406" t="s">
        <v>5079</v>
      </c>
      <c r="Y406" t="s">
        <v>5080</v>
      </c>
      <c r="Z406" t="s">
        <v>74</v>
      </c>
      <c r="AA406" t="s">
        <v>5081</v>
      </c>
      <c r="AB406" t="s">
        <v>5082</v>
      </c>
      <c r="AC406" t="s">
        <v>74</v>
      </c>
      <c r="AD406" t="s">
        <v>74</v>
      </c>
      <c r="AE406" t="s">
        <v>74</v>
      </c>
      <c r="AF406" t="s">
        <v>74</v>
      </c>
      <c r="AG406">
        <v>46</v>
      </c>
      <c r="AH406">
        <v>130</v>
      </c>
      <c r="AI406">
        <v>142</v>
      </c>
      <c r="AJ406">
        <v>2</v>
      </c>
      <c r="AK406">
        <v>24</v>
      </c>
      <c r="AL406" t="s">
        <v>175</v>
      </c>
      <c r="AM406" t="s">
        <v>132</v>
      </c>
      <c r="AN406" t="s">
        <v>176</v>
      </c>
      <c r="AO406" t="s">
        <v>5067</v>
      </c>
      <c r="AP406" t="s">
        <v>74</v>
      </c>
      <c r="AQ406" t="s">
        <v>74</v>
      </c>
      <c r="AR406" t="s">
        <v>5069</v>
      </c>
      <c r="AS406" t="s">
        <v>5070</v>
      </c>
      <c r="AT406" t="s">
        <v>5013</v>
      </c>
      <c r="AU406">
        <v>1997</v>
      </c>
      <c r="AV406">
        <v>17</v>
      </c>
      <c r="AW406">
        <v>2</v>
      </c>
      <c r="AX406" t="s">
        <v>74</v>
      </c>
      <c r="AY406" t="s">
        <v>74</v>
      </c>
      <c r="AZ406" t="s">
        <v>74</v>
      </c>
      <c r="BA406" t="s">
        <v>74</v>
      </c>
      <c r="BB406">
        <v>205</v>
      </c>
      <c r="BC406" t="s">
        <v>5083</v>
      </c>
      <c r="BD406" t="s">
        <v>74</v>
      </c>
      <c r="BE406" t="s">
        <v>5084</v>
      </c>
      <c r="BF406" t="str">
        <f>HYPERLINK("http://dx.doi.org/10.1016/S0278-4343(96)00024-6","http://dx.doi.org/10.1016/S0278-4343(96)00024-6")</f>
        <v>http://dx.doi.org/10.1016/S0278-4343(96)00024-6</v>
      </c>
      <c r="BG406" t="s">
        <v>74</v>
      </c>
      <c r="BH406" t="s">
        <v>74</v>
      </c>
      <c r="BI406">
        <v>0</v>
      </c>
      <c r="BJ406" t="s">
        <v>1061</v>
      </c>
      <c r="BK406" t="s">
        <v>95</v>
      </c>
      <c r="BL406" t="s">
        <v>1061</v>
      </c>
      <c r="BM406" t="s">
        <v>5072</v>
      </c>
      <c r="BN406" t="s">
        <v>74</v>
      </c>
      <c r="BO406" t="s">
        <v>74</v>
      </c>
      <c r="BP406" t="s">
        <v>74</v>
      </c>
      <c r="BQ406" t="s">
        <v>74</v>
      </c>
      <c r="BR406" t="s">
        <v>97</v>
      </c>
      <c r="BS406" t="s">
        <v>5085</v>
      </c>
      <c r="BT406" t="str">
        <f>HYPERLINK("https%3A%2F%2Fwww.webofscience.com%2Fwos%2Fwoscc%2Ffull-record%2FWOS:A1997VY02400004","View Full Record in Web of Science")</f>
        <v>View Full Record in Web of Science</v>
      </c>
    </row>
    <row r="407" spans="1:72" x14ac:dyDescent="0.15">
      <c r="A407" t="s">
        <v>72</v>
      </c>
      <c r="B407" t="s">
        <v>5086</v>
      </c>
      <c r="C407" t="s">
        <v>74</v>
      </c>
      <c r="D407" t="s">
        <v>74</v>
      </c>
      <c r="E407" t="s">
        <v>74</v>
      </c>
      <c r="F407" t="s">
        <v>5086</v>
      </c>
      <c r="G407" t="s">
        <v>74</v>
      </c>
      <c r="H407" t="s">
        <v>74</v>
      </c>
      <c r="I407" t="s">
        <v>5087</v>
      </c>
      <c r="J407" t="s">
        <v>3212</v>
      </c>
      <c r="K407" t="s">
        <v>74</v>
      </c>
      <c r="L407" t="s">
        <v>74</v>
      </c>
      <c r="M407" t="s">
        <v>77</v>
      </c>
      <c r="N407" t="s">
        <v>78</v>
      </c>
      <c r="O407" t="s">
        <v>74</v>
      </c>
      <c r="P407" t="s">
        <v>74</v>
      </c>
      <c r="Q407" t="s">
        <v>74</v>
      </c>
      <c r="R407" t="s">
        <v>74</v>
      </c>
      <c r="S407" t="s">
        <v>74</v>
      </c>
      <c r="T407" t="s">
        <v>5088</v>
      </c>
      <c r="U407" t="s">
        <v>5089</v>
      </c>
      <c r="V407" t="s">
        <v>5090</v>
      </c>
      <c r="W407" t="s">
        <v>5091</v>
      </c>
      <c r="X407" t="s">
        <v>5092</v>
      </c>
      <c r="Y407" t="s">
        <v>5093</v>
      </c>
      <c r="Z407" t="s">
        <v>74</v>
      </c>
      <c r="AA407" t="s">
        <v>74</v>
      </c>
      <c r="AB407" t="s">
        <v>5094</v>
      </c>
      <c r="AC407" t="s">
        <v>74</v>
      </c>
      <c r="AD407" t="s">
        <v>74</v>
      </c>
      <c r="AE407" t="s">
        <v>74</v>
      </c>
      <c r="AF407" t="s">
        <v>74</v>
      </c>
      <c r="AG407">
        <v>47</v>
      </c>
      <c r="AH407">
        <v>96</v>
      </c>
      <c r="AI407">
        <v>109</v>
      </c>
      <c r="AJ407">
        <v>0</v>
      </c>
      <c r="AK407">
        <v>7</v>
      </c>
      <c r="AL407" t="s">
        <v>4410</v>
      </c>
      <c r="AM407" t="s">
        <v>824</v>
      </c>
      <c r="AN407" t="s">
        <v>4411</v>
      </c>
      <c r="AO407" t="s">
        <v>3221</v>
      </c>
      <c r="AP407" t="s">
        <v>74</v>
      </c>
      <c r="AQ407" t="s">
        <v>74</v>
      </c>
      <c r="AR407" t="s">
        <v>3222</v>
      </c>
      <c r="AS407" t="s">
        <v>3223</v>
      </c>
      <c r="AT407" t="s">
        <v>5013</v>
      </c>
      <c r="AU407">
        <v>1997</v>
      </c>
      <c r="AV407">
        <v>18</v>
      </c>
      <c r="AW407">
        <v>1</v>
      </c>
      <c r="AX407" t="s">
        <v>74</v>
      </c>
      <c r="AY407" t="s">
        <v>74</v>
      </c>
      <c r="AZ407" t="s">
        <v>74</v>
      </c>
      <c r="BA407" t="s">
        <v>74</v>
      </c>
      <c r="BB407">
        <v>109</v>
      </c>
      <c r="BC407">
        <v>137</v>
      </c>
      <c r="BD407" t="s">
        <v>74</v>
      </c>
      <c r="BE407" t="s">
        <v>5095</v>
      </c>
      <c r="BF407" t="str">
        <f>HYPERLINK("http://dx.doi.org/10.1006/cres.1996.0052","http://dx.doi.org/10.1006/cres.1996.0052")</f>
        <v>http://dx.doi.org/10.1006/cres.1996.0052</v>
      </c>
      <c r="BG407" t="s">
        <v>74</v>
      </c>
      <c r="BH407" t="s">
        <v>74</v>
      </c>
      <c r="BI407">
        <v>29</v>
      </c>
      <c r="BJ407" t="s">
        <v>3225</v>
      </c>
      <c r="BK407" t="s">
        <v>95</v>
      </c>
      <c r="BL407" t="s">
        <v>3225</v>
      </c>
      <c r="BM407" t="s">
        <v>5096</v>
      </c>
      <c r="BN407" t="s">
        <v>74</v>
      </c>
      <c r="BO407" t="s">
        <v>74</v>
      </c>
      <c r="BP407" t="s">
        <v>74</v>
      </c>
      <c r="BQ407" t="s">
        <v>74</v>
      </c>
      <c r="BR407" t="s">
        <v>97</v>
      </c>
      <c r="BS407" t="s">
        <v>5097</v>
      </c>
      <c r="BT407" t="str">
        <f>HYPERLINK("https%3A%2F%2Fwww.webofscience.com%2Fwos%2Fwoscc%2Ffull-record%2FWOS:A1997WJ50100007","View Full Record in Web of Science")</f>
        <v>View Full Record in Web of Science</v>
      </c>
    </row>
    <row r="408" spans="1:72" x14ac:dyDescent="0.15">
      <c r="A408" t="s">
        <v>72</v>
      </c>
      <c r="B408" t="s">
        <v>5098</v>
      </c>
      <c r="C408" t="s">
        <v>74</v>
      </c>
      <c r="D408" t="s">
        <v>74</v>
      </c>
      <c r="E408" t="s">
        <v>74</v>
      </c>
      <c r="F408" t="s">
        <v>5098</v>
      </c>
      <c r="G408" t="s">
        <v>74</v>
      </c>
      <c r="H408" t="s">
        <v>74</v>
      </c>
      <c r="I408" t="s">
        <v>5099</v>
      </c>
      <c r="J408" t="s">
        <v>1408</v>
      </c>
      <c r="K408" t="s">
        <v>74</v>
      </c>
      <c r="L408" t="s">
        <v>74</v>
      </c>
      <c r="M408" t="s">
        <v>77</v>
      </c>
      <c r="N408" t="s">
        <v>78</v>
      </c>
      <c r="O408" t="s">
        <v>74</v>
      </c>
      <c r="P408" t="s">
        <v>74</v>
      </c>
      <c r="Q408" t="s">
        <v>74</v>
      </c>
      <c r="R408" t="s">
        <v>74</v>
      </c>
      <c r="S408" t="s">
        <v>74</v>
      </c>
      <c r="T408" t="s">
        <v>5100</v>
      </c>
      <c r="U408" t="s">
        <v>5101</v>
      </c>
      <c r="V408" t="s">
        <v>5102</v>
      </c>
      <c r="W408" t="s">
        <v>5103</v>
      </c>
      <c r="X408" t="s">
        <v>5104</v>
      </c>
      <c r="Y408" t="s">
        <v>5105</v>
      </c>
      <c r="Z408" t="s">
        <v>74</v>
      </c>
      <c r="AA408" t="s">
        <v>5106</v>
      </c>
      <c r="AB408" t="s">
        <v>74</v>
      </c>
      <c r="AC408" t="s">
        <v>74</v>
      </c>
      <c r="AD408" t="s">
        <v>74</v>
      </c>
      <c r="AE408" t="s">
        <v>74</v>
      </c>
      <c r="AF408" t="s">
        <v>74</v>
      </c>
      <c r="AG408">
        <v>51</v>
      </c>
      <c r="AH408">
        <v>301</v>
      </c>
      <c r="AI408">
        <v>334</v>
      </c>
      <c r="AJ408">
        <v>0</v>
      </c>
      <c r="AK408">
        <v>48</v>
      </c>
      <c r="AL408" t="s">
        <v>108</v>
      </c>
      <c r="AM408" t="s">
        <v>109</v>
      </c>
      <c r="AN408" t="s">
        <v>110</v>
      </c>
      <c r="AO408" t="s">
        <v>1413</v>
      </c>
      <c r="AP408" t="s">
        <v>74</v>
      </c>
      <c r="AQ408" t="s">
        <v>74</v>
      </c>
      <c r="AR408" t="s">
        <v>1414</v>
      </c>
      <c r="AS408" t="s">
        <v>1415</v>
      </c>
      <c r="AT408" t="s">
        <v>5013</v>
      </c>
      <c r="AU408">
        <v>1997</v>
      </c>
      <c r="AV408">
        <v>146</v>
      </c>
      <c r="AW408" t="s">
        <v>114</v>
      </c>
      <c r="AX408" t="s">
        <v>74</v>
      </c>
      <c r="AY408" t="s">
        <v>74</v>
      </c>
      <c r="AZ408" t="s">
        <v>74</v>
      </c>
      <c r="BA408" t="s">
        <v>74</v>
      </c>
      <c r="BB408">
        <v>573</v>
      </c>
      <c r="BC408">
        <v>589</v>
      </c>
      <c r="BD408" t="s">
        <v>74</v>
      </c>
      <c r="BE408" t="s">
        <v>5107</v>
      </c>
      <c r="BF408" t="str">
        <f>HYPERLINK("http://dx.doi.org/10.1016/S0012-821X(96)00255-5","http://dx.doi.org/10.1016/S0012-821X(96)00255-5")</f>
        <v>http://dx.doi.org/10.1016/S0012-821X(96)00255-5</v>
      </c>
      <c r="BG408" t="s">
        <v>74</v>
      </c>
      <c r="BH408" t="s">
        <v>74</v>
      </c>
      <c r="BI408">
        <v>17</v>
      </c>
      <c r="BJ408" t="s">
        <v>225</v>
      </c>
      <c r="BK408" t="s">
        <v>95</v>
      </c>
      <c r="BL408" t="s">
        <v>225</v>
      </c>
      <c r="BM408" t="s">
        <v>5108</v>
      </c>
      <c r="BN408" t="s">
        <v>74</v>
      </c>
      <c r="BO408" t="s">
        <v>74</v>
      </c>
      <c r="BP408" t="s">
        <v>74</v>
      </c>
      <c r="BQ408" t="s">
        <v>74</v>
      </c>
      <c r="BR408" t="s">
        <v>97</v>
      </c>
      <c r="BS408" t="s">
        <v>5109</v>
      </c>
      <c r="BT408" t="str">
        <f>HYPERLINK("https%3A%2F%2Fwww.webofscience.com%2Fwos%2Fwoscc%2Ffull-record%2FWOS:A1997WQ64800016","View Full Record in Web of Science")</f>
        <v>View Full Record in Web of Science</v>
      </c>
    </row>
    <row r="409" spans="1:72" x14ac:dyDescent="0.15">
      <c r="A409" t="s">
        <v>72</v>
      </c>
      <c r="B409" t="s">
        <v>5110</v>
      </c>
      <c r="C409" t="s">
        <v>74</v>
      </c>
      <c r="D409" t="s">
        <v>74</v>
      </c>
      <c r="E409" t="s">
        <v>74</v>
      </c>
      <c r="F409" t="s">
        <v>5110</v>
      </c>
      <c r="G409" t="s">
        <v>74</v>
      </c>
      <c r="H409" t="s">
        <v>74</v>
      </c>
      <c r="I409" t="s">
        <v>5111</v>
      </c>
      <c r="J409" t="s">
        <v>2343</v>
      </c>
      <c r="K409" t="s">
        <v>74</v>
      </c>
      <c r="L409" t="s">
        <v>74</v>
      </c>
      <c r="M409" t="s">
        <v>77</v>
      </c>
      <c r="N409" t="s">
        <v>78</v>
      </c>
      <c r="O409" t="s">
        <v>74</v>
      </c>
      <c r="P409" t="s">
        <v>74</v>
      </c>
      <c r="Q409" t="s">
        <v>74</v>
      </c>
      <c r="R409" t="s">
        <v>74</v>
      </c>
      <c r="S409" t="s">
        <v>74</v>
      </c>
      <c r="T409" t="s">
        <v>5112</v>
      </c>
      <c r="U409" t="s">
        <v>5113</v>
      </c>
      <c r="V409" t="s">
        <v>5114</v>
      </c>
      <c r="W409" t="s">
        <v>74</v>
      </c>
      <c r="X409" t="s">
        <v>74</v>
      </c>
      <c r="Y409" t="s">
        <v>5115</v>
      </c>
      <c r="Z409" t="s">
        <v>74</v>
      </c>
      <c r="AA409" t="s">
        <v>74</v>
      </c>
      <c r="AB409" t="s">
        <v>74</v>
      </c>
      <c r="AC409" t="s">
        <v>74</v>
      </c>
      <c r="AD409" t="s">
        <v>74</v>
      </c>
      <c r="AE409" t="s">
        <v>74</v>
      </c>
      <c r="AF409" t="s">
        <v>74</v>
      </c>
      <c r="AG409">
        <v>25</v>
      </c>
      <c r="AH409">
        <v>14</v>
      </c>
      <c r="AI409">
        <v>14</v>
      </c>
      <c r="AJ409">
        <v>0</v>
      </c>
      <c r="AK409">
        <v>7</v>
      </c>
      <c r="AL409" t="s">
        <v>5116</v>
      </c>
      <c r="AM409" t="s">
        <v>5117</v>
      </c>
      <c r="AN409" t="s">
        <v>5118</v>
      </c>
      <c r="AO409" t="s">
        <v>2349</v>
      </c>
      <c r="AP409" t="s">
        <v>74</v>
      </c>
      <c r="AQ409" t="s">
        <v>74</v>
      </c>
      <c r="AR409" t="s">
        <v>2351</v>
      </c>
      <c r="AS409" t="s">
        <v>2352</v>
      </c>
      <c r="AT409" t="s">
        <v>5013</v>
      </c>
      <c r="AU409">
        <v>1997</v>
      </c>
      <c r="AV409">
        <v>22</v>
      </c>
      <c r="AW409">
        <v>2</v>
      </c>
      <c r="AX409" t="s">
        <v>74</v>
      </c>
      <c r="AY409" t="s">
        <v>74</v>
      </c>
      <c r="AZ409" t="s">
        <v>74</v>
      </c>
      <c r="BA409" t="s">
        <v>74</v>
      </c>
      <c r="BB409">
        <v>175</v>
      </c>
      <c r="BC409">
        <v>187</v>
      </c>
      <c r="BD409" t="s">
        <v>74</v>
      </c>
      <c r="BE409" t="s">
        <v>5119</v>
      </c>
      <c r="BF409" t="str">
        <f>HYPERLINK("http://dx.doi.org/10.1002/(SICI)1096-9837(199702)22:2&lt;175::AID-ESP694&gt;3.0.CO;2-G","http://dx.doi.org/10.1002/(SICI)1096-9837(199702)22:2&lt;175::AID-ESP694&gt;3.0.CO;2-G")</f>
        <v>http://dx.doi.org/10.1002/(SICI)1096-9837(199702)22:2&lt;175::AID-ESP694&gt;3.0.CO;2-G</v>
      </c>
      <c r="BG409" t="s">
        <v>74</v>
      </c>
      <c r="BH409" t="s">
        <v>74</v>
      </c>
      <c r="BI409">
        <v>13</v>
      </c>
      <c r="BJ409" t="s">
        <v>2354</v>
      </c>
      <c r="BK409" t="s">
        <v>95</v>
      </c>
      <c r="BL409" t="s">
        <v>2355</v>
      </c>
      <c r="BM409" t="s">
        <v>5120</v>
      </c>
      <c r="BN409" t="s">
        <v>74</v>
      </c>
      <c r="BO409" t="s">
        <v>74</v>
      </c>
      <c r="BP409" t="s">
        <v>74</v>
      </c>
      <c r="BQ409" t="s">
        <v>74</v>
      </c>
      <c r="BR409" t="s">
        <v>97</v>
      </c>
      <c r="BS409" t="s">
        <v>5121</v>
      </c>
      <c r="BT409" t="str">
        <f>HYPERLINK("https%3A%2F%2Fwww.webofscience.com%2Fwos%2Fwoscc%2Ffull-record%2FWOS:A1997WH92600007","View Full Record in Web of Science")</f>
        <v>View Full Record in Web of Science</v>
      </c>
    </row>
    <row r="410" spans="1:72" x14ac:dyDescent="0.15">
      <c r="A410" t="s">
        <v>72</v>
      </c>
      <c r="B410" t="s">
        <v>5122</v>
      </c>
      <c r="C410" t="s">
        <v>74</v>
      </c>
      <c r="D410" t="s">
        <v>74</v>
      </c>
      <c r="E410" t="s">
        <v>74</v>
      </c>
      <c r="F410" t="s">
        <v>5122</v>
      </c>
      <c r="G410" t="s">
        <v>74</v>
      </c>
      <c r="H410" t="s">
        <v>74</v>
      </c>
      <c r="I410" t="s">
        <v>5123</v>
      </c>
      <c r="J410" t="s">
        <v>5124</v>
      </c>
      <c r="K410" t="s">
        <v>74</v>
      </c>
      <c r="L410" t="s">
        <v>74</v>
      </c>
      <c r="M410" t="s">
        <v>77</v>
      </c>
      <c r="N410" t="s">
        <v>78</v>
      </c>
      <c r="O410" t="s">
        <v>74</v>
      </c>
      <c r="P410" t="s">
        <v>74</v>
      </c>
      <c r="Q410" t="s">
        <v>74</v>
      </c>
      <c r="R410" t="s">
        <v>74</v>
      </c>
      <c r="S410" t="s">
        <v>74</v>
      </c>
      <c r="T410" t="s">
        <v>74</v>
      </c>
      <c r="U410" t="s">
        <v>5125</v>
      </c>
      <c r="V410" t="s">
        <v>5126</v>
      </c>
      <c r="W410" t="s">
        <v>74</v>
      </c>
      <c r="X410" t="s">
        <v>74</v>
      </c>
      <c r="Y410" t="s">
        <v>5127</v>
      </c>
      <c r="Z410" t="s">
        <v>74</v>
      </c>
      <c r="AA410" t="s">
        <v>1754</v>
      </c>
      <c r="AB410" t="s">
        <v>1755</v>
      </c>
      <c r="AC410" t="s">
        <v>74</v>
      </c>
      <c r="AD410" t="s">
        <v>74</v>
      </c>
      <c r="AE410" t="s">
        <v>74</v>
      </c>
      <c r="AF410" t="s">
        <v>74</v>
      </c>
      <c r="AG410">
        <v>28</v>
      </c>
      <c r="AH410">
        <v>12</v>
      </c>
      <c r="AI410">
        <v>18</v>
      </c>
      <c r="AJ410">
        <v>0</v>
      </c>
      <c r="AK410">
        <v>14</v>
      </c>
      <c r="AL410" t="s">
        <v>1178</v>
      </c>
      <c r="AM410" t="s">
        <v>132</v>
      </c>
      <c r="AN410" t="s">
        <v>1179</v>
      </c>
      <c r="AO410" t="s">
        <v>5128</v>
      </c>
      <c r="AP410" t="s">
        <v>74</v>
      </c>
      <c r="AQ410" t="s">
        <v>74</v>
      </c>
      <c r="AR410" t="s">
        <v>5129</v>
      </c>
      <c r="AS410" t="s">
        <v>5130</v>
      </c>
      <c r="AT410" t="s">
        <v>5013</v>
      </c>
      <c r="AU410">
        <v>1997</v>
      </c>
      <c r="AV410">
        <v>37</v>
      </c>
      <c r="AW410">
        <v>1</v>
      </c>
      <c r="AX410" t="s">
        <v>74</v>
      </c>
      <c r="AY410" t="s">
        <v>74</v>
      </c>
      <c r="AZ410" t="s">
        <v>74</v>
      </c>
      <c r="BA410" t="s">
        <v>74</v>
      </c>
      <c r="BB410">
        <v>45</v>
      </c>
      <c r="BC410">
        <v>53</v>
      </c>
      <c r="BD410" t="s">
        <v>74</v>
      </c>
      <c r="BE410" t="s">
        <v>5131</v>
      </c>
      <c r="BF410" t="str">
        <f>HYPERLINK("http://dx.doi.org/10.1046/j.1365-2427.1997.d01-531.x","http://dx.doi.org/10.1046/j.1365-2427.1997.d01-531.x")</f>
        <v>http://dx.doi.org/10.1046/j.1365-2427.1997.d01-531.x</v>
      </c>
      <c r="BG410" t="s">
        <v>74</v>
      </c>
      <c r="BH410" t="s">
        <v>74</v>
      </c>
      <c r="BI410">
        <v>9</v>
      </c>
      <c r="BJ410" t="s">
        <v>1093</v>
      </c>
      <c r="BK410" t="s">
        <v>95</v>
      </c>
      <c r="BL410" t="s">
        <v>185</v>
      </c>
      <c r="BM410" t="s">
        <v>5132</v>
      </c>
      <c r="BN410" t="s">
        <v>74</v>
      </c>
      <c r="BO410" t="s">
        <v>227</v>
      </c>
      <c r="BP410" t="s">
        <v>74</v>
      </c>
      <c r="BQ410" t="s">
        <v>74</v>
      </c>
      <c r="BR410" t="s">
        <v>97</v>
      </c>
      <c r="BS410" t="s">
        <v>5133</v>
      </c>
      <c r="BT410" t="str">
        <f>HYPERLINK("https%3A%2F%2Fwww.webofscience.com%2Fwos%2Fwoscc%2Ffull-record%2FWOS:A1997WJ19200003","View Full Record in Web of Science")</f>
        <v>View Full Record in Web of Science</v>
      </c>
    </row>
    <row r="411" spans="1:72" x14ac:dyDescent="0.15">
      <c r="A411" t="s">
        <v>72</v>
      </c>
      <c r="B411" t="s">
        <v>5134</v>
      </c>
      <c r="C411" t="s">
        <v>74</v>
      </c>
      <c r="D411" t="s">
        <v>74</v>
      </c>
      <c r="E411" t="s">
        <v>74</v>
      </c>
      <c r="F411" t="s">
        <v>5134</v>
      </c>
      <c r="G411" t="s">
        <v>74</v>
      </c>
      <c r="H411" t="s">
        <v>74</v>
      </c>
      <c r="I411" t="s">
        <v>5135</v>
      </c>
      <c r="J411" t="s">
        <v>1514</v>
      </c>
      <c r="K411" t="s">
        <v>74</v>
      </c>
      <c r="L411" t="s">
        <v>74</v>
      </c>
      <c r="M411" t="s">
        <v>77</v>
      </c>
      <c r="N411" t="s">
        <v>78</v>
      </c>
      <c r="O411" t="s">
        <v>74</v>
      </c>
      <c r="P411" t="s">
        <v>74</v>
      </c>
      <c r="Q411" t="s">
        <v>74</v>
      </c>
      <c r="R411" t="s">
        <v>74</v>
      </c>
      <c r="S411" t="s">
        <v>74</v>
      </c>
      <c r="T411" t="s">
        <v>74</v>
      </c>
      <c r="U411" t="s">
        <v>5136</v>
      </c>
      <c r="V411" t="s">
        <v>5137</v>
      </c>
      <c r="W411" t="s">
        <v>74</v>
      </c>
      <c r="X411" t="s">
        <v>74</v>
      </c>
      <c r="Y411" t="s">
        <v>5138</v>
      </c>
      <c r="Z411" t="s">
        <v>74</v>
      </c>
      <c r="AA411" t="s">
        <v>5139</v>
      </c>
      <c r="AB411" t="s">
        <v>74</v>
      </c>
      <c r="AC411" t="s">
        <v>74</v>
      </c>
      <c r="AD411" t="s">
        <v>74</v>
      </c>
      <c r="AE411" t="s">
        <v>74</v>
      </c>
      <c r="AF411" t="s">
        <v>74</v>
      </c>
      <c r="AG411">
        <v>46</v>
      </c>
      <c r="AH411">
        <v>25</v>
      </c>
      <c r="AI411">
        <v>26</v>
      </c>
      <c r="AJ411">
        <v>0</v>
      </c>
      <c r="AK411">
        <v>1</v>
      </c>
      <c r="AL411" t="s">
        <v>175</v>
      </c>
      <c r="AM411" t="s">
        <v>132</v>
      </c>
      <c r="AN411" t="s">
        <v>860</v>
      </c>
      <c r="AO411" t="s">
        <v>1522</v>
      </c>
      <c r="AP411" t="s">
        <v>74</v>
      </c>
      <c r="AQ411" t="s">
        <v>74</v>
      </c>
      <c r="AR411" t="s">
        <v>1523</v>
      </c>
      <c r="AS411" t="s">
        <v>1524</v>
      </c>
      <c r="AT411" t="s">
        <v>5013</v>
      </c>
      <c r="AU411">
        <v>1997</v>
      </c>
      <c r="AV411">
        <v>61</v>
      </c>
      <c r="AW411">
        <v>3</v>
      </c>
      <c r="AX411" t="s">
        <v>74</v>
      </c>
      <c r="AY411" t="s">
        <v>74</v>
      </c>
      <c r="AZ411" t="s">
        <v>74</v>
      </c>
      <c r="BA411" t="s">
        <v>74</v>
      </c>
      <c r="BB411">
        <v>569</v>
      </c>
      <c r="BC411">
        <v>576</v>
      </c>
      <c r="BD411" t="s">
        <v>74</v>
      </c>
      <c r="BE411" t="s">
        <v>5140</v>
      </c>
      <c r="BF411" t="str">
        <f>HYPERLINK("http://dx.doi.org/10.1016/S0016-7037(96)00350-X","http://dx.doi.org/10.1016/S0016-7037(96)00350-X")</f>
        <v>http://dx.doi.org/10.1016/S0016-7037(96)00350-X</v>
      </c>
      <c r="BG411" t="s">
        <v>74</v>
      </c>
      <c r="BH411" t="s">
        <v>74</v>
      </c>
      <c r="BI411">
        <v>8</v>
      </c>
      <c r="BJ411" t="s">
        <v>225</v>
      </c>
      <c r="BK411" t="s">
        <v>95</v>
      </c>
      <c r="BL411" t="s">
        <v>225</v>
      </c>
      <c r="BM411" t="s">
        <v>5141</v>
      </c>
      <c r="BN411" t="s">
        <v>74</v>
      </c>
      <c r="BO411" t="s">
        <v>74</v>
      </c>
      <c r="BP411" t="s">
        <v>74</v>
      </c>
      <c r="BQ411" t="s">
        <v>74</v>
      </c>
      <c r="BR411" t="s">
        <v>97</v>
      </c>
      <c r="BS411" t="s">
        <v>5142</v>
      </c>
      <c r="BT411" t="str">
        <f>HYPERLINK("https%3A%2F%2Fwww.webofscience.com%2Fwos%2Fwoscc%2Ffull-record%2FWOS:A1997WK51400007","View Full Record in Web of Science")</f>
        <v>View Full Record in Web of Science</v>
      </c>
    </row>
    <row r="412" spans="1:72" x14ac:dyDescent="0.15">
      <c r="A412" t="s">
        <v>72</v>
      </c>
      <c r="B412" t="s">
        <v>5143</v>
      </c>
      <c r="C412" t="s">
        <v>74</v>
      </c>
      <c r="D412" t="s">
        <v>74</v>
      </c>
      <c r="E412" t="s">
        <v>74</v>
      </c>
      <c r="F412" t="s">
        <v>5143</v>
      </c>
      <c r="G412" t="s">
        <v>74</v>
      </c>
      <c r="H412" t="s">
        <v>74</v>
      </c>
      <c r="I412" t="s">
        <v>5144</v>
      </c>
      <c r="J412" t="s">
        <v>3282</v>
      </c>
      <c r="K412" t="s">
        <v>74</v>
      </c>
      <c r="L412" t="s">
        <v>74</v>
      </c>
      <c r="M412" t="s">
        <v>77</v>
      </c>
      <c r="N412" t="s">
        <v>78</v>
      </c>
      <c r="O412" t="s">
        <v>74</v>
      </c>
      <c r="P412" t="s">
        <v>74</v>
      </c>
      <c r="Q412" t="s">
        <v>74</v>
      </c>
      <c r="R412" t="s">
        <v>74</v>
      </c>
      <c r="S412" t="s">
        <v>74</v>
      </c>
      <c r="T412" t="s">
        <v>74</v>
      </c>
      <c r="U412" t="s">
        <v>5145</v>
      </c>
      <c r="V412" t="s">
        <v>5146</v>
      </c>
      <c r="W412" t="s">
        <v>74</v>
      </c>
      <c r="X412" t="s">
        <v>74</v>
      </c>
      <c r="Y412" t="s">
        <v>5147</v>
      </c>
      <c r="Z412" t="s">
        <v>74</v>
      </c>
      <c r="AA412" t="s">
        <v>5148</v>
      </c>
      <c r="AB412" t="s">
        <v>5149</v>
      </c>
      <c r="AC412" t="s">
        <v>74</v>
      </c>
      <c r="AD412" t="s">
        <v>74</v>
      </c>
      <c r="AE412" t="s">
        <v>74</v>
      </c>
      <c r="AF412" t="s">
        <v>74</v>
      </c>
      <c r="AG412">
        <v>29</v>
      </c>
      <c r="AH412">
        <v>30</v>
      </c>
      <c r="AI412">
        <v>36</v>
      </c>
      <c r="AJ412">
        <v>0</v>
      </c>
      <c r="AK412">
        <v>7</v>
      </c>
      <c r="AL412" t="s">
        <v>5150</v>
      </c>
      <c r="AM412" t="s">
        <v>2193</v>
      </c>
      <c r="AN412" t="s">
        <v>5151</v>
      </c>
      <c r="AO412" t="s">
        <v>3290</v>
      </c>
      <c r="AP412" t="s">
        <v>5152</v>
      </c>
      <c r="AQ412" t="s">
        <v>74</v>
      </c>
      <c r="AR412" t="s">
        <v>3282</v>
      </c>
      <c r="AS412" t="s">
        <v>564</v>
      </c>
      <c r="AT412" t="s">
        <v>5013</v>
      </c>
      <c r="AU412">
        <v>1997</v>
      </c>
      <c r="AV412">
        <v>25</v>
      </c>
      <c r="AW412">
        <v>2</v>
      </c>
      <c r="AX412" t="s">
        <v>74</v>
      </c>
      <c r="AY412" t="s">
        <v>74</v>
      </c>
      <c r="AZ412" t="s">
        <v>74</v>
      </c>
      <c r="BA412" t="s">
        <v>74</v>
      </c>
      <c r="BB412">
        <v>99</v>
      </c>
      <c r="BC412">
        <v>102</v>
      </c>
      <c r="BD412" t="s">
        <v>74</v>
      </c>
      <c r="BE412" t="s">
        <v>5153</v>
      </c>
      <c r="BF412" t="str">
        <f>HYPERLINK("http://dx.doi.org/10.1130/0091-7613(1997)025&lt;0099:SVATSS&gt;2.3.CO;2","http://dx.doi.org/10.1130/0091-7613(1997)025&lt;0099:SVATSS&gt;2.3.CO;2")</f>
        <v>http://dx.doi.org/10.1130/0091-7613(1997)025&lt;0099:SVATSS&gt;2.3.CO;2</v>
      </c>
      <c r="BG412" t="s">
        <v>74</v>
      </c>
      <c r="BH412" t="s">
        <v>74</v>
      </c>
      <c r="BI412">
        <v>4</v>
      </c>
      <c r="BJ412" t="s">
        <v>564</v>
      </c>
      <c r="BK412" t="s">
        <v>95</v>
      </c>
      <c r="BL412" t="s">
        <v>564</v>
      </c>
      <c r="BM412" t="s">
        <v>5154</v>
      </c>
      <c r="BN412" t="s">
        <v>74</v>
      </c>
      <c r="BO412" t="s">
        <v>74</v>
      </c>
      <c r="BP412" t="s">
        <v>74</v>
      </c>
      <c r="BQ412" t="s">
        <v>74</v>
      </c>
      <c r="BR412" t="s">
        <v>97</v>
      </c>
      <c r="BS412" t="s">
        <v>5155</v>
      </c>
      <c r="BT412" t="str">
        <f>HYPERLINK("https%3A%2F%2Fwww.webofscience.com%2Fwos%2Fwoscc%2Ffull-record%2FWOS:A1997WG66300001","View Full Record in Web of Science")</f>
        <v>View Full Record in Web of Science</v>
      </c>
    </row>
    <row r="413" spans="1:72" x14ac:dyDescent="0.15">
      <c r="A413" t="s">
        <v>72</v>
      </c>
      <c r="B413" t="s">
        <v>5156</v>
      </c>
      <c r="C413" t="s">
        <v>74</v>
      </c>
      <c r="D413" t="s">
        <v>74</v>
      </c>
      <c r="E413" t="s">
        <v>74</v>
      </c>
      <c r="F413" t="s">
        <v>5156</v>
      </c>
      <c r="G413" t="s">
        <v>74</v>
      </c>
      <c r="H413" t="s">
        <v>74</v>
      </c>
      <c r="I413" t="s">
        <v>5157</v>
      </c>
      <c r="J413" t="s">
        <v>1530</v>
      </c>
      <c r="K413" t="s">
        <v>74</v>
      </c>
      <c r="L413" t="s">
        <v>74</v>
      </c>
      <c r="M413" t="s">
        <v>77</v>
      </c>
      <c r="N413" t="s">
        <v>78</v>
      </c>
      <c r="O413" t="s">
        <v>74</v>
      </c>
      <c r="P413" t="s">
        <v>74</v>
      </c>
      <c r="Q413" t="s">
        <v>74</v>
      </c>
      <c r="R413" t="s">
        <v>74</v>
      </c>
      <c r="S413" t="s">
        <v>74</v>
      </c>
      <c r="T413" t="s">
        <v>74</v>
      </c>
      <c r="U413" t="s">
        <v>5158</v>
      </c>
      <c r="V413" t="s">
        <v>5159</v>
      </c>
      <c r="W413" t="s">
        <v>5160</v>
      </c>
      <c r="X413" t="s">
        <v>4225</v>
      </c>
      <c r="Y413" t="s">
        <v>5161</v>
      </c>
      <c r="Z413" t="s">
        <v>74</v>
      </c>
      <c r="AA413" t="s">
        <v>74</v>
      </c>
      <c r="AB413" t="s">
        <v>74</v>
      </c>
      <c r="AC413" t="s">
        <v>74</v>
      </c>
      <c r="AD413" t="s">
        <v>74</v>
      </c>
      <c r="AE413" t="s">
        <v>74</v>
      </c>
      <c r="AF413" t="s">
        <v>74</v>
      </c>
      <c r="AG413">
        <v>17</v>
      </c>
      <c r="AH413">
        <v>203</v>
      </c>
      <c r="AI413">
        <v>225</v>
      </c>
      <c r="AJ413">
        <v>0</v>
      </c>
      <c r="AK413">
        <v>20</v>
      </c>
      <c r="AL413" t="s">
        <v>707</v>
      </c>
      <c r="AM413" t="s">
        <v>572</v>
      </c>
      <c r="AN413" t="s">
        <v>1536</v>
      </c>
      <c r="AO413" t="s">
        <v>1537</v>
      </c>
      <c r="AP413" t="s">
        <v>74</v>
      </c>
      <c r="AQ413" t="s">
        <v>74</v>
      </c>
      <c r="AR413" t="s">
        <v>1538</v>
      </c>
      <c r="AS413" t="s">
        <v>1539</v>
      </c>
      <c r="AT413" t="s">
        <v>5162</v>
      </c>
      <c r="AU413">
        <v>1997</v>
      </c>
      <c r="AV413">
        <v>24</v>
      </c>
      <c r="AW413">
        <v>3</v>
      </c>
      <c r="AX413" t="s">
        <v>74</v>
      </c>
      <c r="AY413" t="s">
        <v>74</v>
      </c>
      <c r="AZ413" t="s">
        <v>74</v>
      </c>
      <c r="BA413" t="s">
        <v>74</v>
      </c>
      <c r="BB413">
        <v>233</v>
      </c>
      <c r="BC413">
        <v>236</v>
      </c>
      <c r="BD413" t="s">
        <v>74</v>
      </c>
      <c r="BE413" t="s">
        <v>5163</v>
      </c>
      <c r="BF413" t="str">
        <f>HYPERLINK("http://dx.doi.org/10.1029/96GL03926","http://dx.doi.org/10.1029/96GL03926")</f>
        <v>http://dx.doi.org/10.1029/96GL03926</v>
      </c>
      <c r="BG413" t="s">
        <v>74</v>
      </c>
      <c r="BH413" t="s">
        <v>74</v>
      </c>
      <c r="BI413">
        <v>4</v>
      </c>
      <c r="BJ413" t="s">
        <v>1541</v>
      </c>
      <c r="BK413" t="s">
        <v>95</v>
      </c>
      <c r="BL413" t="s">
        <v>564</v>
      </c>
      <c r="BM413" t="s">
        <v>5164</v>
      </c>
      <c r="BN413" t="s">
        <v>74</v>
      </c>
      <c r="BO413" t="s">
        <v>227</v>
      </c>
      <c r="BP413" t="s">
        <v>74</v>
      </c>
      <c r="BQ413" t="s">
        <v>74</v>
      </c>
      <c r="BR413" t="s">
        <v>97</v>
      </c>
      <c r="BS413" t="s">
        <v>5165</v>
      </c>
      <c r="BT413" t="str">
        <f>HYPERLINK("https%3A%2F%2Fwww.webofscience.com%2Fwos%2Fwoscc%2Ffull-record%2FWOS:A1997WG51100008","View Full Record in Web of Science")</f>
        <v>View Full Record in Web of Science</v>
      </c>
    </row>
    <row r="414" spans="1:72" x14ac:dyDescent="0.15">
      <c r="A414" t="s">
        <v>72</v>
      </c>
      <c r="B414" t="s">
        <v>5166</v>
      </c>
      <c r="C414" t="s">
        <v>74</v>
      </c>
      <c r="D414" t="s">
        <v>74</v>
      </c>
      <c r="E414" t="s">
        <v>74</v>
      </c>
      <c r="F414" t="s">
        <v>5166</v>
      </c>
      <c r="G414" t="s">
        <v>74</v>
      </c>
      <c r="H414" t="s">
        <v>74</v>
      </c>
      <c r="I414" t="s">
        <v>5167</v>
      </c>
      <c r="J414" t="s">
        <v>1530</v>
      </c>
      <c r="K414" t="s">
        <v>74</v>
      </c>
      <c r="L414" t="s">
        <v>74</v>
      </c>
      <c r="M414" t="s">
        <v>77</v>
      </c>
      <c r="N414" t="s">
        <v>78</v>
      </c>
      <c r="O414" t="s">
        <v>74</v>
      </c>
      <c r="P414" t="s">
        <v>74</v>
      </c>
      <c r="Q414" t="s">
        <v>74</v>
      </c>
      <c r="R414" t="s">
        <v>74</v>
      </c>
      <c r="S414" t="s">
        <v>74</v>
      </c>
      <c r="T414" t="s">
        <v>74</v>
      </c>
      <c r="U414" t="s">
        <v>5168</v>
      </c>
      <c r="V414" t="s">
        <v>5169</v>
      </c>
      <c r="W414" t="s">
        <v>5170</v>
      </c>
      <c r="X414" t="s">
        <v>768</v>
      </c>
      <c r="Y414" t="s">
        <v>5171</v>
      </c>
      <c r="Z414" t="s">
        <v>74</v>
      </c>
      <c r="AA414" t="s">
        <v>5172</v>
      </c>
      <c r="AB414" t="s">
        <v>74</v>
      </c>
      <c r="AC414" t="s">
        <v>74</v>
      </c>
      <c r="AD414" t="s">
        <v>74</v>
      </c>
      <c r="AE414" t="s">
        <v>74</v>
      </c>
      <c r="AF414" t="s">
        <v>74</v>
      </c>
      <c r="AG414">
        <v>23</v>
      </c>
      <c r="AH414">
        <v>138</v>
      </c>
      <c r="AI414">
        <v>158</v>
      </c>
      <c r="AJ414">
        <v>0</v>
      </c>
      <c r="AK414">
        <v>20</v>
      </c>
      <c r="AL414" t="s">
        <v>707</v>
      </c>
      <c r="AM414" t="s">
        <v>572</v>
      </c>
      <c r="AN414" t="s">
        <v>1536</v>
      </c>
      <c r="AO414" t="s">
        <v>1537</v>
      </c>
      <c r="AP414" t="s">
        <v>74</v>
      </c>
      <c r="AQ414" t="s">
        <v>74</v>
      </c>
      <c r="AR414" t="s">
        <v>1538</v>
      </c>
      <c r="AS414" t="s">
        <v>1539</v>
      </c>
      <c r="AT414" t="s">
        <v>5162</v>
      </c>
      <c r="AU414">
        <v>1997</v>
      </c>
      <c r="AV414">
        <v>24</v>
      </c>
      <c r="AW414">
        <v>3</v>
      </c>
      <c r="AX414" t="s">
        <v>74</v>
      </c>
      <c r="AY414" t="s">
        <v>74</v>
      </c>
      <c r="AZ414" t="s">
        <v>74</v>
      </c>
      <c r="BA414" t="s">
        <v>74</v>
      </c>
      <c r="BB414">
        <v>265</v>
      </c>
      <c r="BC414">
        <v>268</v>
      </c>
      <c r="BD414" t="s">
        <v>74</v>
      </c>
      <c r="BE414" t="s">
        <v>5173</v>
      </c>
      <c r="BF414" t="str">
        <f>HYPERLINK("http://dx.doi.org/10.1029/96GL04016","http://dx.doi.org/10.1029/96GL04016")</f>
        <v>http://dx.doi.org/10.1029/96GL04016</v>
      </c>
      <c r="BG414" t="s">
        <v>74</v>
      </c>
      <c r="BH414" t="s">
        <v>74</v>
      </c>
      <c r="BI414">
        <v>4</v>
      </c>
      <c r="BJ414" t="s">
        <v>1541</v>
      </c>
      <c r="BK414" t="s">
        <v>95</v>
      </c>
      <c r="BL414" t="s">
        <v>564</v>
      </c>
      <c r="BM414" t="s">
        <v>5164</v>
      </c>
      <c r="BN414" t="s">
        <v>74</v>
      </c>
      <c r="BO414" t="s">
        <v>74</v>
      </c>
      <c r="BP414" t="s">
        <v>74</v>
      </c>
      <c r="BQ414" t="s">
        <v>74</v>
      </c>
      <c r="BR414" t="s">
        <v>97</v>
      </c>
      <c r="BS414" t="s">
        <v>5174</v>
      </c>
      <c r="BT414" t="str">
        <f>HYPERLINK("https%3A%2F%2Fwww.webofscience.com%2Fwos%2Fwoscc%2Ffull-record%2FWOS:A1997WG51100016","View Full Record in Web of Science")</f>
        <v>View Full Record in Web of Science</v>
      </c>
    </row>
    <row r="415" spans="1:72" x14ac:dyDescent="0.15">
      <c r="A415" t="s">
        <v>72</v>
      </c>
      <c r="B415" t="s">
        <v>5175</v>
      </c>
      <c r="C415" t="s">
        <v>74</v>
      </c>
      <c r="D415" t="s">
        <v>74</v>
      </c>
      <c r="E415" t="s">
        <v>74</v>
      </c>
      <c r="F415" t="s">
        <v>5175</v>
      </c>
      <c r="G415" t="s">
        <v>74</v>
      </c>
      <c r="H415" t="s">
        <v>74</v>
      </c>
      <c r="I415" t="s">
        <v>5176</v>
      </c>
      <c r="J415" t="s">
        <v>5177</v>
      </c>
      <c r="K415" t="s">
        <v>74</v>
      </c>
      <c r="L415" t="s">
        <v>74</v>
      </c>
      <c r="M415" t="s">
        <v>77</v>
      </c>
      <c r="N415" t="s">
        <v>332</v>
      </c>
      <c r="O415" t="s">
        <v>5178</v>
      </c>
      <c r="P415" t="s">
        <v>5179</v>
      </c>
      <c r="Q415" t="s">
        <v>5180</v>
      </c>
      <c r="R415" t="s">
        <v>74</v>
      </c>
      <c r="S415" t="s">
        <v>74</v>
      </c>
      <c r="T415" t="s">
        <v>5181</v>
      </c>
      <c r="U415" t="s">
        <v>5182</v>
      </c>
      <c r="V415" t="s">
        <v>5183</v>
      </c>
      <c r="W415" t="s">
        <v>74</v>
      </c>
      <c r="X415" t="s">
        <v>74</v>
      </c>
      <c r="Y415" t="s">
        <v>5184</v>
      </c>
      <c r="Z415" t="s">
        <v>74</v>
      </c>
      <c r="AA415" t="s">
        <v>74</v>
      </c>
      <c r="AB415" t="s">
        <v>74</v>
      </c>
      <c r="AC415" t="s">
        <v>74</v>
      </c>
      <c r="AD415" t="s">
        <v>74</v>
      </c>
      <c r="AE415" t="s">
        <v>74</v>
      </c>
      <c r="AF415" t="s">
        <v>74</v>
      </c>
      <c r="AG415">
        <v>87</v>
      </c>
      <c r="AH415">
        <v>16</v>
      </c>
      <c r="AI415">
        <v>18</v>
      </c>
      <c r="AJ415">
        <v>0</v>
      </c>
      <c r="AK415">
        <v>8</v>
      </c>
      <c r="AL415" t="s">
        <v>342</v>
      </c>
      <c r="AM415" t="s">
        <v>109</v>
      </c>
      <c r="AN415" t="s">
        <v>343</v>
      </c>
      <c r="AO415" t="s">
        <v>5185</v>
      </c>
      <c r="AP415" t="s">
        <v>5186</v>
      </c>
      <c r="AQ415" t="s">
        <v>74</v>
      </c>
      <c r="AR415" t="s">
        <v>5187</v>
      </c>
      <c r="AS415" t="s">
        <v>5188</v>
      </c>
      <c r="AT415" t="s">
        <v>5013</v>
      </c>
      <c r="AU415">
        <v>1997</v>
      </c>
      <c r="AV415">
        <v>14</v>
      </c>
      <c r="AW415" t="s">
        <v>114</v>
      </c>
      <c r="AX415" t="s">
        <v>74</v>
      </c>
      <c r="AY415" t="s">
        <v>74</v>
      </c>
      <c r="AZ415" t="s">
        <v>74</v>
      </c>
      <c r="BA415" t="s">
        <v>74</v>
      </c>
      <c r="BB415">
        <v>113</v>
      </c>
      <c r="BC415">
        <v>125</v>
      </c>
      <c r="BD415" t="s">
        <v>74</v>
      </c>
      <c r="BE415" t="s">
        <v>5189</v>
      </c>
      <c r="BF415" t="str">
        <f>HYPERLINK("http://dx.doi.org/10.1016/S0921-8181(96)00005-7","http://dx.doi.org/10.1016/S0921-8181(96)00005-7")</f>
        <v>http://dx.doi.org/10.1016/S0921-8181(96)00005-7</v>
      </c>
      <c r="BG415" t="s">
        <v>74</v>
      </c>
      <c r="BH415" t="s">
        <v>74</v>
      </c>
      <c r="BI415">
        <v>13</v>
      </c>
      <c r="BJ415" t="s">
        <v>2354</v>
      </c>
      <c r="BK415" t="s">
        <v>350</v>
      </c>
      <c r="BL415" t="s">
        <v>2355</v>
      </c>
      <c r="BM415" t="s">
        <v>5190</v>
      </c>
      <c r="BN415" t="s">
        <v>74</v>
      </c>
      <c r="BO415" t="s">
        <v>74</v>
      </c>
      <c r="BP415" t="s">
        <v>74</v>
      </c>
      <c r="BQ415" t="s">
        <v>74</v>
      </c>
      <c r="BR415" t="s">
        <v>97</v>
      </c>
      <c r="BS415" t="s">
        <v>5191</v>
      </c>
      <c r="BT415" t="str">
        <f>HYPERLINK("https%3A%2F%2Fwww.webofscience.com%2Fwos%2Fwoscc%2Ffull-record%2FWOS:A1997WK14800002","View Full Record in Web of Science")</f>
        <v>View Full Record in Web of Science</v>
      </c>
    </row>
    <row r="416" spans="1:72" x14ac:dyDescent="0.15">
      <c r="A416" t="s">
        <v>72</v>
      </c>
      <c r="B416" t="s">
        <v>5192</v>
      </c>
      <c r="C416" t="s">
        <v>74</v>
      </c>
      <c r="D416" t="s">
        <v>74</v>
      </c>
      <c r="E416" t="s">
        <v>74</v>
      </c>
      <c r="F416" t="s">
        <v>5192</v>
      </c>
      <c r="G416" t="s">
        <v>74</v>
      </c>
      <c r="H416" t="s">
        <v>74</v>
      </c>
      <c r="I416" t="s">
        <v>5193</v>
      </c>
      <c r="J416" t="s">
        <v>5194</v>
      </c>
      <c r="K416" t="s">
        <v>74</v>
      </c>
      <c r="L416" t="s">
        <v>74</v>
      </c>
      <c r="M416" t="s">
        <v>77</v>
      </c>
      <c r="N416" t="s">
        <v>78</v>
      </c>
      <c r="O416" t="s">
        <v>74</v>
      </c>
      <c r="P416" t="s">
        <v>74</v>
      </c>
      <c r="Q416" t="s">
        <v>74</v>
      </c>
      <c r="R416" t="s">
        <v>74</v>
      </c>
      <c r="S416" t="s">
        <v>74</v>
      </c>
      <c r="T416" t="s">
        <v>74</v>
      </c>
      <c r="U416" t="s">
        <v>5195</v>
      </c>
      <c r="V416" t="s">
        <v>5196</v>
      </c>
      <c r="W416" t="s">
        <v>74</v>
      </c>
      <c r="X416" t="s">
        <v>74</v>
      </c>
      <c r="Y416" t="s">
        <v>5197</v>
      </c>
      <c r="Z416" t="s">
        <v>74</v>
      </c>
      <c r="AA416" t="s">
        <v>74</v>
      </c>
      <c r="AB416" t="s">
        <v>74</v>
      </c>
      <c r="AC416" t="s">
        <v>74</v>
      </c>
      <c r="AD416" t="s">
        <v>74</v>
      </c>
      <c r="AE416" t="s">
        <v>74</v>
      </c>
      <c r="AF416" t="s">
        <v>74</v>
      </c>
      <c r="AG416">
        <v>41</v>
      </c>
      <c r="AH416">
        <v>15</v>
      </c>
      <c r="AI416">
        <v>16</v>
      </c>
      <c r="AJ416">
        <v>0</v>
      </c>
      <c r="AK416">
        <v>3</v>
      </c>
      <c r="AL416" t="s">
        <v>4111</v>
      </c>
      <c r="AM416" t="s">
        <v>4112</v>
      </c>
      <c r="AN416" t="s">
        <v>4113</v>
      </c>
      <c r="AO416" t="s">
        <v>5198</v>
      </c>
      <c r="AP416" t="s">
        <v>74</v>
      </c>
      <c r="AQ416" t="s">
        <v>74</v>
      </c>
      <c r="AR416" t="s">
        <v>5194</v>
      </c>
      <c r="AS416" t="s">
        <v>5199</v>
      </c>
      <c r="AT416" t="s">
        <v>5013</v>
      </c>
      <c r="AU416">
        <v>1997</v>
      </c>
      <c r="AV416">
        <v>125</v>
      </c>
      <c r="AW416">
        <v>2</v>
      </c>
      <c r="AX416" t="s">
        <v>74</v>
      </c>
      <c r="AY416" t="s">
        <v>74</v>
      </c>
      <c r="AZ416" t="s">
        <v>74</v>
      </c>
      <c r="BA416" t="s">
        <v>74</v>
      </c>
      <c r="BB416">
        <v>281</v>
      </c>
      <c r="BC416">
        <v>287</v>
      </c>
      <c r="BD416" t="s">
        <v>74</v>
      </c>
      <c r="BE416" t="s">
        <v>5200</v>
      </c>
      <c r="BF416" t="str">
        <f>HYPERLINK("http://dx.doi.org/10.1006/icar.1996.5622","http://dx.doi.org/10.1006/icar.1996.5622")</f>
        <v>http://dx.doi.org/10.1006/icar.1996.5622</v>
      </c>
      <c r="BG416" t="s">
        <v>74</v>
      </c>
      <c r="BH416" t="s">
        <v>74</v>
      </c>
      <c r="BI416">
        <v>7</v>
      </c>
      <c r="BJ416" t="s">
        <v>638</v>
      </c>
      <c r="BK416" t="s">
        <v>95</v>
      </c>
      <c r="BL416" t="s">
        <v>638</v>
      </c>
      <c r="BM416" t="s">
        <v>5201</v>
      </c>
      <c r="BN416" t="s">
        <v>74</v>
      </c>
      <c r="BO416" t="s">
        <v>119</v>
      </c>
      <c r="BP416" t="s">
        <v>74</v>
      </c>
      <c r="BQ416" t="s">
        <v>74</v>
      </c>
      <c r="BR416" t="s">
        <v>97</v>
      </c>
      <c r="BS416" t="s">
        <v>5202</v>
      </c>
      <c r="BT416" t="str">
        <f>HYPERLINK("https%3A%2F%2Fwww.webofscience.com%2Fwos%2Fwoscc%2Ffull-record%2FWOS:A1997WP28000004","View Full Record in Web of Science")</f>
        <v>View Full Record in Web of Science</v>
      </c>
    </row>
    <row r="417" spans="1:72" x14ac:dyDescent="0.15">
      <c r="A417" t="s">
        <v>72</v>
      </c>
      <c r="B417" t="s">
        <v>5203</v>
      </c>
      <c r="C417" t="s">
        <v>74</v>
      </c>
      <c r="D417" t="s">
        <v>74</v>
      </c>
      <c r="E417" t="s">
        <v>74</v>
      </c>
      <c r="F417" t="s">
        <v>5203</v>
      </c>
      <c r="G417" t="s">
        <v>74</v>
      </c>
      <c r="H417" t="s">
        <v>74</v>
      </c>
      <c r="I417" t="s">
        <v>5204</v>
      </c>
      <c r="J417" t="s">
        <v>5205</v>
      </c>
      <c r="K417" t="s">
        <v>74</v>
      </c>
      <c r="L417" t="s">
        <v>74</v>
      </c>
      <c r="M417" t="s">
        <v>77</v>
      </c>
      <c r="N417" t="s">
        <v>78</v>
      </c>
      <c r="O417" t="s">
        <v>74</v>
      </c>
      <c r="P417" t="s">
        <v>74</v>
      </c>
      <c r="Q417" t="s">
        <v>74</v>
      </c>
      <c r="R417" t="s">
        <v>74</v>
      </c>
      <c r="S417" t="s">
        <v>74</v>
      </c>
      <c r="T417" t="s">
        <v>5206</v>
      </c>
      <c r="U417" t="s">
        <v>5207</v>
      </c>
      <c r="V417" t="s">
        <v>5208</v>
      </c>
      <c r="W417" t="s">
        <v>74</v>
      </c>
      <c r="X417" t="s">
        <v>74</v>
      </c>
      <c r="Y417" t="s">
        <v>5209</v>
      </c>
      <c r="Z417" t="s">
        <v>74</v>
      </c>
      <c r="AA417" t="s">
        <v>74</v>
      </c>
      <c r="AB417" t="s">
        <v>5210</v>
      </c>
      <c r="AC417" t="s">
        <v>74</v>
      </c>
      <c r="AD417" t="s">
        <v>74</v>
      </c>
      <c r="AE417" t="s">
        <v>74</v>
      </c>
      <c r="AF417" t="s">
        <v>74</v>
      </c>
      <c r="AG417">
        <v>17</v>
      </c>
      <c r="AH417">
        <v>36</v>
      </c>
      <c r="AI417">
        <v>43</v>
      </c>
      <c r="AJ417">
        <v>3</v>
      </c>
      <c r="AK417">
        <v>18</v>
      </c>
      <c r="AL417" t="s">
        <v>5116</v>
      </c>
      <c r="AM417" t="s">
        <v>5117</v>
      </c>
      <c r="AN417" t="s">
        <v>5118</v>
      </c>
      <c r="AO417" t="s">
        <v>5211</v>
      </c>
      <c r="AP417" t="s">
        <v>74</v>
      </c>
      <c r="AQ417" t="s">
        <v>74</v>
      </c>
      <c r="AR417" t="s">
        <v>5212</v>
      </c>
      <c r="AS417" t="s">
        <v>5213</v>
      </c>
      <c r="AT417" t="s">
        <v>5013</v>
      </c>
      <c r="AU417">
        <v>1997</v>
      </c>
      <c r="AV417">
        <v>17</v>
      </c>
      <c r="AW417">
        <v>2</v>
      </c>
      <c r="AX417" t="s">
        <v>74</v>
      </c>
      <c r="AY417" t="s">
        <v>74</v>
      </c>
      <c r="AZ417" t="s">
        <v>74</v>
      </c>
      <c r="BA417" t="s">
        <v>74</v>
      </c>
      <c r="BB417">
        <v>155</v>
      </c>
      <c r="BC417">
        <v>162</v>
      </c>
      <c r="BD417" t="s">
        <v>74</v>
      </c>
      <c r="BE417" t="s">
        <v>74</v>
      </c>
      <c r="BF417" t="s">
        <v>74</v>
      </c>
      <c r="BG417" t="s">
        <v>74</v>
      </c>
      <c r="BH417" t="s">
        <v>74</v>
      </c>
      <c r="BI417">
        <v>8</v>
      </c>
      <c r="BJ417" t="s">
        <v>306</v>
      </c>
      <c r="BK417" t="s">
        <v>95</v>
      </c>
      <c r="BL417" t="s">
        <v>306</v>
      </c>
      <c r="BM417" t="s">
        <v>5214</v>
      </c>
      <c r="BN417" t="s">
        <v>74</v>
      </c>
      <c r="BO417" t="s">
        <v>74</v>
      </c>
      <c r="BP417" t="s">
        <v>74</v>
      </c>
      <c r="BQ417" t="s">
        <v>74</v>
      </c>
      <c r="BR417" t="s">
        <v>97</v>
      </c>
      <c r="BS417" t="s">
        <v>5215</v>
      </c>
      <c r="BT417" t="str">
        <f>HYPERLINK("https%3A%2F%2Fwww.webofscience.com%2Fwos%2Fwoscc%2Ffull-record%2FWOS:A1997WN52600003","View Full Record in Web of Science")</f>
        <v>View Full Record in Web of Science</v>
      </c>
    </row>
    <row r="418" spans="1:72" x14ac:dyDescent="0.15">
      <c r="A418" t="s">
        <v>72</v>
      </c>
      <c r="B418" t="s">
        <v>5216</v>
      </c>
      <c r="C418" t="s">
        <v>74</v>
      </c>
      <c r="D418" t="s">
        <v>74</v>
      </c>
      <c r="E418" t="s">
        <v>74</v>
      </c>
      <c r="F418" t="s">
        <v>5216</v>
      </c>
      <c r="G418" t="s">
        <v>74</v>
      </c>
      <c r="H418" t="s">
        <v>74</v>
      </c>
      <c r="I418" t="s">
        <v>5217</v>
      </c>
      <c r="J418" t="s">
        <v>5218</v>
      </c>
      <c r="K418" t="s">
        <v>74</v>
      </c>
      <c r="L418" t="s">
        <v>74</v>
      </c>
      <c r="M418" t="s">
        <v>77</v>
      </c>
      <c r="N418" t="s">
        <v>78</v>
      </c>
      <c r="O418" t="s">
        <v>74</v>
      </c>
      <c r="P418" t="s">
        <v>74</v>
      </c>
      <c r="Q418" t="s">
        <v>74</v>
      </c>
      <c r="R418" t="s">
        <v>74</v>
      </c>
      <c r="S418" t="s">
        <v>74</v>
      </c>
      <c r="T418" t="s">
        <v>74</v>
      </c>
      <c r="U418" t="s">
        <v>5219</v>
      </c>
      <c r="V418" t="s">
        <v>5220</v>
      </c>
      <c r="W418" t="s">
        <v>5221</v>
      </c>
      <c r="X418" t="s">
        <v>5222</v>
      </c>
      <c r="Y418" t="s">
        <v>74</v>
      </c>
      <c r="Z418" t="s">
        <v>74</v>
      </c>
      <c r="AA418" t="s">
        <v>725</v>
      </c>
      <c r="AB418" t="s">
        <v>74</v>
      </c>
      <c r="AC418" t="s">
        <v>74</v>
      </c>
      <c r="AD418" t="s">
        <v>74</v>
      </c>
      <c r="AE418" t="s">
        <v>74</v>
      </c>
      <c r="AF418" t="s">
        <v>74</v>
      </c>
      <c r="AG418">
        <v>46</v>
      </c>
      <c r="AH418">
        <v>11</v>
      </c>
      <c r="AI418">
        <v>11</v>
      </c>
      <c r="AJ418">
        <v>1</v>
      </c>
      <c r="AK418">
        <v>4</v>
      </c>
      <c r="AL418" t="s">
        <v>298</v>
      </c>
      <c r="AM418" t="s">
        <v>299</v>
      </c>
      <c r="AN418" t="s">
        <v>1619</v>
      </c>
      <c r="AO418" t="s">
        <v>5223</v>
      </c>
      <c r="AP418" t="s">
        <v>74</v>
      </c>
      <c r="AQ418" t="s">
        <v>74</v>
      </c>
      <c r="AR418" t="s">
        <v>5224</v>
      </c>
      <c r="AS418" t="s">
        <v>5225</v>
      </c>
      <c r="AT418" t="s">
        <v>5013</v>
      </c>
      <c r="AU418">
        <v>1997</v>
      </c>
      <c r="AV418">
        <v>36</v>
      </c>
      <c r="AW418">
        <v>2</v>
      </c>
      <c r="AX418" t="s">
        <v>74</v>
      </c>
      <c r="AY418" t="s">
        <v>74</v>
      </c>
      <c r="AZ418" t="s">
        <v>74</v>
      </c>
      <c r="BA418" t="s">
        <v>74</v>
      </c>
      <c r="BB418">
        <v>97</v>
      </c>
      <c r="BC418">
        <v>118</v>
      </c>
      <c r="BD418" t="s">
        <v>74</v>
      </c>
      <c r="BE418" t="s">
        <v>5226</v>
      </c>
      <c r="BF418" t="str">
        <f>HYPERLINK("http://dx.doi.org/10.1175/1520-0450(1997)036&lt;0097:DOTKWC&gt;2.0.CO;2","http://dx.doi.org/10.1175/1520-0450(1997)036&lt;0097:DOTKWC&gt;2.0.CO;2")</f>
        <v>http://dx.doi.org/10.1175/1520-0450(1997)036&lt;0097:DOTKWC&gt;2.0.CO;2</v>
      </c>
      <c r="BG418" t="s">
        <v>74</v>
      </c>
      <c r="BH418" t="s">
        <v>74</v>
      </c>
      <c r="BI418">
        <v>22</v>
      </c>
      <c r="BJ418" t="s">
        <v>306</v>
      </c>
      <c r="BK418" t="s">
        <v>95</v>
      </c>
      <c r="BL418" t="s">
        <v>306</v>
      </c>
      <c r="BM418" t="s">
        <v>5227</v>
      </c>
      <c r="BN418" t="s">
        <v>74</v>
      </c>
      <c r="BO418" t="s">
        <v>308</v>
      </c>
      <c r="BP418" t="s">
        <v>74</v>
      </c>
      <c r="BQ418" t="s">
        <v>74</v>
      </c>
      <c r="BR418" t="s">
        <v>97</v>
      </c>
      <c r="BS418" t="s">
        <v>5228</v>
      </c>
      <c r="BT418" t="str">
        <f>HYPERLINK("https%3A%2F%2Fwww.webofscience.com%2Fwos%2Fwoscc%2Ffull-record%2FWOS:A1997WE47800001","View Full Record in Web of Science")</f>
        <v>View Full Record in Web of Science</v>
      </c>
    </row>
    <row r="419" spans="1:72" x14ac:dyDescent="0.15">
      <c r="A419" t="s">
        <v>72</v>
      </c>
      <c r="B419" t="s">
        <v>5229</v>
      </c>
      <c r="C419" t="s">
        <v>74</v>
      </c>
      <c r="D419" t="s">
        <v>74</v>
      </c>
      <c r="E419" t="s">
        <v>74</v>
      </c>
      <c r="F419" t="s">
        <v>5229</v>
      </c>
      <c r="G419" t="s">
        <v>74</v>
      </c>
      <c r="H419" t="s">
        <v>74</v>
      </c>
      <c r="I419" t="s">
        <v>5230</v>
      </c>
      <c r="J419" t="s">
        <v>1611</v>
      </c>
      <c r="K419" t="s">
        <v>74</v>
      </c>
      <c r="L419" t="s">
        <v>74</v>
      </c>
      <c r="M419" t="s">
        <v>77</v>
      </c>
      <c r="N419" t="s">
        <v>78</v>
      </c>
      <c r="O419" t="s">
        <v>74</v>
      </c>
      <c r="P419" t="s">
        <v>74</v>
      </c>
      <c r="Q419" t="s">
        <v>74</v>
      </c>
      <c r="R419" t="s">
        <v>74</v>
      </c>
      <c r="S419" t="s">
        <v>74</v>
      </c>
      <c r="T419" t="s">
        <v>74</v>
      </c>
      <c r="U419" t="s">
        <v>74</v>
      </c>
      <c r="V419" t="s">
        <v>5231</v>
      </c>
      <c r="W419" t="s">
        <v>5232</v>
      </c>
      <c r="X419" t="s">
        <v>5233</v>
      </c>
      <c r="Y419" t="s">
        <v>74</v>
      </c>
      <c r="Z419" t="s">
        <v>74</v>
      </c>
      <c r="AA419" t="s">
        <v>74</v>
      </c>
      <c r="AB419" t="s">
        <v>74</v>
      </c>
      <c r="AC419" t="s">
        <v>74</v>
      </c>
      <c r="AD419" t="s">
        <v>74</v>
      </c>
      <c r="AE419" t="s">
        <v>74</v>
      </c>
      <c r="AF419" t="s">
        <v>74</v>
      </c>
      <c r="AG419">
        <v>24</v>
      </c>
      <c r="AH419">
        <v>50</v>
      </c>
      <c r="AI419">
        <v>52</v>
      </c>
      <c r="AJ419">
        <v>0</v>
      </c>
      <c r="AK419">
        <v>12</v>
      </c>
      <c r="AL419" t="s">
        <v>298</v>
      </c>
      <c r="AM419" t="s">
        <v>299</v>
      </c>
      <c r="AN419" t="s">
        <v>1619</v>
      </c>
      <c r="AO419" t="s">
        <v>1620</v>
      </c>
      <c r="AP419" t="s">
        <v>74</v>
      </c>
      <c r="AQ419" t="s">
        <v>74</v>
      </c>
      <c r="AR419" t="s">
        <v>1621</v>
      </c>
      <c r="AS419" t="s">
        <v>1622</v>
      </c>
      <c r="AT419" t="s">
        <v>5013</v>
      </c>
      <c r="AU419">
        <v>1997</v>
      </c>
      <c r="AV419">
        <v>14</v>
      </c>
      <c r="AW419">
        <v>1</v>
      </c>
      <c r="AX419" t="s">
        <v>74</v>
      </c>
      <c r="AY419" t="s">
        <v>74</v>
      </c>
      <c r="AZ419" t="s">
        <v>74</v>
      </c>
      <c r="BA419" t="s">
        <v>74</v>
      </c>
      <c r="BB419">
        <v>45</v>
      </c>
      <c r="BC419">
        <v>53</v>
      </c>
      <c r="BD419" t="s">
        <v>74</v>
      </c>
      <c r="BE419" t="s">
        <v>5234</v>
      </c>
      <c r="BF419" t="str">
        <f>HYPERLINK("http://dx.doi.org/10.1175/1520-0426(1997)014&lt;0045:RTMISI&gt;2.0.CO;2","http://dx.doi.org/10.1175/1520-0426(1997)014&lt;0045:RTMISI&gt;2.0.CO;2")</f>
        <v>http://dx.doi.org/10.1175/1520-0426(1997)014&lt;0045:RTMISI&gt;2.0.CO;2</v>
      </c>
      <c r="BG419" t="s">
        <v>74</v>
      </c>
      <c r="BH419" t="s">
        <v>74</v>
      </c>
      <c r="BI419">
        <v>9</v>
      </c>
      <c r="BJ419" t="s">
        <v>1624</v>
      </c>
      <c r="BK419" t="s">
        <v>95</v>
      </c>
      <c r="BL419" t="s">
        <v>1625</v>
      </c>
      <c r="BM419" t="s">
        <v>5235</v>
      </c>
      <c r="BN419" t="s">
        <v>74</v>
      </c>
      <c r="BO419" t="s">
        <v>601</v>
      </c>
      <c r="BP419" t="s">
        <v>74</v>
      </c>
      <c r="BQ419" t="s">
        <v>74</v>
      </c>
      <c r="BR419" t="s">
        <v>97</v>
      </c>
      <c r="BS419" t="s">
        <v>5236</v>
      </c>
      <c r="BT419" t="str">
        <f>HYPERLINK("https%3A%2F%2Fwww.webofscience.com%2Fwos%2Fwoscc%2Ffull-record%2FWOS:A1997WD27300004","View Full Record in Web of Science")</f>
        <v>View Full Record in Web of Science</v>
      </c>
    </row>
    <row r="420" spans="1:72" x14ac:dyDescent="0.15">
      <c r="A420" t="s">
        <v>72</v>
      </c>
      <c r="B420" t="s">
        <v>5237</v>
      </c>
      <c r="C420" t="s">
        <v>74</v>
      </c>
      <c r="D420" t="s">
        <v>74</v>
      </c>
      <c r="E420" t="s">
        <v>74</v>
      </c>
      <c r="F420" t="s">
        <v>5237</v>
      </c>
      <c r="G420" t="s">
        <v>74</v>
      </c>
      <c r="H420" t="s">
        <v>74</v>
      </c>
      <c r="I420" t="s">
        <v>5238</v>
      </c>
      <c r="J420" t="s">
        <v>1630</v>
      </c>
      <c r="K420" t="s">
        <v>74</v>
      </c>
      <c r="L420" t="s">
        <v>74</v>
      </c>
      <c r="M420" t="s">
        <v>77</v>
      </c>
      <c r="N420" t="s">
        <v>78</v>
      </c>
      <c r="O420" t="s">
        <v>74</v>
      </c>
      <c r="P420" t="s">
        <v>74</v>
      </c>
      <c r="Q420" t="s">
        <v>74</v>
      </c>
      <c r="R420" t="s">
        <v>74</v>
      </c>
      <c r="S420" t="s">
        <v>74</v>
      </c>
      <c r="T420" t="s">
        <v>74</v>
      </c>
      <c r="U420" t="s">
        <v>5239</v>
      </c>
      <c r="V420" t="s">
        <v>5240</v>
      </c>
      <c r="W420" t="s">
        <v>74</v>
      </c>
      <c r="X420" t="s">
        <v>74</v>
      </c>
      <c r="Y420" t="s">
        <v>5241</v>
      </c>
      <c r="Z420" t="s">
        <v>74</v>
      </c>
      <c r="AA420" t="s">
        <v>74</v>
      </c>
      <c r="AB420" t="s">
        <v>74</v>
      </c>
      <c r="AC420" t="s">
        <v>74</v>
      </c>
      <c r="AD420" t="s">
        <v>74</v>
      </c>
      <c r="AE420" t="s">
        <v>74</v>
      </c>
      <c r="AF420" t="s">
        <v>74</v>
      </c>
      <c r="AG420">
        <v>57</v>
      </c>
      <c r="AH420">
        <v>3</v>
      </c>
      <c r="AI420">
        <v>3</v>
      </c>
      <c r="AJ420">
        <v>0</v>
      </c>
      <c r="AK420">
        <v>0</v>
      </c>
      <c r="AL420" t="s">
        <v>175</v>
      </c>
      <c r="AM420" t="s">
        <v>132</v>
      </c>
      <c r="AN420" t="s">
        <v>860</v>
      </c>
      <c r="AO420" t="s">
        <v>1638</v>
      </c>
      <c r="AP420" t="s">
        <v>74</v>
      </c>
      <c r="AQ420" t="s">
        <v>74</v>
      </c>
      <c r="AR420" t="s">
        <v>1639</v>
      </c>
      <c r="AS420" t="s">
        <v>1640</v>
      </c>
      <c r="AT420" t="s">
        <v>5013</v>
      </c>
      <c r="AU420">
        <v>1997</v>
      </c>
      <c r="AV420">
        <v>59</v>
      </c>
      <c r="AW420">
        <v>3</v>
      </c>
      <c r="AX420" t="s">
        <v>74</v>
      </c>
      <c r="AY420" t="s">
        <v>74</v>
      </c>
      <c r="AZ420" t="s">
        <v>74</v>
      </c>
      <c r="BA420" t="s">
        <v>74</v>
      </c>
      <c r="BB420">
        <v>281</v>
      </c>
      <c r="BC420">
        <v>294</v>
      </c>
      <c r="BD420" t="s">
        <v>74</v>
      </c>
      <c r="BE420" t="s">
        <v>5242</v>
      </c>
      <c r="BF420" t="str">
        <f>HYPERLINK("http://dx.doi.org/10.1016/S1364-6826(96)00088-0","http://dx.doi.org/10.1016/S1364-6826(96)00088-0")</f>
        <v>http://dx.doi.org/10.1016/S1364-6826(96)00088-0</v>
      </c>
      <c r="BG420" t="s">
        <v>74</v>
      </c>
      <c r="BH420" t="s">
        <v>74</v>
      </c>
      <c r="BI420">
        <v>14</v>
      </c>
      <c r="BJ420" t="s">
        <v>1642</v>
      </c>
      <c r="BK420" t="s">
        <v>95</v>
      </c>
      <c r="BL420" t="s">
        <v>1642</v>
      </c>
      <c r="BM420" t="s">
        <v>5243</v>
      </c>
      <c r="BN420" t="s">
        <v>74</v>
      </c>
      <c r="BO420" t="s">
        <v>74</v>
      </c>
      <c r="BP420" t="s">
        <v>74</v>
      </c>
      <c r="BQ420" t="s">
        <v>74</v>
      </c>
      <c r="BR420" t="s">
        <v>97</v>
      </c>
      <c r="BS420" t="s">
        <v>5244</v>
      </c>
      <c r="BT420" t="str">
        <f>HYPERLINK("https%3A%2F%2Fwww.webofscience.com%2Fwos%2Fwoscc%2Ffull-record%2FWOS:A1997WL04900003","View Full Record in Web of Science")</f>
        <v>View Full Record in Web of Science</v>
      </c>
    </row>
    <row r="421" spans="1:72" x14ac:dyDescent="0.15">
      <c r="A421" t="s">
        <v>72</v>
      </c>
      <c r="B421" t="s">
        <v>5245</v>
      </c>
      <c r="C421" t="s">
        <v>74</v>
      </c>
      <c r="D421" t="s">
        <v>74</v>
      </c>
      <c r="E421" t="s">
        <v>74</v>
      </c>
      <c r="F421" t="s">
        <v>5245</v>
      </c>
      <c r="G421" t="s">
        <v>74</v>
      </c>
      <c r="H421" t="s">
        <v>74</v>
      </c>
      <c r="I421" t="s">
        <v>5246</v>
      </c>
      <c r="J421" t="s">
        <v>1656</v>
      </c>
      <c r="K421" t="s">
        <v>74</v>
      </c>
      <c r="L421" t="s">
        <v>74</v>
      </c>
      <c r="M421" t="s">
        <v>77</v>
      </c>
      <c r="N421" t="s">
        <v>78</v>
      </c>
      <c r="O421" t="s">
        <v>74</v>
      </c>
      <c r="P421" t="s">
        <v>74</v>
      </c>
      <c r="Q421" t="s">
        <v>74</v>
      </c>
      <c r="R421" t="s">
        <v>74</v>
      </c>
      <c r="S421" t="s">
        <v>74</v>
      </c>
      <c r="T421" t="s">
        <v>74</v>
      </c>
      <c r="U421" t="s">
        <v>5247</v>
      </c>
      <c r="V421" t="s">
        <v>5248</v>
      </c>
      <c r="W421" t="s">
        <v>5249</v>
      </c>
      <c r="X421" t="s">
        <v>5250</v>
      </c>
      <c r="Y421" t="s">
        <v>5251</v>
      </c>
      <c r="Z421" t="s">
        <v>74</v>
      </c>
      <c r="AA421" t="s">
        <v>5252</v>
      </c>
      <c r="AB421" t="s">
        <v>5253</v>
      </c>
      <c r="AC421" t="s">
        <v>74</v>
      </c>
      <c r="AD421" t="s">
        <v>74</v>
      </c>
      <c r="AE421" t="s">
        <v>74</v>
      </c>
      <c r="AF421" t="s">
        <v>74</v>
      </c>
      <c r="AG421">
        <v>29</v>
      </c>
      <c r="AH421">
        <v>85</v>
      </c>
      <c r="AI421">
        <v>89</v>
      </c>
      <c r="AJ421">
        <v>0</v>
      </c>
      <c r="AK421">
        <v>9</v>
      </c>
      <c r="AL421" t="s">
        <v>298</v>
      </c>
      <c r="AM421" t="s">
        <v>299</v>
      </c>
      <c r="AN421" t="s">
        <v>1619</v>
      </c>
      <c r="AO421" t="s">
        <v>1660</v>
      </c>
      <c r="AP421" t="s">
        <v>74</v>
      </c>
      <c r="AQ421" t="s">
        <v>74</v>
      </c>
      <c r="AR421" t="s">
        <v>1661</v>
      </c>
      <c r="AS421" t="s">
        <v>1662</v>
      </c>
      <c r="AT421" t="s">
        <v>5013</v>
      </c>
      <c r="AU421">
        <v>1997</v>
      </c>
      <c r="AV421">
        <v>10</v>
      </c>
      <c r="AW421">
        <v>2</v>
      </c>
      <c r="AX421" t="s">
        <v>74</v>
      </c>
      <c r="AY421" t="s">
        <v>74</v>
      </c>
      <c r="AZ421" t="s">
        <v>74</v>
      </c>
      <c r="BA421" t="s">
        <v>74</v>
      </c>
      <c r="BB421">
        <v>306</v>
      </c>
      <c r="BC421">
        <v>316</v>
      </c>
      <c r="BD421" t="s">
        <v>74</v>
      </c>
      <c r="BE421" t="s">
        <v>5254</v>
      </c>
      <c r="BF421" t="str">
        <f>HYPERLINK("http://dx.doi.org/10.1175/1520-0442(1997)010&lt;0306:SPOWMC&gt;2.0.CO;2","http://dx.doi.org/10.1175/1520-0442(1997)010&lt;0306:SPOWMC&gt;2.0.CO;2")</f>
        <v>http://dx.doi.org/10.1175/1520-0442(1997)010&lt;0306:SPOWMC&gt;2.0.CO;2</v>
      </c>
      <c r="BG421" t="s">
        <v>74</v>
      </c>
      <c r="BH421" t="s">
        <v>74</v>
      </c>
      <c r="BI421">
        <v>11</v>
      </c>
      <c r="BJ421" t="s">
        <v>306</v>
      </c>
      <c r="BK421" t="s">
        <v>95</v>
      </c>
      <c r="BL421" t="s">
        <v>306</v>
      </c>
      <c r="BM421" t="s">
        <v>5255</v>
      </c>
      <c r="BN421" t="s">
        <v>74</v>
      </c>
      <c r="BO421" t="s">
        <v>74</v>
      </c>
      <c r="BP421" t="s">
        <v>74</v>
      </c>
      <c r="BQ421" t="s">
        <v>74</v>
      </c>
      <c r="BR421" t="s">
        <v>97</v>
      </c>
      <c r="BS421" t="s">
        <v>5256</v>
      </c>
      <c r="BT421" t="str">
        <f>HYPERLINK("https%3A%2F%2Fwww.webofscience.com%2Fwos%2Fwoscc%2Ffull-record%2FWOS:A1997WJ83500011","View Full Record in Web of Science")</f>
        <v>View Full Record in Web of Science</v>
      </c>
    </row>
    <row r="422" spans="1:72" x14ac:dyDescent="0.15">
      <c r="A422" t="s">
        <v>72</v>
      </c>
      <c r="B422" t="s">
        <v>5257</v>
      </c>
      <c r="C422" t="s">
        <v>74</v>
      </c>
      <c r="D422" t="s">
        <v>74</v>
      </c>
      <c r="E422" t="s">
        <v>74</v>
      </c>
      <c r="F422" t="s">
        <v>5257</v>
      </c>
      <c r="G422" t="s">
        <v>74</v>
      </c>
      <c r="H422" t="s">
        <v>74</v>
      </c>
      <c r="I422" t="s">
        <v>5258</v>
      </c>
      <c r="J422" t="s">
        <v>5259</v>
      </c>
      <c r="K422" t="s">
        <v>74</v>
      </c>
      <c r="L422" t="s">
        <v>74</v>
      </c>
      <c r="M422" t="s">
        <v>77</v>
      </c>
      <c r="N422" t="s">
        <v>78</v>
      </c>
      <c r="O422" t="s">
        <v>74</v>
      </c>
      <c r="P422" t="s">
        <v>74</v>
      </c>
      <c r="Q422" t="s">
        <v>74</v>
      </c>
      <c r="R422" t="s">
        <v>74</v>
      </c>
      <c r="S422" t="s">
        <v>74</v>
      </c>
      <c r="T422" t="s">
        <v>5260</v>
      </c>
      <c r="U422" t="s">
        <v>5261</v>
      </c>
      <c r="V422" t="s">
        <v>5262</v>
      </c>
      <c r="W422" t="s">
        <v>74</v>
      </c>
      <c r="X422" t="s">
        <v>74</v>
      </c>
      <c r="Y422" t="s">
        <v>5263</v>
      </c>
      <c r="Z422" t="s">
        <v>74</v>
      </c>
      <c r="AA422" t="s">
        <v>74</v>
      </c>
      <c r="AB422" t="s">
        <v>74</v>
      </c>
      <c r="AC422" t="s">
        <v>74</v>
      </c>
      <c r="AD422" t="s">
        <v>74</v>
      </c>
      <c r="AE422" t="s">
        <v>74</v>
      </c>
      <c r="AF422" t="s">
        <v>74</v>
      </c>
      <c r="AG422">
        <v>26</v>
      </c>
      <c r="AH422">
        <v>35</v>
      </c>
      <c r="AI422">
        <v>38</v>
      </c>
      <c r="AJ422">
        <v>0</v>
      </c>
      <c r="AK422">
        <v>14</v>
      </c>
      <c r="AL422" t="s">
        <v>86</v>
      </c>
      <c r="AM422" t="s">
        <v>87</v>
      </c>
      <c r="AN422" t="s">
        <v>88</v>
      </c>
      <c r="AO422" t="s">
        <v>5264</v>
      </c>
      <c r="AP422" t="s">
        <v>74</v>
      </c>
      <c r="AQ422" t="s">
        <v>74</v>
      </c>
      <c r="AR422" t="s">
        <v>5265</v>
      </c>
      <c r="AS422" t="s">
        <v>5266</v>
      </c>
      <c r="AT422" t="s">
        <v>5013</v>
      </c>
      <c r="AU422">
        <v>1997</v>
      </c>
      <c r="AV422">
        <v>167</v>
      </c>
      <c r="AW422">
        <v>2</v>
      </c>
      <c r="AX422" t="s">
        <v>74</v>
      </c>
      <c r="AY422" t="s">
        <v>74</v>
      </c>
      <c r="AZ422" t="s">
        <v>74</v>
      </c>
      <c r="BA422" t="s">
        <v>74</v>
      </c>
      <c r="BB422">
        <v>129</v>
      </c>
      <c r="BC422">
        <v>134</v>
      </c>
      <c r="BD422" t="s">
        <v>74</v>
      </c>
      <c r="BE422" t="s">
        <v>5267</v>
      </c>
      <c r="BF422" t="str">
        <f>HYPERLINK("http://dx.doi.org/10.1007/s003600050056","http://dx.doi.org/10.1007/s003600050056")</f>
        <v>http://dx.doi.org/10.1007/s003600050056</v>
      </c>
      <c r="BG422" t="s">
        <v>74</v>
      </c>
      <c r="BH422" t="s">
        <v>74</v>
      </c>
      <c r="BI422">
        <v>6</v>
      </c>
      <c r="BJ422" t="s">
        <v>4647</v>
      </c>
      <c r="BK422" t="s">
        <v>95</v>
      </c>
      <c r="BL422" t="s">
        <v>4647</v>
      </c>
      <c r="BM422" t="s">
        <v>5268</v>
      </c>
      <c r="BN422" t="s">
        <v>74</v>
      </c>
      <c r="BO422" t="s">
        <v>74</v>
      </c>
      <c r="BP422" t="s">
        <v>74</v>
      </c>
      <c r="BQ422" t="s">
        <v>74</v>
      </c>
      <c r="BR422" t="s">
        <v>97</v>
      </c>
      <c r="BS422" t="s">
        <v>5269</v>
      </c>
      <c r="BT422" t="str">
        <f>HYPERLINK("https%3A%2F%2Fwww.webofscience.com%2Fwos%2Fwoscc%2Ffull-record%2FWOS:A1997WL93700007","View Full Record in Web of Science")</f>
        <v>View Full Record in Web of Science</v>
      </c>
    </row>
    <row r="423" spans="1:72" x14ac:dyDescent="0.15">
      <c r="A423" t="s">
        <v>72</v>
      </c>
      <c r="B423" t="s">
        <v>5270</v>
      </c>
      <c r="C423" t="s">
        <v>74</v>
      </c>
      <c r="D423" t="s">
        <v>74</v>
      </c>
      <c r="E423" t="s">
        <v>74</v>
      </c>
      <c r="F423" t="s">
        <v>5270</v>
      </c>
      <c r="G423" t="s">
        <v>74</v>
      </c>
      <c r="H423" t="s">
        <v>74</v>
      </c>
      <c r="I423" t="s">
        <v>5271</v>
      </c>
      <c r="J423" t="s">
        <v>1668</v>
      </c>
      <c r="K423" t="s">
        <v>74</v>
      </c>
      <c r="L423" t="s">
        <v>74</v>
      </c>
      <c r="M423" t="s">
        <v>77</v>
      </c>
      <c r="N423" t="s">
        <v>78</v>
      </c>
      <c r="O423" t="s">
        <v>74</v>
      </c>
      <c r="P423" t="s">
        <v>74</v>
      </c>
      <c r="Q423" t="s">
        <v>74</v>
      </c>
      <c r="R423" t="s">
        <v>74</v>
      </c>
      <c r="S423" t="s">
        <v>74</v>
      </c>
      <c r="T423" t="s">
        <v>5272</v>
      </c>
      <c r="U423" t="s">
        <v>5273</v>
      </c>
      <c r="V423" t="s">
        <v>5274</v>
      </c>
      <c r="W423" t="s">
        <v>4289</v>
      </c>
      <c r="X423" t="s">
        <v>2142</v>
      </c>
      <c r="Y423" t="s">
        <v>74</v>
      </c>
      <c r="Z423" t="s">
        <v>74</v>
      </c>
      <c r="AA423" t="s">
        <v>74</v>
      </c>
      <c r="AB423" t="s">
        <v>74</v>
      </c>
      <c r="AC423" t="s">
        <v>74</v>
      </c>
      <c r="AD423" t="s">
        <v>74</v>
      </c>
      <c r="AE423" t="s">
        <v>74</v>
      </c>
      <c r="AF423" t="s">
        <v>74</v>
      </c>
      <c r="AG423">
        <v>49</v>
      </c>
      <c r="AH423">
        <v>51</v>
      </c>
      <c r="AI423">
        <v>53</v>
      </c>
      <c r="AJ423">
        <v>0</v>
      </c>
      <c r="AK423">
        <v>15</v>
      </c>
      <c r="AL423" t="s">
        <v>1178</v>
      </c>
      <c r="AM423" t="s">
        <v>132</v>
      </c>
      <c r="AN423" t="s">
        <v>1179</v>
      </c>
      <c r="AO423" t="s">
        <v>1676</v>
      </c>
      <c r="AP423" t="s">
        <v>74</v>
      </c>
      <c r="AQ423" t="s">
        <v>74</v>
      </c>
      <c r="AR423" t="s">
        <v>1677</v>
      </c>
      <c r="AS423" t="s">
        <v>1678</v>
      </c>
      <c r="AT423" t="s">
        <v>5013</v>
      </c>
      <c r="AU423">
        <v>1997</v>
      </c>
      <c r="AV423">
        <v>85</v>
      </c>
      <c r="AW423">
        <v>1</v>
      </c>
      <c r="AX423" t="s">
        <v>74</v>
      </c>
      <c r="AY423" t="s">
        <v>74</v>
      </c>
      <c r="AZ423" t="s">
        <v>74</v>
      </c>
      <c r="BA423" t="s">
        <v>74</v>
      </c>
      <c r="BB423">
        <v>43</v>
      </c>
      <c r="BC423">
        <v>56</v>
      </c>
      <c r="BD423" t="s">
        <v>74</v>
      </c>
      <c r="BE423" t="s">
        <v>5275</v>
      </c>
      <c r="BF423" t="str">
        <f>HYPERLINK("http://dx.doi.org/10.2307/2960626","http://dx.doi.org/10.2307/2960626")</f>
        <v>http://dx.doi.org/10.2307/2960626</v>
      </c>
      <c r="BG423" t="s">
        <v>74</v>
      </c>
      <c r="BH423" t="s">
        <v>74</v>
      </c>
      <c r="BI423">
        <v>14</v>
      </c>
      <c r="BJ423" t="s">
        <v>1680</v>
      </c>
      <c r="BK423" t="s">
        <v>95</v>
      </c>
      <c r="BL423" t="s">
        <v>1459</v>
      </c>
      <c r="BM423" t="s">
        <v>5276</v>
      </c>
      <c r="BN423" t="s">
        <v>74</v>
      </c>
      <c r="BO423" t="s">
        <v>74</v>
      </c>
      <c r="BP423" t="s">
        <v>74</v>
      </c>
      <c r="BQ423" t="s">
        <v>74</v>
      </c>
      <c r="BR423" t="s">
        <v>97</v>
      </c>
      <c r="BS423" t="s">
        <v>5277</v>
      </c>
      <c r="BT423" t="str">
        <f>HYPERLINK("https%3A%2F%2Fwww.webofscience.com%2Fwos%2Fwoscc%2Ffull-record%2FWOS:A1997WQ18800004","View Full Record in Web of Science")</f>
        <v>View Full Record in Web of Science</v>
      </c>
    </row>
    <row r="424" spans="1:72" x14ac:dyDescent="0.15">
      <c r="A424" t="s">
        <v>72</v>
      </c>
      <c r="B424" t="s">
        <v>5278</v>
      </c>
      <c r="C424" t="s">
        <v>74</v>
      </c>
      <c r="D424" t="s">
        <v>74</v>
      </c>
      <c r="E424" t="s">
        <v>74</v>
      </c>
      <c r="F424" t="s">
        <v>5278</v>
      </c>
      <c r="G424" t="s">
        <v>74</v>
      </c>
      <c r="H424" t="s">
        <v>74</v>
      </c>
      <c r="I424" t="s">
        <v>5279</v>
      </c>
      <c r="J424" t="s">
        <v>5280</v>
      </c>
      <c r="K424" t="s">
        <v>74</v>
      </c>
      <c r="L424" t="s">
        <v>74</v>
      </c>
      <c r="M424" t="s">
        <v>77</v>
      </c>
      <c r="N424" t="s">
        <v>78</v>
      </c>
      <c r="O424" t="s">
        <v>74</v>
      </c>
      <c r="P424" t="s">
        <v>74</v>
      </c>
      <c r="Q424" t="s">
        <v>74</v>
      </c>
      <c r="R424" t="s">
        <v>74</v>
      </c>
      <c r="S424" t="s">
        <v>74</v>
      </c>
      <c r="T424" t="s">
        <v>5281</v>
      </c>
      <c r="U424" t="s">
        <v>5282</v>
      </c>
      <c r="V424" t="s">
        <v>5283</v>
      </c>
      <c r="W424" t="s">
        <v>5284</v>
      </c>
      <c r="X424" t="s">
        <v>5285</v>
      </c>
      <c r="Y424" t="s">
        <v>74</v>
      </c>
      <c r="Z424" t="s">
        <v>74</v>
      </c>
      <c r="AA424" t="s">
        <v>5286</v>
      </c>
      <c r="AB424" t="s">
        <v>74</v>
      </c>
      <c r="AC424" t="s">
        <v>74</v>
      </c>
      <c r="AD424" t="s">
        <v>74</v>
      </c>
      <c r="AE424" t="s">
        <v>74</v>
      </c>
      <c r="AF424" t="s">
        <v>74</v>
      </c>
      <c r="AG424">
        <v>42</v>
      </c>
      <c r="AH424">
        <v>94</v>
      </c>
      <c r="AI424">
        <v>101</v>
      </c>
      <c r="AJ424">
        <v>0</v>
      </c>
      <c r="AK424">
        <v>13</v>
      </c>
      <c r="AL424" t="s">
        <v>5287</v>
      </c>
      <c r="AM424" t="s">
        <v>5288</v>
      </c>
      <c r="AN424" t="s">
        <v>5289</v>
      </c>
      <c r="AO424" t="s">
        <v>5290</v>
      </c>
      <c r="AP424" t="s">
        <v>5291</v>
      </c>
      <c r="AQ424" t="s">
        <v>74</v>
      </c>
      <c r="AR424" t="s">
        <v>5292</v>
      </c>
      <c r="AS424" t="s">
        <v>5293</v>
      </c>
      <c r="AT424" t="s">
        <v>5013</v>
      </c>
      <c r="AU424">
        <v>1997</v>
      </c>
      <c r="AV424">
        <v>200</v>
      </c>
      <c r="AW424">
        <v>4</v>
      </c>
      <c r="AX424" t="s">
        <v>74</v>
      </c>
      <c r="AY424" t="s">
        <v>74</v>
      </c>
      <c r="AZ424" t="s">
        <v>74</v>
      </c>
      <c r="BA424" t="s">
        <v>74</v>
      </c>
      <c r="BB424">
        <v>661</v>
      </c>
      <c r="BC424">
        <v>675</v>
      </c>
      <c r="BD424" t="s">
        <v>74</v>
      </c>
      <c r="BE424" t="s">
        <v>74</v>
      </c>
      <c r="BF424" t="s">
        <v>74</v>
      </c>
      <c r="BG424" t="s">
        <v>74</v>
      </c>
      <c r="BH424" t="s">
        <v>74</v>
      </c>
      <c r="BI424">
        <v>15</v>
      </c>
      <c r="BJ424" t="s">
        <v>1778</v>
      </c>
      <c r="BK424" t="s">
        <v>95</v>
      </c>
      <c r="BL424" t="s">
        <v>1779</v>
      </c>
      <c r="BM424" t="s">
        <v>5294</v>
      </c>
      <c r="BN424">
        <v>9318399</v>
      </c>
      <c r="BO424" t="s">
        <v>74</v>
      </c>
      <c r="BP424" t="s">
        <v>74</v>
      </c>
      <c r="BQ424" t="s">
        <v>74</v>
      </c>
      <c r="BR424" t="s">
        <v>97</v>
      </c>
      <c r="BS424" t="s">
        <v>5295</v>
      </c>
      <c r="BT424" t="str">
        <f>HYPERLINK("https%3A%2F%2Fwww.webofscience.com%2Fwos%2Fwoscc%2Ffull-record%2FWOS:A1997WL49100001","View Full Record in Web of Science")</f>
        <v>View Full Record in Web of Science</v>
      </c>
    </row>
    <row r="425" spans="1:72" x14ac:dyDescent="0.15">
      <c r="A425" t="s">
        <v>72</v>
      </c>
      <c r="B425" t="s">
        <v>5296</v>
      </c>
      <c r="C425" t="s">
        <v>74</v>
      </c>
      <c r="D425" t="s">
        <v>74</v>
      </c>
      <c r="E425" t="s">
        <v>74</v>
      </c>
      <c r="F425" t="s">
        <v>5296</v>
      </c>
      <c r="G425" t="s">
        <v>74</v>
      </c>
      <c r="H425" t="s">
        <v>74</v>
      </c>
      <c r="I425" t="s">
        <v>5297</v>
      </c>
      <c r="J425" t="s">
        <v>5280</v>
      </c>
      <c r="K425" t="s">
        <v>74</v>
      </c>
      <c r="L425" t="s">
        <v>74</v>
      </c>
      <c r="M425" t="s">
        <v>77</v>
      </c>
      <c r="N425" t="s">
        <v>78</v>
      </c>
      <c r="O425" t="s">
        <v>74</v>
      </c>
      <c r="P425" t="s">
        <v>74</v>
      </c>
      <c r="Q425" t="s">
        <v>74</v>
      </c>
      <c r="R425" t="s">
        <v>74</v>
      </c>
      <c r="S425" t="s">
        <v>74</v>
      </c>
      <c r="T425" t="s">
        <v>5298</v>
      </c>
      <c r="U425" t="s">
        <v>5299</v>
      </c>
      <c r="V425" t="s">
        <v>5300</v>
      </c>
      <c r="W425" t="s">
        <v>5301</v>
      </c>
      <c r="X425" t="s">
        <v>5302</v>
      </c>
      <c r="Y425" t="s">
        <v>74</v>
      </c>
      <c r="Z425" t="s">
        <v>74</v>
      </c>
      <c r="AA425" t="s">
        <v>5303</v>
      </c>
      <c r="AB425" t="s">
        <v>5304</v>
      </c>
      <c r="AC425" t="s">
        <v>74</v>
      </c>
      <c r="AD425" t="s">
        <v>74</v>
      </c>
      <c r="AE425" t="s">
        <v>74</v>
      </c>
      <c r="AF425" t="s">
        <v>74</v>
      </c>
      <c r="AG425">
        <v>31</v>
      </c>
      <c r="AH425">
        <v>58</v>
      </c>
      <c r="AI425">
        <v>59</v>
      </c>
      <c r="AJ425">
        <v>0</v>
      </c>
      <c r="AK425">
        <v>8</v>
      </c>
      <c r="AL425" t="s">
        <v>5287</v>
      </c>
      <c r="AM425" t="s">
        <v>5288</v>
      </c>
      <c r="AN425" t="s">
        <v>5305</v>
      </c>
      <c r="AO425" t="s">
        <v>5290</v>
      </c>
      <c r="AP425" t="s">
        <v>74</v>
      </c>
      <c r="AQ425" t="s">
        <v>74</v>
      </c>
      <c r="AR425" t="s">
        <v>5292</v>
      </c>
      <c r="AS425" t="s">
        <v>5293</v>
      </c>
      <c r="AT425" t="s">
        <v>5013</v>
      </c>
      <c r="AU425">
        <v>1997</v>
      </c>
      <c r="AV425">
        <v>200</v>
      </c>
      <c r="AW425">
        <v>4</v>
      </c>
      <c r="AX425" t="s">
        <v>74</v>
      </c>
      <c r="AY425" t="s">
        <v>74</v>
      </c>
      <c r="AZ425" t="s">
        <v>74</v>
      </c>
      <c r="BA425" t="s">
        <v>74</v>
      </c>
      <c r="BB425">
        <v>703</v>
      </c>
      <c r="BC425">
        <v>712</v>
      </c>
      <c r="BD425" t="s">
        <v>74</v>
      </c>
      <c r="BE425" t="s">
        <v>74</v>
      </c>
      <c r="BF425" t="s">
        <v>74</v>
      </c>
      <c r="BG425" t="s">
        <v>74</v>
      </c>
      <c r="BH425" t="s">
        <v>74</v>
      </c>
      <c r="BI425">
        <v>10</v>
      </c>
      <c r="BJ425" t="s">
        <v>1778</v>
      </c>
      <c r="BK425" t="s">
        <v>95</v>
      </c>
      <c r="BL425" t="s">
        <v>1779</v>
      </c>
      <c r="BM425" t="s">
        <v>5294</v>
      </c>
      <c r="BN425">
        <v>9318455</v>
      </c>
      <c r="BO425" t="s">
        <v>74</v>
      </c>
      <c r="BP425" t="s">
        <v>74</v>
      </c>
      <c r="BQ425" t="s">
        <v>74</v>
      </c>
      <c r="BR425" t="s">
        <v>97</v>
      </c>
      <c r="BS425" t="s">
        <v>5306</v>
      </c>
      <c r="BT425" t="str">
        <f>HYPERLINK("https%3A%2F%2Fwww.webofscience.com%2Fwos%2Fwoscc%2Ffull-record%2FWOS:A1997WL49100004","View Full Record in Web of Science")</f>
        <v>View Full Record in Web of Science</v>
      </c>
    </row>
    <row r="426" spans="1:72" x14ac:dyDescent="0.15">
      <c r="A426" t="s">
        <v>72</v>
      </c>
      <c r="B426" t="s">
        <v>5307</v>
      </c>
      <c r="C426" t="s">
        <v>74</v>
      </c>
      <c r="D426" t="s">
        <v>74</v>
      </c>
      <c r="E426" t="s">
        <v>74</v>
      </c>
      <c r="F426" t="s">
        <v>5307</v>
      </c>
      <c r="G426" t="s">
        <v>74</v>
      </c>
      <c r="H426" t="s">
        <v>74</v>
      </c>
      <c r="I426" t="s">
        <v>5308</v>
      </c>
      <c r="J426" t="s">
        <v>5309</v>
      </c>
      <c r="K426" t="s">
        <v>74</v>
      </c>
      <c r="L426" t="s">
        <v>74</v>
      </c>
      <c r="M426" t="s">
        <v>77</v>
      </c>
      <c r="N426" t="s">
        <v>78</v>
      </c>
      <c r="O426" t="s">
        <v>74</v>
      </c>
      <c r="P426" t="s">
        <v>74</v>
      </c>
      <c r="Q426" t="s">
        <v>74</v>
      </c>
      <c r="R426" t="s">
        <v>74</v>
      </c>
      <c r="S426" t="s">
        <v>74</v>
      </c>
      <c r="T426" t="s">
        <v>5310</v>
      </c>
      <c r="U426" t="s">
        <v>5311</v>
      </c>
      <c r="V426" t="s">
        <v>5312</v>
      </c>
      <c r="W426" t="s">
        <v>5313</v>
      </c>
      <c r="X426" t="s">
        <v>5314</v>
      </c>
      <c r="Y426" t="s">
        <v>74</v>
      </c>
      <c r="Z426" t="s">
        <v>74</v>
      </c>
      <c r="AA426" t="s">
        <v>3487</v>
      </c>
      <c r="AB426" t="s">
        <v>74</v>
      </c>
      <c r="AC426" t="s">
        <v>74</v>
      </c>
      <c r="AD426" t="s">
        <v>74</v>
      </c>
      <c r="AE426" t="s">
        <v>74</v>
      </c>
      <c r="AF426" t="s">
        <v>74</v>
      </c>
      <c r="AG426">
        <v>45</v>
      </c>
      <c r="AH426">
        <v>4</v>
      </c>
      <c r="AI426">
        <v>5</v>
      </c>
      <c r="AJ426">
        <v>0</v>
      </c>
      <c r="AK426">
        <v>5</v>
      </c>
      <c r="AL426" t="s">
        <v>108</v>
      </c>
      <c r="AM426" t="s">
        <v>109</v>
      </c>
      <c r="AN426" t="s">
        <v>110</v>
      </c>
      <c r="AO426" t="s">
        <v>5315</v>
      </c>
      <c r="AP426" t="s">
        <v>74</v>
      </c>
      <c r="AQ426" t="s">
        <v>74</v>
      </c>
      <c r="AR426" t="s">
        <v>5316</v>
      </c>
      <c r="AS426" t="s">
        <v>5317</v>
      </c>
      <c r="AT426" t="s">
        <v>5013</v>
      </c>
      <c r="AU426">
        <v>1997</v>
      </c>
      <c r="AV426">
        <v>11</v>
      </c>
      <c r="AW426" t="s">
        <v>636</v>
      </c>
      <c r="AX426" t="s">
        <v>74</v>
      </c>
      <c r="AY426" t="s">
        <v>74</v>
      </c>
      <c r="AZ426" t="s">
        <v>74</v>
      </c>
      <c r="BA426" t="s">
        <v>74</v>
      </c>
      <c r="BB426">
        <v>53</v>
      </c>
      <c r="BC426">
        <v>61</v>
      </c>
      <c r="BD426" t="s">
        <v>74</v>
      </c>
      <c r="BE426" t="s">
        <v>5318</v>
      </c>
      <c r="BF426" t="str">
        <f>HYPERLINK("http://dx.doi.org/10.1016/S0924-7963(96)00027-9","http://dx.doi.org/10.1016/S0924-7963(96)00027-9")</f>
        <v>http://dx.doi.org/10.1016/S0924-7963(96)00027-9</v>
      </c>
      <c r="BG426" t="s">
        <v>74</v>
      </c>
      <c r="BH426" t="s">
        <v>74</v>
      </c>
      <c r="BI426">
        <v>9</v>
      </c>
      <c r="BJ426" t="s">
        <v>5319</v>
      </c>
      <c r="BK426" t="s">
        <v>95</v>
      </c>
      <c r="BL426" t="s">
        <v>5320</v>
      </c>
      <c r="BM426" t="s">
        <v>5321</v>
      </c>
      <c r="BN426" t="s">
        <v>74</v>
      </c>
      <c r="BO426" t="s">
        <v>74</v>
      </c>
      <c r="BP426" t="s">
        <v>74</v>
      </c>
      <c r="BQ426" t="s">
        <v>74</v>
      </c>
      <c r="BR426" t="s">
        <v>97</v>
      </c>
      <c r="BS426" t="s">
        <v>5322</v>
      </c>
      <c r="BT426" t="str">
        <f>HYPERLINK("https%3A%2F%2Fwww.webofscience.com%2Fwos%2Fwoscc%2Ffull-record%2FWOS:A1997WQ17100006","View Full Record in Web of Science")</f>
        <v>View Full Record in Web of Science</v>
      </c>
    </row>
    <row r="427" spans="1:72" x14ac:dyDescent="0.15">
      <c r="A427" t="s">
        <v>72</v>
      </c>
      <c r="B427" t="s">
        <v>5323</v>
      </c>
      <c r="C427" t="s">
        <v>74</v>
      </c>
      <c r="D427" t="s">
        <v>74</v>
      </c>
      <c r="E427" t="s">
        <v>74</v>
      </c>
      <c r="F427" t="s">
        <v>5323</v>
      </c>
      <c r="G427" t="s">
        <v>74</v>
      </c>
      <c r="H427" t="s">
        <v>74</v>
      </c>
      <c r="I427" t="s">
        <v>5324</v>
      </c>
      <c r="J427" t="s">
        <v>5309</v>
      </c>
      <c r="K427" t="s">
        <v>74</v>
      </c>
      <c r="L427" t="s">
        <v>74</v>
      </c>
      <c r="M427" t="s">
        <v>77</v>
      </c>
      <c r="N427" t="s">
        <v>78</v>
      </c>
      <c r="O427" t="s">
        <v>74</v>
      </c>
      <c r="P427" t="s">
        <v>74</v>
      </c>
      <c r="Q427" t="s">
        <v>74</v>
      </c>
      <c r="R427" t="s">
        <v>74</v>
      </c>
      <c r="S427" t="s">
        <v>74</v>
      </c>
      <c r="T427" t="s">
        <v>5325</v>
      </c>
      <c r="U427" t="s">
        <v>5326</v>
      </c>
      <c r="V427" t="s">
        <v>5327</v>
      </c>
      <c r="W427" t="s">
        <v>5328</v>
      </c>
      <c r="X427" t="s">
        <v>5329</v>
      </c>
      <c r="Y427" t="s">
        <v>5330</v>
      </c>
      <c r="Z427" t="s">
        <v>74</v>
      </c>
      <c r="AA427" t="s">
        <v>74</v>
      </c>
      <c r="AB427" t="s">
        <v>74</v>
      </c>
      <c r="AC427" t="s">
        <v>74</v>
      </c>
      <c r="AD427" t="s">
        <v>74</v>
      </c>
      <c r="AE427" t="s">
        <v>74</v>
      </c>
      <c r="AF427" t="s">
        <v>74</v>
      </c>
      <c r="AG427">
        <v>99</v>
      </c>
      <c r="AH427">
        <v>27</v>
      </c>
      <c r="AI427">
        <v>30</v>
      </c>
      <c r="AJ427">
        <v>0</v>
      </c>
      <c r="AK427">
        <v>9</v>
      </c>
      <c r="AL427" t="s">
        <v>108</v>
      </c>
      <c r="AM427" t="s">
        <v>109</v>
      </c>
      <c r="AN427" t="s">
        <v>110</v>
      </c>
      <c r="AO427" t="s">
        <v>5315</v>
      </c>
      <c r="AP427" t="s">
        <v>74</v>
      </c>
      <c r="AQ427" t="s">
        <v>74</v>
      </c>
      <c r="AR427" t="s">
        <v>5316</v>
      </c>
      <c r="AS427" t="s">
        <v>5317</v>
      </c>
      <c r="AT427" t="s">
        <v>5013</v>
      </c>
      <c r="AU427">
        <v>1997</v>
      </c>
      <c r="AV427">
        <v>11</v>
      </c>
      <c r="AW427" t="s">
        <v>636</v>
      </c>
      <c r="AX427" t="s">
        <v>74</v>
      </c>
      <c r="AY427" t="s">
        <v>74</v>
      </c>
      <c r="AZ427" t="s">
        <v>74</v>
      </c>
      <c r="BA427" t="s">
        <v>74</v>
      </c>
      <c r="BB427">
        <v>133</v>
      </c>
      <c r="BC427">
        <v>148</v>
      </c>
      <c r="BD427" t="s">
        <v>74</v>
      </c>
      <c r="BE427" t="s">
        <v>5331</v>
      </c>
      <c r="BF427" t="str">
        <f>HYPERLINK("http://dx.doi.org/10.1016/S0924-7963(96)00034-6","http://dx.doi.org/10.1016/S0924-7963(96)00034-6")</f>
        <v>http://dx.doi.org/10.1016/S0924-7963(96)00034-6</v>
      </c>
      <c r="BG427" t="s">
        <v>74</v>
      </c>
      <c r="BH427" t="s">
        <v>74</v>
      </c>
      <c r="BI427">
        <v>16</v>
      </c>
      <c r="BJ427" t="s">
        <v>5319</v>
      </c>
      <c r="BK427" t="s">
        <v>95</v>
      </c>
      <c r="BL427" t="s">
        <v>5320</v>
      </c>
      <c r="BM427" t="s">
        <v>5321</v>
      </c>
      <c r="BN427" t="s">
        <v>74</v>
      </c>
      <c r="BO427" t="s">
        <v>74</v>
      </c>
      <c r="BP427" t="s">
        <v>74</v>
      </c>
      <c r="BQ427" t="s">
        <v>74</v>
      </c>
      <c r="BR427" t="s">
        <v>97</v>
      </c>
      <c r="BS427" t="s">
        <v>5332</v>
      </c>
      <c r="BT427" t="str">
        <f>HYPERLINK("https%3A%2F%2Fwww.webofscience.com%2Fwos%2Fwoscc%2Ffull-record%2FWOS:A1997WQ17100013","View Full Record in Web of Science")</f>
        <v>View Full Record in Web of Science</v>
      </c>
    </row>
    <row r="428" spans="1:72" x14ac:dyDescent="0.15">
      <c r="A428" t="s">
        <v>72</v>
      </c>
      <c r="B428" t="s">
        <v>5333</v>
      </c>
      <c r="C428" t="s">
        <v>74</v>
      </c>
      <c r="D428" t="s">
        <v>74</v>
      </c>
      <c r="E428" t="s">
        <v>74</v>
      </c>
      <c r="F428" t="s">
        <v>5333</v>
      </c>
      <c r="G428" t="s">
        <v>74</v>
      </c>
      <c r="H428" t="s">
        <v>74</v>
      </c>
      <c r="I428" t="s">
        <v>5334</v>
      </c>
      <c r="J428" t="s">
        <v>5309</v>
      </c>
      <c r="K428" t="s">
        <v>74</v>
      </c>
      <c r="L428" t="s">
        <v>74</v>
      </c>
      <c r="M428" t="s">
        <v>77</v>
      </c>
      <c r="N428" t="s">
        <v>78</v>
      </c>
      <c r="O428" t="s">
        <v>74</v>
      </c>
      <c r="P428" t="s">
        <v>74</v>
      </c>
      <c r="Q428" t="s">
        <v>74</v>
      </c>
      <c r="R428" t="s">
        <v>74</v>
      </c>
      <c r="S428" t="s">
        <v>74</v>
      </c>
      <c r="T428" t="s">
        <v>5335</v>
      </c>
      <c r="U428" t="s">
        <v>5336</v>
      </c>
      <c r="V428" t="s">
        <v>5337</v>
      </c>
      <c r="W428" t="s">
        <v>5338</v>
      </c>
      <c r="X428" t="s">
        <v>5339</v>
      </c>
      <c r="Y428" t="s">
        <v>5340</v>
      </c>
      <c r="Z428" t="s">
        <v>74</v>
      </c>
      <c r="AA428" t="s">
        <v>5341</v>
      </c>
      <c r="AB428" t="s">
        <v>5342</v>
      </c>
      <c r="AC428" t="s">
        <v>74</v>
      </c>
      <c r="AD428" t="s">
        <v>74</v>
      </c>
      <c r="AE428" t="s">
        <v>74</v>
      </c>
      <c r="AF428" t="s">
        <v>74</v>
      </c>
      <c r="AG428">
        <v>50</v>
      </c>
      <c r="AH428">
        <v>18</v>
      </c>
      <c r="AI428">
        <v>19</v>
      </c>
      <c r="AJ428">
        <v>1</v>
      </c>
      <c r="AK428">
        <v>6</v>
      </c>
      <c r="AL428" t="s">
        <v>108</v>
      </c>
      <c r="AM428" t="s">
        <v>109</v>
      </c>
      <c r="AN428" t="s">
        <v>110</v>
      </c>
      <c r="AO428" t="s">
        <v>5315</v>
      </c>
      <c r="AP428" t="s">
        <v>74</v>
      </c>
      <c r="AQ428" t="s">
        <v>74</v>
      </c>
      <c r="AR428" t="s">
        <v>5316</v>
      </c>
      <c r="AS428" t="s">
        <v>5317</v>
      </c>
      <c r="AT428" t="s">
        <v>5013</v>
      </c>
      <c r="AU428">
        <v>1997</v>
      </c>
      <c r="AV428">
        <v>11</v>
      </c>
      <c r="AW428" t="s">
        <v>636</v>
      </c>
      <c r="AX428" t="s">
        <v>74</v>
      </c>
      <c r="AY428" t="s">
        <v>74</v>
      </c>
      <c r="AZ428" t="s">
        <v>74</v>
      </c>
      <c r="BA428" t="s">
        <v>74</v>
      </c>
      <c r="BB428">
        <v>149</v>
      </c>
      <c r="BC428">
        <v>161</v>
      </c>
      <c r="BD428" t="s">
        <v>74</v>
      </c>
      <c r="BE428" t="s">
        <v>5343</v>
      </c>
      <c r="BF428" t="str">
        <f>HYPERLINK("http://dx.doi.org/10.1016/S0924-7963(96)00035-8","http://dx.doi.org/10.1016/S0924-7963(96)00035-8")</f>
        <v>http://dx.doi.org/10.1016/S0924-7963(96)00035-8</v>
      </c>
      <c r="BG428" t="s">
        <v>74</v>
      </c>
      <c r="BH428" t="s">
        <v>74</v>
      </c>
      <c r="BI428">
        <v>13</v>
      </c>
      <c r="BJ428" t="s">
        <v>5319</v>
      </c>
      <c r="BK428" t="s">
        <v>95</v>
      </c>
      <c r="BL428" t="s">
        <v>5320</v>
      </c>
      <c r="BM428" t="s">
        <v>5321</v>
      </c>
      <c r="BN428" t="s">
        <v>74</v>
      </c>
      <c r="BO428" t="s">
        <v>74</v>
      </c>
      <c r="BP428" t="s">
        <v>74</v>
      </c>
      <c r="BQ428" t="s">
        <v>74</v>
      </c>
      <c r="BR428" t="s">
        <v>97</v>
      </c>
      <c r="BS428" t="s">
        <v>5344</v>
      </c>
      <c r="BT428" t="str">
        <f>HYPERLINK("https%3A%2F%2Fwww.webofscience.com%2Fwos%2Fwoscc%2Ffull-record%2FWOS:A1997WQ17100014","View Full Record in Web of Science")</f>
        <v>View Full Record in Web of Science</v>
      </c>
    </row>
    <row r="429" spans="1:72" x14ac:dyDescent="0.15">
      <c r="A429" t="s">
        <v>72</v>
      </c>
      <c r="B429" t="s">
        <v>5345</v>
      </c>
      <c r="C429" t="s">
        <v>74</v>
      </c>
      <c r="D429" t="s">
        <v>74</v>
      </c>
      <c r="E429" t="s">
        <v>74</v>
      </c>
      <c r="F429" t="s">
        <v>5345</v>
      </c>
      <c r="G429" t="s">
        <v>74</v>
      </c>
      <c r="H429" t="s">
        <v>74</v>
      </c>
      <c r="I429" t="s">
        <v>5346</v>
      </c>
      <c r="J429" t="s">
        <v>5309</v>
      </c>
      <c r="K429" t="s">
        <v>74</v>
      </c>
      <c r="L429" t="s">
        <v>74</v>
      </c>
      <c r="M429" t="s">
        <v>77</v>
      </c>
      <c r="N429" t="s">
        <v>78</v>
      </c>
      <c r="O429" t="s">
        <v>74</v>
      </c>
      <c r="P429" t="s">
        <v>74</v>
      </c>
      <c r="Q429" t="s">
        <v>74</v>
      </c>
      <c r="R429" t="s">
        <v>74</v>
      </c>
      <c r="S429" t="s">
        <v>74</v>
      </c>
      <c r="T429" t="s">
        <v>5347</v>
      </c>
      <c r="U429" t="s">
        <v>5348</v>
      </c>
      <c r="V429" t="s">
        <v>5349</v>
      </c>
      <c r="W429" t="s">
        <v>5350</v>
      </c>
      <c r="X429" t="s">
        <v>5351</v>
      </c>
      <c r="Y429" t="s">
        <v>5352</v>
      </c>
      <c r="Z429" t="s">
        <v>74</v>
      </c>
      <c r="AA429" t="s">
        <v>5353</v>
      </c>
      <c r="AB429" t="s">
        <v>5354</v>
      </c>
      <c r="AC429" t="s">
        <v>74</v>
      </c>
      <c r="AD429" t="s">
        <v>74</v>
      </c>
      <c r="AE429" t="s">
        <v>74</v>
      </c>
      <c r="AF429" t="s">
        <v>74</v>
      </c>
      <c r="AG429">
        <v>49</v>
      </c>
      <c r="AH429">
        <v>22</v>
      </c>
      <c r="AI429">
        <v>25</v>
      </c>
      <c r="AJ429">
        <v>0</v>
      </c>
      <c r="AK429">
        <v>10</v>
      </c>
      <c r="AL429" t="s">
        <v>108</v>
      </c>
      <c r="AM429" t="s">
        <v>109</v>
      </c>
      <c r="AN429" t="s">
        <v>110</v>
      </c>
      <c r="AO429" t="s">
        <v>5315</v>
      </c>
      <c r="AP429" t="s">
        <v>74</v>
      </c>
      <c r="AQ429" t="s">
        <v>74</v>
      </c>
      <c r="AR429" t="s">
        <v>5316</v>
      </c>
      <c r="AS429" t="s">
        <v>5317</v>
      </c>
      <c r="AT429" t="s">
        <v>5013</v>
      </c>
      <c r="AU429">
        <v>1997</v>
      </c>
      <c r="AV429">
        <v>11</v>
      </c>
      <c r="AW429" t="s">
        <v>636</v>
      </c>
      <c r="AX429" t="s">
        <v>74</v>
      </c>
      <c r="AY429" t="s">
        <v>74</v>
      </c>
      <c r="AZ429" t="s">
        <v>74</v>
      </c>
      <c r="BA429" t="s">
        <v>74</v>
      </c>
      <c r="BB429">
        <v>163</v>
      </c>
      <c r="BC429">
        <v>172</v>
      </c>
      <c r="BD429" t="s">
        <v>74</v>
      </c>
      <c r="BE429" t="s">
        <v>5355</v>
      </c>
      <c r="BF429" t="str">
        <f>HYPERLINK("http://dx.doi.org/10.1016/S0924-7963(96)00036-X","http://dx.doi.org/10.1016/S0924-7963(96)00036-X")</f>
        <v>http://dx.doi.org/10.1016/S0924-7963(96)00036-X</v>
      </c>
      <c r="BG429" t="s">
        <v>74</v>
      </c>
      <c r="BH429" t="s">
        <v>74</v>
      </c>
      <c r="BI429">
        <v>10</v>
      </c>
      <c r="BJ429" t="s">
        <v>5319</v>
      </c>
      <c r="BK429" t="s">
        <v>95</v>
      </c>
      <c r="BL429" t="s">
        <v>5320</v>
      </c>
      <c r="BM429" t="s">
        <v>5321</v>
      </c>
      <c r="BN429" t="s">
        <v>74</v>
      </c>
      <c r="BO429" t="s">
        <v>74</v>
      </c>
      <c r="BP429" t="s">
        <v>74</v>
      </c>
      <c r="BQ429" t="s">
        <v>74</v>
      </c>
      <c r="BR429" t="s">
        <v>97</v>
      </c>
      <c r="BS429" t="s">
        <v>5356</v>
      </c>
      <c r="BT429" t="str">
        <f>HYPERLINK("https%3A%2F%2Fwww.webofscience.com%2Fwos%2Fwoscc%2Ffull-record%2FWOS:A1997WQ17100015","View Full Record in Web of Science")</f>
        <v>View Full Record in Web of Science</v>
      </c>
    </row>
    <row r="430" spans="1:72" x14ac:dyDescent="0.15">
      <c r="A430" t="s">
        <v>72</v>
      </c>
      <c r="B430" t="s">
        <v>5357</v>
      </c>
      <c r="C430" t="s">
        <v>74</v>
      </c>
      <c r="D430" t="s">
        <v>74</v>
      </c>
      <c r="E430" t="s">
        <v>74</v>
      </c>
      <c r="F430" t="s">
        <v>5357</v>
      </c>
      <c r="G430" t="s">
        <v>74</v>
      </c>
      <c r="H430" t="s">
        <v>74</v>
      </c>
      <c r="I430" t="s">
        <v>5358</v>
      </c>
      <c r="J430" t="s">
        <v>5309</v>
      </c>
      <c r="K430" t="s">
        <v>74</v>
      </c>
      <c r="L430" t="s">
        <v>74</v>
      </c>
      <c r="M430" t="s">
        <v>77</v>
      </c>
      <c r="N430" t="s">
        <v>78</v>
      </c>
      <c r="O430" t="s">
        <v>74</v>
      </c>
      <c r="P430" t="s">
        <v>74</v>
      </c>
      <c r="Q430" t="s">
        <v>74</v>
      </c>
      <c r="R430" t="s">
        <v>74</v>
      </c>
      <c r="S430" t="s">
        <v>74</v>
      </c>
      <c r="T430" t="s">
        <v>5359</v>
      </c>
      <c r="U430" t="s">
        <v>5360</v>
      </c>
      <c r="V430" t="s">
        <v>5361</v>
      </c>
      <c r="W430" t="s">
        <v>5362</v>
      </c>
      <c r="X430" t="s">
        <v>5363</v>
      </c>
      <c r="Y430" t="s">
        <v>74</v>
      </c>
      <c r="Z430" t="s">
        <v>74</v>
      </c>
      <c r="AA430" t="s">
        <v>5341</v>
      </c>
      <c r="AB430" t="s">
        <v>5364</v>
      </c>
      <c r="AC430" t="s">
        <v>74</v>
      </c>
      <c r="AD430" t="s">
        <v>74</v>
      </c>
      <c r="AE430" t="s">
        <v>74</v>
      </c>
      <c r="AF430" t="s">
        <v>74</v>
      </c>
      <c r="AG430">
        <v>52</v>
      </c>
      <c r="AH430">
        <v>27</v>
      </c>
      <c r="AI430">
        <v>31</v>
      </c>
      <c r="AJ430">
        <v>0</v>
      </c>
      <c r="AK430">
        <v>21</v>
      </c>
      <c r="AL430" t="s">
        <v>108</v>
      </c>
      <c r="AM430" t="s">
        <v>109</v>
      </c>
      <c r="AN430" t="s">
        <v>110</v>
      </c>
      <c r="AO430" t="s">
        <v>5315</v>
      </c>
      <c r="AP430" t="s">
        <v>74</v>
      </c>
      <c r="AQ430" t="s">
        <v>74</v>
      </c>
      <c r="AR430" t="s">
        <v>5316</v>
      </c>
      <c r="AS430" t="s">
        <v>5317</v>
      </c>
      <c r="AT430" t="s">
        <v>5013</v>
      </c>
      <c r="AU430">
        <v>1997</v>
      </c>
      <c r="AV430">
        <v>11</v>
      </c>
      <c r="AW430" t="s">
        <v>636</v>
      </c>
      <c r="AX430" t="s">
        <v>74</v>
      </c>
      <c r="AY430" t="s">
        <v>74</v>
      </c>
      <c r="AZ430" t="s">
        <v>74</v>
      </c>
      <c r="BA430" t="s">
        <v>74</v>
      </c>
      <c r="BB430">
        <v>173</v>
      </c>
      <c r="BC430">
        <v>189</v>
      </c>
      <c r="BD430" t="s">
        <v>74</v>
      </c>
      <c r="BE430" t="s">
        <v>5365</v>
      </c>
      <c r="BF430" t="str">
        <f>HYPERLINK("http://dx.doi.org/10.1016/S0924-7963(96)00037-1","http://dx.doi.org/10.1016/S0924-7963(96)00037-1")</f>
        <v>http://dx.doi.org/10.1016/S0924-7963(96)00037-1</v>
      </c>
      <c r="BG430" t="s">
        <v>74</v>
      </c>
      <c r="BH430" t="s">
        <v>74</v>
      </c>
      <c r="BI430">
        <v>17</v>
      </c>
      <c r="BJ430" t="s">
        <v>5319</v>
      </c>
      <c r="BK430" t="s">
        <v>95</v>
      </c>
      <c r="BL430" t="s">
        <v>5320</v>
      </c>
      <c r="BM430" t="s">
        <v>5321</v>
      </c>
      <c r="BN430" t="s">
        <v>74</v>
      </c>
      <c r="BO430" t="s">
        <v>74</v>
      </c>
      <c r="BP430" t="s">
        <v>74</v>
      </c>
      <c r="BQ430" t="s">
        <v>74</v>
      </c>
      <c r="BR430" t="s">
        <v>97</v>
      </c>
      <c r="BS430" t="s">
        <v>5366</v>
      </c>
      <c r="BT430" t="str">
        <f>HYPERLINK("https%3A%2F%2Fwww.webofscience.com%2Fwos%2Fwoscc%2Ffull-record%2FWOS:A1997WQ17100016","View Full Record in Web of Science")</f>
        <v>View Full Record in Web of Science</v>
      </c>
    </row>
    <row r="431" spans="1:72" x14ac:dyDescent="0.15">
      <c r="A431" t="s">
        <v>72</v>
      </c>
      <c r="B431" t="s">
        <v>5367</v>
      </c>
      <c r="C431" t="s">
        <v>74</v>
      </c>
      <c r="D431" t="s">
        <v>74</v>
      </c>
      <c r="E431" t="s">
        <v>74</v>
      </c>
      <c r="F431" t="s">
        <v>5367</v>
      </c>
      <c r="G431" t="s">
        <v>74</v>
      </c>
      <c r="H431" t="s">
        <v>74</v>
      </c>
      <c r="I431" t="s">
        <v>5368</v>
      </c>
      <c r="J431" t="s">
        <v>2579</v>
      </c>
      <c r="K431" t="s">
        <v>74</v>
      </c>
      <c r="L431" t="s">
        <v>74</v>
      </c>
      <c r="M431" t="s">
        <v>77</v>
      </c>
      <c r="N431" t="s">
        <v>78</v>
      </c>
      <c r="O431" t="s">
        <v>74</v>
      </c>
      <c r="P431" t="s">
        <v>74</v>
      </c>
      <c r="Q431" t="s">
        <v>74</v>
      </c>
      <c r="R431" t="s">
        <v>74</v>
      </c>
      <c r="S431" t="s">
        <v>74</v>
      </c>
      <c r="T431" t="s">
        <v>74</v>
      </c>
      <c r="U431" t="s">
        <v>5369</v>
      </c>
      <c r="V431" t="s">
        <v>5370</v>
      </c>
      <c r="W431" t="s">
        <v>74</v>
      </c>
      <c r="X431" t="s">
        <v>74</v>
      </c>
      <c r="Y431" t="s">
        <v>5371</v>
      </c>
      <c r="Z431" t="s">
        <v>74</v>
      </c>
      <c r="AA431" t="s">
        <v>74</v>
      </c>
      <c r="AB431" t="s">
        <v>74</v>
      </c>
      <c r="AC431" t="s">
        <v>74</v>
      </c>
      <c r="AD431" t="s">
        <v>74</v>
      </c>
      <c r="AE431" t="s">
        <v>74</v>
      </c>
      <c r="AF431" t="s">
        <v>74</v>
      </c>
      <c r="AG431">
        <v>26</v>
      </c>
      <c r="AH431">
        <v>31</v>
      </c>
      <c r="AI431">
        <v>34</v>
      </c>
      <c r="AJ431">
        <v>0</v>
      </c>
      <c r="AK431">
        <v>8</v>
      </c>
      <c r="AL431" t="s">
        <v>1036</v>
      </c>
      <c r="AM431" t="s">
        <v>132</v>
      </c>
      <c r="AN431" t="s">
        <v>2581</v>
      </c>
      <c r="AO431" t="s">
        <v>2582</v>
      </c>
      <c r="AP431" t="s">
        <v>74</v>
      </c>
      <c r="AQ431" t="s">
        <v>74</v>
      </c>
      <c r="AR431" t="s">
        <v>2583</v>
      </c>
      <c r="AS431" t="s">
        <v>2584</v>
      </c>
      <c r="AT431" t="s">
        <v>5013</v>
      </c>
      <c r="AU431">
        <v>1997</v>
      </c>
      <c r="AV431">
        <v>63</v>
      </c>
      <c r="AW431" t="s">
        <v>74</v>
      </c>
      <c r="AX431">
        <v>1</v>
      </c>
      <c r="AY431" t="s">
        <v>74</v>
      </c>
      <c r="AZ431" t="s">
        <v>74</v>
      </c>
      <c r="BA431" t="s">
        <v>74</v>
      </c>
      <c r="BB431">
        <v>39</v>
      </c>
      <c r="BC431">
        <v>48</v>
      </c>
      <c r="BD431" t="s">
        <v>74</v>
      </c>
      <c r="BE431" t="s">
        <v>5372</v>
      </c>
      <c r="BF431" t="str">
        <f>HYPERLINK("http://dx.doi.org/10.1093/mollus/63.1.39","http://dx.doi.org/10.1093/mollus/63.1.39")</f>
        <v>http://dx.doi.org/10.1093/mollus/63.1.39</v>
      </c>
      <c r="BG431" t="s">
        <v>74</v>
      </c>
      <c r="BH431" t="s">
        <v>74</v>
      </c>
      <c r="BI431">
        <v>10</v>
      </c>
      <c r="BJ431" t="s">
        <v>157</v>
      </c>
      <c r="BK431" t="s">
        <v>95</v>
      </c>
      <c r="BL431" t="s">
        <v>157</v>
      </c>
      <c r="BM431" t="s">
        <v>5373</v>
      </c>
      <c r="BN431" t="s">
        <v>74</v>
      </c>
      <c r="BO431" t="s">
        <v>227</v>
      </c>
      <c r="BP431" t="s">
        <v>74</v>
      </c>
      <c r="BQ431" t="s">
        <v>74</v>
      </c>
      <c r="BR431" t="s">
        <v>97</v>
      </c>
      <c r="BS431" t="s">
        <v>5374</v>
      </c>
      <c r="BT431" t="str">
        <f>HYPERLINK("https%3A%2F%2Fwww.webofscience.com%2Fwos%2Fwoscc%2Ffull-record%2FWOS:A1997WL62400005","View Full Record in Web of Science")</f>
        <v>View Full Record in Web of Science</v>
      </c>
    </row>
    <row r="432" spans="1:72" x14ac:dyDescent="0.15">
      <c r="A432" t="s">
        <v>72</v>
      </c>
      <c r="B432" t="s">
        <v>5375</v>
      </c>
      <c r="C432" t="s">
        <v>74</v>
      </c>
      <c r="D432" t="s">
        <v>74</v>
      </c>
      <c r="E432" t="s">
        <v>74</v>
      </c>
      <c r="F432" t="s">
        <v>5375</v>
      </c>
      <c r="G432" t="s">
        <v>74</v>
      </c>
      <c r="H432" t="s">
        <v>74</v>
      </c>
      <c r="I432" t="s">
        <v>5376</v>
      </c>
      <c r="J432" t="s">
        <v>2579</v>
      </c>
      <c r="K432" t="s">
        <v>74</v>
      </c>
      <c r="L432" t="s">
        <v>74</v>
      </c>
      <c r="M432" t="s">
        <v>77</v>
      </c>
      <c r="N432" t="s">
        <v>78</v>
      </c>
      <c r="O432" t="s">
        <v>74</v>
      </c>
      <c r="P432" t="s">
        <v>74</v>
      </c>
      <c r="Q432" t="s">
        <v>74</v>
      </c>
      <c r="R432" t="s">
        <v>74</v>
      </c>
      <c r="S432" t="s">
        <v>74</v>
      </c>
      <c r="T432" t="s">
        <v>74</v>
      </c>
      <c r="U432" t="s">
        <v>5377</v>
      </c>
      <c r="V432" t="s">
        <v>74</v>
      </c>
      <c r="W432" t="s">
        <v>5378</v>
      </c>
      <c r="X432" t="s">
        <v>5379</v>
      </c>
      <c r="Y432" t="s">
        <v>5380</v>
      </c>
      <c r="Z432" t="s">
        <v>74</v>
      </c>
      <c r="AA432" t="s">
        <v>74</v>
      </c>
      <c r="AB432" t="s">
        <v>74</v>
      </c>
      <c r="AC432" t="s">
        <v>74</v>
      </c>
      <c r="AD432" t="s">
        <v>74</v>
      </c>
      <c r="AE432" t="s">
        <v>74</v>
      </c>
      <c r="AF432" t="s">
        <v>74</v>
      </c>
      <c r="AG432">
        <v>9</v>
      </c>
      <c r="AH432">
        <v>8</v>
      </c>
      <c r="AI432">
        <v>8</v>
      </c>
      <c r="AJ432">
        <v>0</v>
      </c>
      <c r="AK432">
        <v>1</v>
      </c>
      <c r="AL432" t="s">
        <v>1036</v>
      </c>
      <c r="AM432" t="s">
        <v>132</v>
      </c>
      <c r="AN432" t="s">
        <v>2581</v>
      </c>
      <c r="AO432" t="s">
        <v>2582</v>
      </c>
      <c r="AP432" t="s">
        <v>74</v>
      </c>
      <c r="AQ432" t="s">
        <v>74</v>
      </c>
      <c r="AR432" t="s">
        <v>2583</v>
      </c>
      <c r="AS432" t="s">
        <v>2584</v>
      </c>
      <c r="AT432" t="s">
        <v>5013</v>
      </c>
      <c r="AU432">
        <v>1997</v>
      </c>
      <c r="AV432">
        <v>63</v>
      </c>
      <c r="AW432" t="s">
        <v>74</v>
      </c>
      <c r="AX432">
        <v>1</v>
      </c>
      <c r="AY432" t="s">
        <v>74</v>
      </c>
      <c r="AZ432" t="s">
        <v>74</v>
      </c>
      <c r="BA432" t="s">
        <v>74</v>
      </c>
      <c r="BB432">
        <v>109</v>
      </c>
      <c r="BC432">
        <v>111</v>
      </c>
      <c r="BD432" t="s">
        <v>74</v>
      </c>
      <c r="BE432" t="s">
        <v>5381</v>
      </c>
      <c r="BF432" t="str">
        <f>HYPERLINK("http://dx.doi.org/10.1093/mollus/63.1.109","http://dx.doi.org/10.1093/mollus/63.1.109")</f>
        <v>http://dx.doi.org/10.1093/mollus/63.1.109</v>
      </c>
      <c r="BG432" t="s">
        <v>74</v>
      </c>
      <c r="BH432" t="s">
        <v>74</v>
      </c>
      <c r="BI432">
        <v>3</v>
      </c>
      <c r="BJ432" t="s">
        <v>157</v>
      </c>
      <c r="BK432" t="s">
        <v>95</v>
      </c>
      <c r="BL432" t="s">
        <v>157</v>
      </c>
      <c r="BM432" t="s">
        <v>5373</v>
      </c>
      <c r="BN432" t="s">
        <v>74</v>
      </c>
      <c r="BO432" t="s">
        <v>227</v>
      </c>
      <c r="BP432" t="s">
        <v>74</v>
      </c>
      <c r="BQ432" t="s">
        <v>74</v>
      </c>
      <c r="BR432" t="s">
        <v>97</v>
      </c>
      <c r="BS432" t="s">
        <v>5382</v>
      </c>
      <c r="BT432" t="str">
        <f>HYPERLINK("https%3A%2F%2Fwww.webofscience.com%2Fwos%2Fwoscc%2Ffull-record%2FWOS:A1997WL62400012","View Full Record in Web of Science")</f>
        <v>View Full Record in Web of Science</v>
      </c>
    </row>
    <row r="433" spans="1:72" x14ac:dyDescent="0.15">
      <c r="A433" t="s">
        <v>72</v>
      </c>
      <c r="B433" t="s">
        <v>5383</v>
      </c>
      <c r="C433" t="s">
        <v>74</v>
      </c>
      <c r="D433" t="s">
        <v>74</v>
      </c>
      <c r="E433" t="s">
        <v>74</v>
      </c>
      <c r="F433" t="s">
        <v>5383</v>
      </c>
      <c r="G433" t="s">
        <v>74</v>
      </c>
      <c r="H433" t="s">
        <v>74</v>
      </c>
      <c r="I433" t="s">
        <v>5384</v>
      </c>
      <c r="J433" t="s">
        <v>4346</v>
      </c>
      <c r="K433" t="s">
        <v>74</v>
      </c>
      <c r="L433" t="s">
        <v>74</v>
      </c>
      <c r="M433" t="s">
        <v>77</v>
      </c>
      <c r="N433" t="s">
        <v>78</v>
      </c>
      <c r="O433" t="s">
        <v>74</v>
      </c>
      <c r="P433" t="s">
        <v>74</v>
      </c>
      <c r="Q433" t="s">
        <v>74</v>
      </c>
      <c r="R433" t="s">
        <v>74</v>
      </c>
      <c r="S433" t="s">
        <v>74</v>
      </c>
      <c r="T433" t="s">
        <v>74</v>
      </c>
      <c r="U433" t="s">
        <v>5385</v>
      </c>
      <c r="V433" t="s">
        <v>5386</v>
      </c>
      <c r="W433" t="s">
        <v>5387</v>
      </c>
      <c r="X433" t="s">
        <v>5388</v>
      </c>
      <c r="Y433" t="s">
        <v>5389</v>
      </c>
      <c r="Z433" t="s">
        <v>74</v>
      </c>
      <c r="AA433" t="s">
        <v>5390</v>
      </c>
      <c r="AB433" t="s">
        <v>5391</v>
      </c>
      <c r="AC433" t="s">
        <v>74</v>
      </c>
      <c r="AD433" t="s">
        <v>74</v>
      </c>
      <c r="AE433" t="s">
        <v>74</v>
      </c>
      <c r="AF433" t="s">
        <v>74</v>
      </c>
      <c r="AG433">
        <v>39</v>
      </c>
      <c r="AH433">
        <v>128</v>
      </c>
      <c r="AI433">
        <v>134</v>
      </c>
      <c r="AJ433">
        <v>0</v>
      </c>
      <c r="AK433">
        <v>10</v>
      </c>
      <c r="AL433" t="s">
        <v>298</v>
      </c>
      <c r="AM433" t="s">
        <v>299</v>
      </c>
      <c r="AN433" t="s">
        <v>1619</v>
      </c>
      <c r="AO433" t="s">
        <v>4351</v>
      </c>
      <c r="AP433" t="s">
        <v>74</v>
      </c>
      <c r="AQ433" t="s">
        <v>74</v>
      </c>
      <c r="AR433" t="s">
        <v>4352</v>
      </c>
      <c r="AS433" t="s">
        <v>4353</v>
      </c>
      <c r="AT433" t="s">
        <v>5013</v>
      </c>
      <c r="AU433">
        <v>1997</v>
      </c>
      <c r="AV433">
        <v>27</v>
      </c>
      <c r="AW433">
        <v>2</v>
      </c>
      <c r="AX433" t="s">
        <v>74</v>
      </c>
      <c r="AY433" t="s">
        <v>74</v>
      </c>
      <c r="AZ433" t="s">
        <v>74</v>
      </c>
      <c r="BA433" t="s">
        <v>74</v>
      </c>
      <c r="BB433">
        <v>217</v>
      </c>
      <c r="BC433">
        <v>235</v>
      </c>
      <c r="BD433" t="s">
        <v>74</v>
      </c>
      <c r="BE433" t="s">
        <v>5392</v>
      </c>
      <c r="BF433" t="str">
        <f>HYPERLINK("http://dx.doi.org/10.1175/1520-0485(1997)027&lt;0217:CALFVN&gt;2.0.CO;2","http://dx.doi.org/10.1175/1520-0485(1997)027&lt;0217:CALFVN&gt;2.0.CO;2")</f>
        <v>http://dx.doi.org/10.1175/1520-0485(1997)027&lt;0217:CALFVN&gt;2.0.CO;2</v>
      </c>
      <c r="BG433" t="s">
        <v>74</v>
      </c>
      <c r="BH433" t="s">
        <v>74</v>
      </c>
      <c r="BI433">
        <v>19</v>
      </c>
      <c r="BJ433" t="s">
        <v>1061</v>
      </c>
      <c r="BK433" t="s">
        <v>95</v>
      </c>
      <c r="BL433" t="s">
        <v>1061</v>
      </c>
      <c r="BM433" t="s">
        <v>5393</v>
      </c>
      <c r="BN433" t="s">
        <v>74</v>
      </c>
      <c r="BO433" t="s">
        <v>227</v>
      </c>
      <c r="BP433" t="s">
        <v>74</v>
      </c>
      <c r="BQ433" t="s">
        <v>74</v>
      </c>
      <c r="BR433" t="s">
        <v>97</v>
      </c>
      <c r="BS433" t="s">
        <v>5394</v>
      </c>
      <c r="BT433" t="str">
        <f>HYPERLINK("https%3A%2F%2Fwww.webofscience.com%2Fwos%2Fwoscc%2Ffull-record%2FWOS:A1997WK25500001","View Full Record in Web of Science")</f>
        <v>View Full Record in Web of Science</v>
      </c>
    </row>
    <row r="434" spans="1:72" x14ac:dyDescent="0.15">
      <c r="A434" t="s">
        <v>72</v>
      </c>
      <c r="B434" t="s">
        <v>5395</v>
      </c>
      <c r="C434" t="s">
        <v>74</v>
      </c>
      <c r="D434" t="s">
        <v>74</v>
      </c>
      <c r="E434" t="s">
        <v>74</v>
      </c>
      <c r="F434" t="s">
        <v>5395</v>
      </c>
      <c r="G434" t="s">
        <v>74</v>
      </c>
      <c r="H434" t="s">
        <v>74</v>
      </c>
      <c r="I434" t="s">
        <v>5396</v>
      </c>
      <c r="J434" t="s">
        <v>4346</v>
      </c>
      <c r="K434" t="s">
        <v>74</v>
      </c>
      <c r="L434" t="s">
        <v>74</v>
      </c>
      <c r="M434" t="s">
        <v>77</v>
      </c>
      <c r="N434" t="s">
        <v>78</v>
      </c>
      <c r="O434" t="s">
        <v>74</v>
      </c>
      <c r="P434" t="s">
        <v>74</v>
      </c>
      <c r="Q434" t="s">
        <v>74</v>
      </c>
      <c r="R434" t="s">
        <v>74</v>
      </c>
      <c r="S434" t="s">
        <v>74</v>
      </c>
      <c r="T434" t="s">
        <v>74</v>
      </c>
      <c r="U434" t="s">
        <v>5397</v>
      </c>
      <c r="V434" t="s">
        <v>5398</v>
      </c>
      <c r="W434" t="s">
        <v>5399</v>
      </c>
      <c r="X434" t="s">
        <v>74</v>
      </c>
      <c r="Y434" t="s">
        <v>5400</v>
      </c>
      <c r="Z434" t="s">
        <v>74</v>
      </c>
      <c r="AA434" t="s">
        <v>5401</v>
      </c>
      <c r="AB434" t="s">
        <v>5402</v>
      </c>
      <c r="AC434" t="s">
        <v>74</v>
      </c>
      <c r="AD434" t="s">
        <v>74</v>
      </c>
      <c r="AE434" t="s">
        <v>74</v>
      </c>
      <c r="AF434" t="s">
        <v>74</v>
      </c>
      <c r="AG434">
        <v>26</v>
      </c>
      <c r="AH434">
        <v>39</v>
      </c>
      <c r="AI434">
        <v>41</v>
      </c>
      <c r="AJ434">
        <v>0</v>
      </c>
      <c r="AK434">
        <v>5</v>
      </c>
      <c r="AL434" t="s">
        <v>298</v>
      </c>
      <c r="AM434" t="s">
        <v>299</v>
      </c>
      <c r="AN434" t="s">
        <v>1619</v>
      </c>
      <c r="AO434" t="s">
        <v>4351</v>
      </c>
      <c r="AP434" t="s">
        <v>74</v>
      </c>
      <c r="AQ434" t="s">
        <v>74</v>
      </c>
      <c r="AR434" t="s">
        <v>4352</v>
      </c>
      <c r="AS434" t="s">
        <v>4353</v>
      </c>
      <c r="AT434" t="s">
        <v>5013</v>
      </c>
      <c r="AU434">
        <v>1997</v>
      </c>
      <c r="AV434">
        <v>27</v>
      </c>
      <c r="AW434">
        <v>2</v>
      </c>
      <c r="AX434" t="s">
        <v>74</v>
      </c>
      <c r="AY434" t="s">
        <v>74</v>
      </c>
      <c r="AZ434" t="s">
        <v>74</v>
      </c>
      <c r="BA434" t="s">
        <v>74</v>
      </c>
      <c r="BB434">
        <v>291</v>
      </c>
      <c r="BC434">
        <v>308</v>
      </c>
      <c r="BD434" t="s">
        <v>74</v>
      </c>
      <c r="BE434" t="s">
        <v>5403</v>
      </c>
      <c r="BF434" t="str">
        <f>HYPERLINK("http://dx.doi.org/10.1175/1520-0485(1997)027&lt;0291:DBIMW&gt;2.0.CO;2","http://dx.doi.org/10.1175/1520-0485(1997)027&lt;0291:DBIMW&gt;2.0.CO;2")</f>
        <v>http://dx.doi.org/10.1175/1520-0485(1997)027&lt;0291:DBIMW&gt;2.0.CO;2</v>
      </c>
      <c r="BG434" t="s">
        <v>74</v>
      </c>
      <c r="BH434" t="s">
        <v>74</v>
      </c>
      <c r="BI434">
        <v>18</v>
      </c>
      <c r="BJ434" t="s">
        <v>1061</v>
      </c>
      <c r="BK434" t="s">
        <v>95</v>
      </c>
      <c r="BL434" t="s">
        <v>1061</v>
      </c>
      <c r="BM434" t="s">
        <v>5393</v>
      </c>
      <c r="BN434" t="s">
        <v>74</v>
      </c>
      <c r="BO434" t="s">
        <v>308</v>
      </c>
      <c r="BP434" t="s">
        <v>74</v>
      </c>
      <c r="BQ434" t="s">
        <v>74</v>
      </c>
      <c r="BR434" t="s">
        <v>97</v>
      </c>
      <c r="BS434" t="s">
        <v>5404</v>
      </c>
      <c r="BT434" t="str">
        <f>HYPERLINK("https%3A%2F%2Fwww.webofscience.com%2Fwos%2Fwoscc%2Ffull-record%2FWOS:A1997WK25500005","View Full Record in Web of Science")</f>
        <v>View Full Record in Web of Science</v>
      </c>
    </row>
    <row r="435" spans="1:72" x14ac:dyDescent="0.15">
      <c r="A435" t="s">
        <v>72</v>
      </c>
      <c r="B435" t="s">
        <v>5405</v>
      </c>
      <c r="C435" t="s">
        <v>74</v>
      </c>
      <c r="D435" t="s">
        <v>74</v>
      </c>
      <c r="E435" t="s">
        <v>74</v>
      </c>
      <c r="F435" t="s">
        <v>5405</v>
      </c>
      <c r="G435" t="s">
        <v>74</v>
      </c>
      <c r="H435" t="s">
        <v>74</v>
      </c>
      <c r="I435" t="s">
        <v>5406</v>
      </c>
      <c r="J435" t="s">
        <v>5407</v>
      </c>
      <c r="K435" t="s">
        <v>74</v>
      </c>
      <c r="L435" t="s">
        <v>74</v>
      </c>
      <c r="M435" t="s">
        <v>77</v>
      </c>
      <c r="N435" t="s">
        <v>78</v>
      </c>
      <c r="O435" t="s">
        <v>74</v>
      </c>
      <c r="P435" t="s">
        <v>74</v>
      </c>
      <c r="Q435" t="s">
        <v>74</v>
      </c>
      <c r="R435" t="s">
        <v>74</v>
      </c>
      <c r="S435" t="s">
        <v>74</v>
      </c>
      <c r="T435" t="s">
        <v>5408</v>
      </c>
      <c r="U435" t="s">
        <v>5409</v>
      </c>
      <c r="V435" t="s">
        <v>5410</v>
      </c>
      <c r="W435" t="s">
        <v>74</v>
      </c>
      <c r="X435" t="s">
        <v>74</v>
      </c>
      <c r="Y435" t="s">
        <v>5411</v>
      </c>
      <c r="Z435" t="s">
        <v>74</v>
      </c>
      <c r="AA435" t="s">
        <v>74</v>
      </c>
      <c r="AB435" t="s">
        <v>74</v>
      </c>
      <c r="AC435" t="s">
        <v>74</v>
      </c>
      <c r="AD435" t="s">
        <v>74</v>
      </c>
      <c r="AE435" t="s">
        <v>74</v>
      </c>
      <c r="AF435" t="s">
        <v>74</v>
      </c>
      <c r="AG435">
        <v>16</v>
      </c>
      <c r="AH435">
        <v>12</v>
      </c>
      <c r="AI435">
        <v>13</v>
      </c>
      <c r="AJ435">
        <v>0</v>
      </c>
      <c r="AK435">
        <v>14</v>
      </c>
      <c r="AL435" t="s">
        <v>1328</v>
      </c>
      <c r="AM435" t="s">
        <v>1329</v>
      </c>
      <c r="AN435" t="s">
        <v>1330</v>
      </c>
      <c r="AO435" t="s">
        <v>5412</v>
      </c>
      <c r="AP435" t="s">
        <v>74</v>
      </c>
      <c r="AQ435" t="s">
        <v>74</v>
      </c>
      <c r="AR435" t="s">
        <v>5413</v>
      </c>
      <c r="AS435" t="s">
        <v>5414</v>
      </c>
      <c r="AT435" t="s">
        <v>5013</v>
      </c>
      <c r="AU435">
        <v>1997</v>
      </c>
      <c r="AV435">
        <v>150</v>
      </c>
      <c r="AW435">
        <v>3</v>
      </c>
      <c r="AX435" t="s">
        <v>74</v>
      </c>
      <c r="AY435" t="s">
        <v>74</v>
      </c>
      <c r="AZ435" t="s">
        <v>74</v>
      </c>
      <c r="BA435" t="s">
        <v>74</v>
      </c>
      <c r="BB435">
        <v>351</v>
      </c>
      <c r="BC435">
        <v>354</v>
      </c>
      <c r="BD435" t="s">
        <v>74</v>
      </c>
      <c r="BE435" t="s">
        <v>5415</v>
      </c>
      <c r="BF435" t="str">
        <f>HYPERLINK("http://dx.doi.org/10.1016/S0176-1617(97)80132-0","http://dx.doi.org/10.1016/S0176-1617(97)80132-0")</f>
        <v>http://dx.doi.org/10.1016/S0176-1617(97)80132-0</v>
      </c>
      <c r="BG435" t="s">
        <v>74</v>
      </c>
      <c r="BH435" t="s">
        <v>74</v>
      </c>
      <c r="BI435">
        <v>4</v>
      </c>
      <c r="BJ435" t="s">
        <v>457</v>
      </c>
      <c r="BK435" t="s">
        <v>95</v>
      </c>
      <c r="BL435" t="s">
        <v>457</v>
      </c>
      <c r="BM435" t="s">
        <v>5416</v>
      </c>
      <c r="BN435" t="s">
        <v>74</v>
      </c>
      <c r="BO435" t="s">
        <v>74</v>
      </c>
      <c r="BP435" t="s">
        <v>74</v>
      </c>
      <c r="BQ435" t="s">
        <v>74</v>
      </c>
      <c r="BR435" t="s">
        <v>97</v>
      </c>
      <c r="BS435" t="s">
        <v>5417</v>
      </c>
      <c r="BT435" t="str">
        <f>HYPERLINK("https%3A%2F%2Fwww.webofscience.com%2Fwos%2Fwoscc%2Ffull-record%2FWOS:A1997WP77400019","View Full Record in Web of Science")</f>
        <v>View Full Record in Web of Science</v>
      </c>
    </row>
    <row r="436" spans="1:72" x14ac:dyDescent="0.15">
      <c r="A436" t="s">
        <v>72</v>
      </c>
      <c r="B436" t="s">
        <v>5418</v>
      </c>
      <c r="C436" t="s">
        <v>74</v>
      </c>
      <c r="D436" t="s">
        <v>74</v>
      </c>
      <c r="E436" t="s">
        <v>74</v>
      </c>
      <c r="F436" t="s">
        <v>5418</v>
      </c>
      <c r="G436" t="s">
        <v>74</v>
      </c>
      <c r="H436" t="s">
        <v>74</v>
      </c>
      <c r="I436" t="s">
        <v>5419</v>
      </c>
      <c r="J436" t="s">
        <v>1700</v>
      </c>
      <c r="K436" t="s">
        <v>74</v>
      </c>
      <c r="L436" t="s">
        <v>74</v>
      </c>
      <c r="M436" t="s">
        <v>77</v>
      </c>
      <c r="N436" t="s">
        <v>332</v>
      </c>
      <c r="O436" t="s">
        <v>5420</v>
      </c>
      <c r="P436" t="s">
        <v>5421</v>
      </c>
      <c r="Q436" t="s">
        <v>5422</v>
      </c>
      <c r="R436" t="s">
        <v>74</v>
      </c>
      <c r="S436" t="s">
        <v>74</v>
      </c>
      <c r="T436" t="s">
        <v>74</v>
      </c>
      <c r="U436" t="s">
        <v>5423</v>
      </c>
      <c r="V436" t="s">
        <v>5424</v>
      </c>
      <c r="W436" t="s">
        <v>74</v>
      </c>
      <c r="X436" t="s">
        <v>74</v>
      </c>
      <c r="Y436" t="s">
        <v>5425</v>
      </c>
      <c r="Z436" t="s">
        <v>74</v>
      </c>
      <c r="AA436" t="s">
        <v>74</v>
      </c>
      <c r="AB436" t="s">
        <v>74</v>
      </c>
      <c r="AC436" t="s">
        <v>74</v>
      </c>
      <c r="AD436" t="s">
        <v>74</v>
      </c>
      <c r="AE436" t="s">
        <v>74</v>
      </c>
      <c r="AF436" t="s">
        <v>74</v>
      </c>
      <c r="AG436">
        <v>14</v>
      </c>
      <c r="AH436">
        <v>17</v>
      </c>
      <c r="AI436">
        <v>19</v>
      </c>
      <c r="AJ436">
        <v>0</v>
      </c>
      <c r="AK436">
        <v>6</v>
      </c>
      <c r="AL436" t="s">
        <v>5426</v>
      </c>
      <c r="AM436" t="s">
        <v>3456</v>
      </c>
      <c r="AN436" t="s">
        <v>3457</v>
      </c>
      <c r="AO436" t="s">
        <v>1707</v>
      </c>
      <c r="AP436" t="s">
        <v>74</v>
      </c>
      <c r="AQ436" t="s">
        <v>74</v>
      </c>
      <c r="AR436" t="s">
        <v>1708</v>
      </c>
      <c r="AS436" t="s">
        <v>1709</v>
      </c>
      <c r="AT436" t="s">
        <v>5013</v>
      </c>
      <c r="AU436">
        <v>1997</v>
      </c>
      <c r="AV436">
        <v>216</v>
      </c>
      <c r="AW436">
        <v>1</v>
      </c>
      <c r="AX436" t="s">
        <v>74</v>
      </c>
      <c r="AY436" t="s">
        <v>74</v>
      </c>
      <c r="AZ436" t="s">
        <v>74</v>
      </c>
      <c r="BA436" t="s">
        <v>74</v>
      </c>
      <c r="BB436">
        <v>107</v>
      </c>
      <c r="BC436">
        <v>112</v>
      </c>
      <c r="BD436" t="s">
        <v>74</v>
      </c>
      <c r="BE436" t="s">
        <v>5427</v>
      </c>
      <c r="BF436" t="str">
        <f>HYPERLINK("http://dx.doi.org/10.1007/BF02034504","http://dx.doi.org/10.1007/BF02034504")</f>
        <v>http://dx.doi.org/10.1007/BF02034504</v>
      </c>
      <c r="BG436" t="s">
        <v>74</v>
      </c>
      <c r="BH436" t="s">
        <v>74</v>
      </c>
      <c r="BI436">
        <v>6</v>
      </c>
      <c r="BJ436" t="s">
        <v>1711</v>
      </c>
      <c r="BK436" t="s">
        <v>363</v>
      </c>
      <c r="BL436" t="s">
        <v>1712</v>
      </c>
      <c r="BM436" t="s">
        <v>5428</v>
      </c>
      <c r="BN436" t="s">
        <v>74</v>
      </c>
      <c r="BO436" t="s">
        <v>74</v>
      </c>
      <c r="BP436" t="s">
        <v>74</v>
      </c>
      <c r="BQ436" t="s">
        <v>74</v>
      </c>
      <c r="BR436" t="s">
        <v>97</v>
      </c>
      <c r="BS436" t="s">
        <v>5429</v>
      </c>
      <c r="BT436" t="str">
        <f>HYPERLINK("https%3A%2F%2Fwww.webofscience.com%2Fwos%2Fwoscc%2Ffull-record%2FWOS:A1997XV46700019","View Full Record in Web of Science")</f>
        <v>View Full Record in Web of Science</v>
      </c>
    </row>
    <row r="437" spans="1:72" x14ac:dyDescent="0.15">
      <c r="A437" t="s">
        <v>72</v>
      </c>
      <c r="B437" t="s">
        <v>5430</v>
      </c>
      <c r="C437" t="s">
        <v>74</v>
      </c>
      <c r="D437" t="s">
        <v>74</v>
      </c>
      <c r="E437" t="s">
        <v>74</v>
      </c>
      <c r="F437" t="s">
        <v>5430</v>
      </c>
      <c r="G437" t="s">
        <v>74</v>
      </c>
      <c r="H437" t="s">
        <v>74</v>
      </c>
      <c r="I437" t="s">
        <v>5431</v>
      </c>
      <c r="J437" t="s">
        <v>1717</v>
      </c>
      <c r="K437" t="s">
        <v>74</v>
      </c>
      <c r="L437" t="s">
        <v>74</v>
      </c>
      <c r="M437" t="s">
        <v>77</v>
      </c>
      <c r="N437" t="s">
        <v>78</v>
      </c>
      <c r="O437" t="s">
        <v>74</v>
      </c>
      <c r="P437" t="s">
        <v>74</v>
      </c>
      <c r="Q437" t="s">
        <v>74</v>
      </c>
      <c r="R437" t="s">
        <v>74</v>
      </c>
      <c r="S437" t="s">
        <v>74</v>
      </c>
      <c r="T437" t="s">
        <v>74</v>
      </c>
      <c r="U437" t="s">
        <v>5432</v>
      </c>
      <c r="V437" t="s">
        <v>5433</v>
      </c>
      <c r="W437" t="s">
        <v>5434</v>
      </c>
      <c r="X437" t="s">
        <v>5435</v>
      </c>
      <c r="Y437" t="s">
        <v>74</v>
      </c>
      <c r="Z437" t="s">
        <v>74</v>
      </c>
      <c r="AA437" t="s">
        <v>5436</v>
      </c>
      <c r="AB437" t="s">
        <v>5437</v>
      </c>
      <c r="AC437" t="s">
        <v>74</v>
      </c>
      <c r="AD437" t="s">
        <v>74</v>
      </c>
      <c r="AE437" t="s">
        <v>74</v>
      </c>
      <c r="AF437" t="s">
        <v>74</v>
      </c>
      <c r="AG437">
        <v>41</v>
      </c>
      <c r="AH437">
        <v>29</v>
      </c>
      <c r="AI437">
        <v>30</v>
      </c>
      <c r="AJ437">
        <v>0</v>
      </c>
      <c r="AK437">
        <v>6</v>
      </c>
      <c r="AL437" t="s">
        <v>298</v>
      </c>
      <c r="AM437" t="s">
        <v>299</v>
      </c>
      <c r="AN437" t="s">
        <v>1619</v>
      </c>
      <c r="AO437" t="s">
        <v>1724</v>
      </c>
      <c r="AP437" t="s">
        <v>74</v>
      </c>
      <c r="AQ437" t="s">
        <v>74</v>
      </c>
      <c r="AR437" t="s">
        <v>1725</v>
      </c>
      <c r="AS437" t="s">
        <v>1726</v>
      </c>
      <c r="AT437" t="s">
        <v>5162</v>
      </c>
      <c r="AU437">
        <v>1997</v>
      </c>
      <c r="AV437">
        <v>54</v>
      </c>
      <c r="AW437">
        <v>3</v>
      </c>
      <c r="AX437" t="s">
        <v>74</v>
      </c>
      <c r="AY437" t="s">
        <v>74</v>
      </c>
      <c r="AZ437" t="s">
        <v>74</v>
      </c>
      <c r="BA437" t="s">
        <v>74</v>
      </c>
      <c r="BB437">
        <v>420</v>
      </c>
      <c r="BC437">
        <v>434</v>
      </c>
      <c r="BD437" t="s">
        <v>74</v>
      </c>
      <c r="BE437" t="s">
        <v>5438</v>
      </c>
      <c r="BF437" t="str">
        <f>HYPERLINK("http://dx.doi.org/10.1175/1520-0469(1997)054&lt;0420:TDWAOF&gt;2.0.CO;2","http://dx.doi.org/10.1175/1520-0469(1997)054&lt;0420:TDWAOF&gt;2.0.CO;2")</f>
        <v>http://dx.doi.org/10.1175/1520-0469(1997)054&lt;0420:TDWAOF&gt;2.0.CO;2</v>
      </c>
      <c r="BG437" t="s">
        <v>74</v>
      </c>
      <c r="BH437" t="s">
        <v>74</v>
      </c>
      <c r="BI437">
        <v>15</v>
      </c>
      <c r="BJ437" t="s">
        <v>306</v>
      </c>
      <c r="BK437" t="s">
        <v>95</v>
      </c>
      <c r="BL437" t="s">
        <v>306</v>
      </c>
      <c r="BM437" t="s">
        <v>5439</v>
      </c>
      <c r="BN437" t="s">
        <v>74</v>
      </c>
      <c r="BO437" t="s">
        <v>308</v>
      </c>
      <c r="BP437" t="s">
        <v>74</v>
      </c>
      <c r="BQ437" t="s">
        <v>74</v>
      </c>
      <c r="BR437" t="s">
        <v>97</v>
      </c>
      <c r="BS437" t="s">
        <v>5440</v>
      </c>
      <c r="BT437" t="str">
        <f>HYPERLINK("https%3A%2F%2Fwww.webofscience.com%2Fwos%2Fwoscc%2Ffull-record%2FWOS:A1997WL45400004","View Full Record in Web of Science")</f>
        <v>View Full Record in Web of Science</v>
      </c>
    </row>
    <row r="438" spans="1:72" x14ac:dyDescent="0.15">
      <c r="A438" t="s">
        <v>72</v>
      </c>
      <c r="B438" t="s">
        <v>5441</v>
      </c>
      <c r="C438" t="s">
        <v>74</v>
      </c>
      <c r="D438" t="s">
        <v>74</v>
      </c>
      <c r="E438" t="s">
        <v>74</v>
      </c>
      <c r="F438" t="s">
        <v>5441</v>
      </c>
      <c r="G438" t="s">
        <v>74</v>
      </c>
      <c r="H438" t="s">
        <v>74</v>
      </c>
      <c r="I438" t="s">
        <v>5442</v>
      </c>
      <c r="J438" t="s">
        <v>5443</v>
      </c>
      <c r="K438" t="s">
        <v>74</v>
      </c>
      <c r="L438" t="s">
        <v>74</v>
      </c>
      <c r="M438" t="s">
        <v>77</v>
      </c>
      <c r="N438" t="s">
        <v>78</v>
      </c>
      <c r="O438" t="s">
        <v>74</v>
      </c>
      <c r="P438" t="s">
        <v>74</v>
      </c>
      <c r="Q438" t="s">
        <v>74</v>
      </c>
      <c r="R438" t="s">
        <v>74</v>
      </c>
      <c r="S438" t="s">
        <v>74</v>
      </c>
      <c r="T438" t="s">
        <v>74</v>
      </c>
      <c r="U438" t="s">
        <v>5444</v>
      </c>
      <c r="V438" t="s">
        <v>5445</v>
      </c>
      <c r="W438" t="s">
        <v>5446</v>
      </c>
      <c r="X438" t="s">
        <v>5447</v>
      </c>
      <c r="Y438" t="s">
        <v>5448</v>
      </c>
      <c r="Z438" t="s">
        <v>74</v>
      </c>
      <c r="AA438" t="s">
        <v>3812</v>
      </c>
      <c r="AB438" t="s">
        <v>74</v>
      </c>
      <c r="AC438" t="s">
        <v>74</v>
      </c>
      <c r="AD438" t="s">
        <v>74</v>
      </c>
      <c r="AE438" t="s">
        <v>74</v>
      </c>
      <c r="AF438" t="s">
        <v>74</v>
      </c>
      <c r="AG438">
        <v>29</v>
      </c>
      <c r="AH438">
        <v>2</v>
      </c>
      <c r="AI438">
        <v>2</v>
      </c>
      <c r="AJ438">
        <v>0</v>
      </c>
      <c r="AK438">
        <v>1</v>
      </c>
      <c r="AL438" t="s">
        <v>5449</v>
      </c>
      <c r="AM438" t="s">
        <v>1502</v>
      </c>
      <c r="AN438" t="s">
        <v>5450</v>
      </c>
      <c r="AO438" t="s">
        <v>5451</v>
      </c>
      <c r="AP438" t="s">
        <v>5452</v>
      </c>
      <c r="AQ438" t="s">
        <v>74</v>
      </c>
      <c r="AR438" t="s">
        <v>5453</v>
      </c>
      <c r="AS438" t="s">
        <v>5454</v>
      </c>
      <c r="AT438" t="s">
        <v>5013</v>
      </c>
      <c r="AU438">
        <v>1997</v>
      </c>
      <c r="AV438">
        <v>75</v>
      </c>
      <c r="AW438">
        <v>1</v>
      </c>
      <c r="AX438" t="s">
        <v>74</v>
      </c>
      <c r="AY438" t="s">
        <v>74</v>
      </c>
      <c r="AZ438" t="s">
        <v>74</v>
      </c>
      <c r="BA438" t="s">
        <v>74</v>
      </c>
      <c r="BB438">
        <v>81</v>
      </c>
      <c r="BC438">
        <v>93</v>
      </c>
      <c r="BD438" t="s">
        <v>74</v>
      </c>
      <c r="BE438" t="s">
        <v>5455</v>
      </c>
      <c r="BF438" t="str">
        <f>HYPERLINK("http://dx.doi.org/10.2151/jmsj1965.75.1_81","http://dx.doi.org/10.2151/jmsj1965.75.1_81")</f>
        <v>http://dx.doi.org/10.2151/jmsj1965.75.1_81</v>
      </c>
      <c r="BG438" t="s">
        <v>74</v>
      </c>
      <c r="BH438" t="s">
        <v>74</v>
      </c>
      <c r="BI438">
        <v>13</v>
      </c>
      <c r="BJ438" t="s">
        <v>306</v>
      </c>
      <c r="BK438" t="s">
        <v>95</v>
      </c>
      <c r="BL438" t="s">
        <v>306</v>
      </c>
      <c r="BM438" t="s">
        <v>5456</v>
      </c>
      <c r="BN438" t="s">
        <v>74</v>
      </c>
      <c r="BO438" t="s">
        <v>227</v>
      </c>
      <c r="BP438" t="s">
        <v>74</v>
      </c>
      <c r="BQ438" t="s">
        <v>74</v>
      </c>
      <c r="BR438" t="s">
        <v>97</v>
      </c>
      <c r="BS438" t="s">
        <v>5457</v>
      </c>
      <c r="BT438" t="str">
        <f>HYPERLINK("https%3A%2F%2Fwww.webofscience.com%2Fwos%2Fwoscc%2Ffull-record%2FWOS:A1997WR63700007","View Full Record in Web of Science")</f>
        <v>View Full Record in Web of Science</v>
      </c>
    </row>
    <row r="439" spans="1:72" x14ac:dyDescent="0.15">
      <c r="A439" t="s">
        <v>72</v>
      </c>
      <c r="B439" t="s">
        <v>5458</v>
      </c>
      <c r="C439" t="s">
        <v>74</v>
      </c>
      <c r="D439" t="s">
        <v>74</v>
      </c>
      <c r="E439" t="s">
        <v>74</v>
      </c>
      <c r="F439" t="s">
        <v>5458</v>
      </c>
      <c r="G439" t="s">
        <v>74</v>
      </c>
      <c r="H439" t="s">
        <v>74</v>
      </c>
      <c r="I439" t="s">
        <v>5459</v>
      </c>
      <c r="J439" t="s">
        <v>3554</v>
      </c>
      <c r="K439" t="s">
        <v>74</v>
      </c>
      <c r="L439" t="s">
        <v>74</v>
      </c>
      <c r="M439" t="s">
        <v>77</v>
      </c>
      <c r="N439" t="s">
        <v>78</v>
      </c>
      <c r="O439" t="s">
        <v>74</v>
      </c>
      <c r="P439" t="s">
        <v>74</v>
      </c>
      <c r="Q439" t="s">
        <v>74</v>
      </c>
      <c r="R439" t="s">
        <v>74</v>
      </c>
      <c r="S439" t="s">
        <v>74</v>
      </c>
      <c r="T439" t="s">
        <v>5460</v>
      </c>
      <c r="U439" t="s">
        <v>5461</v>
      </c>
      <c r="V439" t="s">
        <v>5462</v>
      </c>
      <c r="W439" t="s">
        <v>5463</v>
      </c>
      <c r="X439" t="s">
        <v>5464</v>
      </c>
      <c r="Y439" t="s">
        <v>5465</v>
      </c>
      <c r="Z439" t="s">
        <v>74</v>
      </c>
      <c r="AA439" t="s">
        <v>74</v>
      </c>
      <c r="AB439" t="s">
        <v>74</v>
      </c>
      <c r="AC439" t="s">
        <v>74</v>
      </c>
      <c r="AD439" t="s">
        <v>74</v>
      </c>
      <c r="AE439" t="s">
        <v>74</v>
      </c>
      <c r="AF439" t="s">
        <v>74</v>
      </c>
      <c r="AG439">
        <v>59</v>
      </c>
      <c r="AH439">
        <v>44</v>
      </c>
      <c r="AI439">
        <v>50</v>
      </c>
      <c r="AJ439">
        <v>0</v>
      </c>
      <c r="AK439">
        <v>17</v>
      </c>
      <c r="AL439" t="s">
        <v>3560</v>
      </c>
      <c r="AM439" t="s">
        <v>3561</v>
      </c>
      <c r="AN439" t="s">
        <v>3562</v>
      </c>
      <c r="AO439" t="s">
        <v>3563</v>
      </c>
      <c r="AP439" t="s">
        <v>74</v>
      </c>
      <c r="AQ439" t="s">
        <v>74</v>
      </c>
      <c r="AR439" t="s">
        <v>3564</v>
      </c>
      <c r="AS439" t="s">
        <v>3565</v>
      </c>
      <c r="AT439" t="s">
        <v>5013</v>
      </c>
      <c r="AU439">
        <v>1997</v>
      </c>
      <c r="AV439">
        <v>147</v>
      </c>
      <c r="AW439" t="s">
        <v>875</v>
      </c>
      <c r="AX439" t="s">
        <v>74</v>
      </c>
      <c r="AY439" t="s">
        <v>74</v>
      </c>
      <c r="AZ439" t="s">
        <v>74</v>
      </c>
      <c r="BA439" t="s">
        <v>74</v>
      </c>
      <c r="BB439">
        <v>243</v>
      </c>
      <c r="BC439">
        <v>256</v>
      </c>
      <c r="BD439" t="s">
        <v>74</v>
      </c>
      <c r="BE439" t="s">
        <v>5466</v>
      </c>
      <c r="BF439" t="str">
        <f>HYPERLINK("http://dx.doi.org/10.3354/meps147243","http://dx.doi.org/10.3354/meps147243")</f>
        <v>http://dx.doi.org/10.3354/meps147243</v>
      </c>
      <c r="BG439" t="s">
        <v>74</v>
      </c>
      <c r="BH439" t="s">
        <v>74</v>
      </c>
      <c r="BI439">
        <v>14</v>
      </c>
      <c r="BJ439" t="s">
        <v>3567</v>
      </c>
      <c r="BK439" t="s">
        <v>95</v>
      </c>
      <c r="BL439" t="s">
        <v>3568</v>
      </c>
      <c r="BM439" t="s">
        <v>5467</v>
      </c>
      <c r="BN439" t="s">
        <v>74</v>
      </c>
      <c r="BO439" t="s">
        <v>227</v>
      </c>
      <c r="BP439" t="s">
        <v>74</v>
      </c>
      <c r="BQ439" t="s">
        <v>74</v>
      </c>
      <c r="BR439" t="s">
        <v>97</v>
      </c>
      <c r="BS439" t="s">
        <v>5468</v>
      </c>
      <c r="BT439" t="str">
        <f>HYPERLINK("https%3A%2F%2Fwww.webofscience.com%2Fwos%2Fwoscc%2Ffull-record%2FWOS:A1997WP96900022","View Full Record in Web of Science")</f>
        <v>View Full Record in Web of Science</v>
      </c>
    </row>
    <row r="440" spans="1:72" x14ac:dyDescent="0.15">
      <c r="A440" t="s">
        <v>72</v>
      </c>
      <c r="B440" t="s">
        <v>5469</v>
      </c>
      <c r="C440" t="s">
        <v>74</v>
      </c>
      <c r="D440" t="s">
        <v>74</v>
      </c>
      <c r="E440" t="s">
        <v>74</v>
      </c>
      <c r="F440" t="s">
        <v>5469</v>
      </c>
      <c r="G440" t="s">
        <v>74</v>
      </c>
      <c r="H440" t="s">
        <v>74</v>
      </c>
      <c r="I440" t="s">
        <v>5470</v>
      </c>
      <c r="J440" t="s">
        <v>3612</v>
      </c>
      <c r="K440" t="s">
        <v>74</v>
      </c>
      <c r="L440" t="s">
        <v>74</v>
      </c>
      <c r="M440" t="s">
        <v>77</v>
      </c>
      <c r="N440" t="s">
        <v>78</v>
      </c>
      <c r="O440" t="s">
        <v>74</v>
      </c>
      <c r="P440" t="s">
        <v>74</v>
      </c>
      <c r="Q440" t="s">
        <v>74</v>
      </c>
      <c r="R440" t="s">
        <v>74</v>
      </c>
      <c r="S440" t="s">
        <v>74</v>
      </c>
      <c r="T440" t="s">
        <v>5471</v>
      </c>
      <c r="U440" t="s">
        <v>5472</v>
      </c>
      <c r="V440" t="s">
        <v>5473</v>
      </c>
      <c r="W440" t="s">
        <v>5474</v>
      </c>
      <c r="X440" t="s">
        <v>5475</v>
      </c>
      <c r="Y440" t="s">
        <v>5476</v>
      </c>
      <c r="Z440" t="s">
        <v>74</v>
      </c>
      <c r="AA440" t="s">
        <v>5477</v>
      </c>
      <c r="AB440" t="s">
        <v>5478</v>
      </c>
      <c r="AC440" t="s">
        <v>74</v>
      </c>
      <c r="AD440" t="s">
        <v>74</v>
      </c>
      <c r="AE440" t="s">
        <v>74</v>
      </c>
      <c r="AF440" t="s">
        <v>74</v>
      </c>
      <c r="AG440">
        <v>36</v>
      </c>
      <c r="AH440">
        <v>23</v>
      </c>
      <c r="AI440">
        <v>25</v>
      </c>
      <c r="AJ440">
        <v>0</v>
      </c>
      <c r="AK440">
        <v>2</v>
      </c>
      <c r="AL440" t="s">
        <v>1772</v>
      </c>
      <c r="AM440" t="s">
        <v>630</v>
      </c>
      <c r="AN440" t="s">
        <v>1773</v>
      </c>
      <c r="AO440" t="s">
        <v>3621</v>
      </c>
      <c r="AP440" t="s">
        <v>74</v>
      </c>
      <c r="AQ440" t="s">
        <v>74</v>
      </c>
      <c r="AR440" t="s">
        <v>3622</v>
      </c>
      <c r="AS440" t="s">
        <v>3623</v>
      </c>
      <c r="AT440" t="s">
        <v>5013</v>
      </c>
      <c r="AU440">
        <v>1997</v>
      </c>
      <c r="AV440">
        <v>19</v>
      </c>
      <c r="AW440">
        <v>1</v>
      </c>
      <c r="AX440" t="s">
        <v>74</v>
      </c>
      <c r="AY440" t="s">
        <v>74</v>
      </c>
      <c r="AZ440" t="s">
        <v>74</v>
      </c>
      <c r="BA440" t="s">
        <v>74</v>
      </c>
      <c r="BB440">
        <v>65</v>
      </c>
      <c r="BC440">
        <v>80</v>
      </c>
      <c r="BD440" t="s">
        <v>74</v>
      </c>
      <c r="BE440" t="s">
        <v>5479</v>
      </c>
      <c r="BF440" t="str">
        <f>HYPERLINK("http://dx.doi.org/10.1023/A:1004240931967","http://dx.doi.org/10.1023/A:1004240931967")</f>
        <v>http://dx.doi.org/10.1023/A:1004240931967</v>
      </c>
      <c r="BG440" t="s">
        <v>74</v>
      </c>
      <c r="BH440" t="s">
        <v>74</v>
      </c>
      <c r="BI440">
        <v>16</v>
      </c>
      <c r="BJ440" t="s">
        <v>3625</v>
      </c>
      <c r="BK440" t="s">
        <v>95</v>
      </c>
      <c r="BL440" t="s">
        <v>3625</v>
      </c>
      <c r="BM440" t="s">
        <v>5480</v>
      </c>
      <c r="BN440" t="s">
        <v>74</v>
      </c>
      <c r="BO440" t="s">
        <v>74</v>
      </c>
      <c r="BP440" t="s">
        <v>74</v>
      </c>
      <c r="BQ440" t="s">
        <v>74</v>
      </c>
      <c r="BR440" t="s">
        <v>97</v>
      </c>
      <c r="BS440" t="s">
        <v>5481</v>
      </c>
      <c r="BT440" t="str">
        <f>HYPERLINK("https%3A%2F%2Fwww.webofscience.com%2Fwos%2Fwoscc%2Ffull-record%2FWOS:A1997WL43000005","View Full Record in Web of Science")</f>
        <v>View Full Record in Web of Science</v>
      </c>
    </row>
    <row r="441" spans="1:72" x14ac:dyDescent="0.15">
      <c r="A441" t="s">
        <v>72</v>
      </c>
      <c r="B441" t="s">
        <v>5482</v>
      </c>
      <c r="C441" t="s">
        <v>74</v>
      </c>
      <c r="D441" t="s">
        <v>74</v>
      </c>
      <c r="E441" t="s">
        <v>74</v>
      </c>
      <c r="F441" t="s">
        <v>5482</v>
      </c>
      <c r="G441" t="s">
        <v>74</v>
      </c>
      <c r="H441" t="s">
        <v>74</v>
      </c>
      <c r="I441" t="s">
        <v>5483</v>
      </c>
      <c r="J441" t="s">
        <v>1732</v>
      </c>
      <c r="K441" t="s">
        <v>74</v>
      </c>
      <c r="L441" t="s">
        <v>74</v>
      </c>
      <c r="M441" t="s">
        <v>77</v>
      </c>
      <c r="N441" t="s">
        <v>78</v>
      </c>
      <c r="O441" t="s">
        <v>74</v>
      </c>
      <c r="P441" t="s">
        <v>74</v>
      </c>
      <c r="Q441" t="s">
        <v>74</v>
      </c>
      <c r="R441" t="s">
        <v>74</v>
      </c>
      <c r="S441" t="s">
        <v>74</v>
      </c>
      <c r="T441" t="s">
        <v>5484</v>
      </c>
      <c r="U441" t="s">
        <v>5485</v>
      </c>
      <c r="V441" t="s">
        <v>5486</v>
      </c>
      <c r="W441" t="s">
        <v>74</v>
      </c>
      <c r="X441" t="s">
        <v>74</v>
      </c>
      <c r="Y441" t="s">
        <v>5487</v>
      </c>
      <c r="Z441" t="s">
        <v>74</v>
      </c>
      <c r="AA441" t="s">
        <v>74</v>
      </c>
      <c r="AB441" t="s">
        <v>74</v>
      </c>
      <c r="AC441" t="s">
        <v>74</v>
      </c>
      <c r="AD441" t="s">
        <v>74</v>
      </c>
      <c r="AE441" t="s">
        <v>74</v>
      </c>
      <c r="AF441" t="s">
        <v>74</v>
      </c>
      <c r="AG441">
        <v>48</v>
      </c>
      <c r="AH441">
        <v>87</v>
      </c>
      <c r="AI441">
        <v>98</v>
      </c>
      <c r="AJ441">
        <v>1</v>
      </c>
      <c r="AK441">
        <v>10</v>
      </c>
      <c r="AL441" t="s">
        <v>108</v>
      </c>
      <c r="AM441" t="s">
        <v>109</v>
      </c>
      <c r="AN441" t="s">
        <v>110</v>
      </c>
      <c r="AO441" t="s">
        <v>1740</v>
      </c>
      <c r="AP441" t="s">
        <v>74</v>
      </c>
      <c r="AQ441" t="s">
        <v>74</v>
      </c>
      <c r="AR441" t="s">
        <v>1742</v>
      </c>
      <c r="AS441" t="s">
        <v>1743</v>
      </c>
      <c r="AT441" t="s">
        <v>5013</v>
      </c>
      <c r="AU441">
        <v>1997</v>
      </c>
      <c r="AV441">
        <v>29</v>
      </c>
      <c r="AW441" t="s">
        <v>114</v>
      </c>
      <c r="AX441" t="s">
        <v>74</v>
      </c>
      <c r="AY441" t="s">
        <v>74</v>
      </c>
      <c r="AZ441" t="s">
        <v>74</v>
      </c>
      <c r="BA441" t="s">
        <v>74</v>
      </c>
      <c r="BB441">
        <v>283</v>
      </c>
      <c r="BC441">
        <v>299</v>
      </c>
      <c r="BD441" t="s">
        <v>74</v>
      </c>
      <c r="BE441" t="s">
        <v>5488</v>
      </c>
      <c r="BF441" t="str">
        <f>HYPERLINK("http://dx.doi.org/10.1016/S0377-8398(96)00033-3","http://dx.doi.org/10.1016/S0377-8398(96)00033-3")</f>
        <v>http://dx.doi.org/10.1016/S0377-8398(96)00033-3</v>
      </c>
      <c r="BG441" t="s">
        <v>74</v>
      </c>
      <c r="BH441" t="s">
        <v>74</v>
      </c>
      <c r="BI441">
        <v>17</v>
      </c>
      <c r="BJ441" t="s">
        <v>1745</v>
      </c>
      <c r="BK441" t="s">
        <v>95</v>
      </c>
      <c r="BL441" t="s">
        <v>1745</v>
      </c>
      <c r="BM441" t="s">
        <v>5489</v>
      </c>
      <c r="BN441" t="s">
        <v>74</v>
      </c>
      <c r="BO441" t="s">
        <v>74</v>
      </c>
      <c r="BP441" t="s">
        <v>74</v>
      </c>
      <c r="BQ441" t="s">
        <v>74</v>
      </c>
      <c r="BR441" t="s">
        <v>97</v>
      </c>
      <c r="BS441" t="s">
        <v>5490</v>
      </c>
      <c r="BT441" t="str">
        <f>HYPERLINK("https%3A%2F%2Fwww.webofscience.com%2Fwos%2Fwoscc%2Ffull-record%2FWOS:A1997WJ24100008","View Full Record in Web of Science")</f>
        <v>View Full Record in Web of Science</v>
      </c>
    </row>
    <row r="442" spans="1:72" x14ac:dyDescent="0.15">
      <c r="A442" t="s">
        <v>72</v>
      </c>
      <c r="B442" t="s">
        <v>5491</v>
      </c>
      <c r="C442" t="s">
        <v>74</v>
      </c>
      <c r="D442" t="s">
        <v>74</v>
      </c>
      <c r="E442" t="s">
        <v>74</v>
      </c>
      <c r="F442" t="s">
        <v>5491</v>
      </c>
      <c r="G442" t="s">
        <v>74</v>
      </c>
      <c r="H442" t="s">
        <v>74</v>
      </c>
      <c r="I442" t="s">
        <v>5492</v>
      </c>
      <c r="J442" t="s">
        <v>1732</v>
      </c>
      <c r="K442" t="s">
        <v>74</v>
      </c>
      <c r="L442" t="s">
        <v>74</v>
      </c>
      <c r="M442" t="s">
        <v>77</v>
      </c>
      <c r="N442" t="s">
        <v>78</v>
      </c>
      <c r="O442" t="s">
        <v>74</v>
      </c>
      <c r="P442" t="s">
        <v>74</v>
      </c>
      <c r="Q442" t="s">
        <v>74</v>
      </c>
      <c r="R442" t="s">
        <v>74</v>
      </c>
      <c r="S442" t="s">
        <v>74</v>
      </c>
      <c r="T442" t="s">
        <v>5493</v>
      </c>
      <c r="U442" t="s">
        <v>5494</v>
      </c>
      <c r="V442" t="s">
        <v>5495</v>
      </c>
      <c r="W442" t="s">
        <v>5496</v>
      </c>
      <c r="X442" t="s">
        <v>74</v>
      </c>
      <c r="Y442" t="s">
        <v>5497</v>
      </c>
      <c r="Z442" t="s">
        <v>74</v>
      </c>
      <c r="AA442" t="s">
        <v>5498</v>
      </c>
      <c r="AB442" t="s">
        <v>74</v>
      </c>
      <c r="AC442" t="s">
        <v>74</v>
      </c>
      <c r="AD442" t="s">
        <v>74</v>
      </c>
      <c r="AE442" t="s">
        <v>74</v>
      </c>
      <c r="AF442" t="s">
        <v>74</v>
      </c>
      <c r="AG442">
        <v>46</v>
      </c>
      <c r="AH442">
        <v>18</v>
      </c>
      <c r="AI442">
        <v>22</v>
      </c>
      <c r="AJ442">
        <v>0</v>
      </c>
      <c r="AK442">
        <v>1</v>
      </c>
      <c r="AL442" t="s">
        <v>108</v>
      </c>
      <c r="AM442" t="s">
        <v>109</v>
      </c>
      <c r="AN442" t="s">
        <v>110</v>
      </c>
      <c r="AO442" t="s">
        <v>1740</v>
      </c>
      <c r="AP442" t="s">
        <v>74</v>
      </c>
      <c r="AQ442" t="s">
        <v>74</v>
      </c>
      <c r="AR442" t="s">
        <v>1742</v>
      </c>
      <c r="AS442" t="s">
        <v>1743</v>
      </c>
      <c r="AT442" t="s">
        <v>5013</v>
      </c>
      <c r="AU442">
        <v>1997</v>
      </c>
      <c r="AV442">
        <v>29</v>
      </c>
      <c r="AW442" t="s">
        <v>114</v>
      </c>
      <c r="AX442" t="s">
        <v>74</v>
      </c>
      <c r="AY442" t="s">
        <v>74</v>
      </c>
      <c r="AZ442" t="s">
        <v>74</v>
      </c>
      <c r="BA442" t="s">
        <v>74</v>
      </c>
      <c r="BB442">
        <v>301</v>
      </c>
      <c r="BC442">
        <v>318</v>
      </c>
      <c r="BD442" t="s">
        <v>74</v>
      </c>
      <c r="BE442" t="s">
        <v>5499</v>
      </c>
      <c r="BF442" t="str">
        <f>HYPERLINK("http://dx.doi.org/10.1016/S0377-8398(96)00036-9","http://dx.doi.org/10.1016/S0377-8398(96)00036-9")</f>
        <v>http://dx.doi.org/10.1016/S0377-8398(96)00036-9</v>
      </c>
      <c r="BG442" t="s">
        <v>74</v>
      </c>
      <c r="BH442" t="s">
        <v>74</v>
      </c>
      <c r="BI442">
        <v>18</v>
      </c>
      <c r="BJ442" t="s">
        <v>1745</v>
      </c>
      <c r="BK442" t="s">
        <v>95</v>
      </c>
      <c r="BL442" t="s">
        <v>1745</v>
      </c>
      <c r="BM442" t="s">
        <v>5489</v>
      </c>
      <c r="BN442" t="s">
        <v>74</v>
      </c>
      <c r="BO442" t="s">
        <v>74</v>
      </c>
      <c r="BP442" t="s">
        <v>74</v>
      </c>
      <c r="BQ442" t="s">
        <v>74</v>
      </c>
      <c r="BR442" t="s">
        <v>97</v>
      </c>
      <c r="BS442" t="s">
        <v>5500</v>
      </c>
      <c r="BT442" t="str">
        <f>HYPERLINK("https%3A%2F%2Fwww.webofscience.com%2Fwos%2Fwoscc%2Ffull-record%2FWOS:A1997WJ24100009","View Full Record in Web of Science")</f>
        <v>View Full Record in Web of Science</v>
      </c>
    </row>
    <row r="443" spans="1:72" x14ac:dyDescent="0.15">
      <c r="A443" t="s">
        <v>72</v>
      </c>
      <c r="B443" t="s">
        <v>5501</v>
      </c>
      <c r="C443" t="s">
        <v>74</v>
      </c>
      <c r="D443" t="s">
        <v>74</v>
      </c>
      <c r="E443" t="s">
        <v>74</v>
      </c>
      <c r="F443" t="s">
        <v>5501</v>
      </c>
      <c r="G443" t="s">
        <v>74</v>
      </c>
      <c r="H443" t="s">
        <v>74</v>
      </c>
      <c r="I443" t="s">
        <v>5502</v>
      </c>
      <c r="J443" t="s">
        <v>1732</v>
      </c>
      <c r="K443" t="s">
        <v>74</v>
      </c>
      <c r="L443" t="s">
        <v>74</v>
      </c>
      <c r="M443" t="s">
        <v>77</v>
      </c>
      <c r="N443" t="s">
        <v>78</v>
      </c>
      <c r="O443" t="s">
        <v>74</v>
      </c>
      <c r="P443" t="s">
        <v>74</v>
      </c>
      <c r="Q443" t="s">
        <v>74</v>
      </c>
      <c r="R443" t="s">
        <v>74</v>
      </c>
      <c r="S443" t="s">
        <v>74</v>
      </c>
      <c r="T443" t="s">
        <v>5503</v>
      </c>
      <c r="U443" t="s">
        <v>5504</v>
      </c>
      <c r="V443" t="s">
        <v>5505</v>
      </c>
      <c r="W443" t="s">
        <v>74</v>
      </c>
      <c r="X443" t="s">
        <v>74</v>
      </c>
      <c r="Y443" t="s">
        <v>5506</v>
      </c>
      <c r="Z443" t="s">
        <v>74</v>
      </c>
      <c r="AA443" t="s">
        <v>5507</v>
      </c>
      <c r="AB443" t="s">
        <v>5508</v>
      </c>
      <c r="AC443" t="s">
        <v>74</v>
      </c>
      <c r="AD443" t="s">
        <v>74</v>
      </c>
      <c r="AE443" t="s">
        <v>74</v>
      </c>
      <c r="AF443" t="s">
        <v>74</v>
      </c>
      <c r="AG443">
        <v>40</v>
      </c>
      <c r="AH443">
        <v>88</v>
      </c>
      <c r="AI443">
        <v>90</v>
      </c>
      <c r="AJ443">
        <v>0</v>
      </c>
      <c r="AK443">
        <v>8</v>
      </c>
      <c r="AL443" t="s">
        <v>108</v>
      </c>
      <c r="AM443" t="s">
        <v>109</v>
      </c>
      <c r="AN443" t="s">
        <v>110</v>
      </c>
      <c r="AO443" t="s">
        <v>1740</v>
      </c>
      <c r="AP443" t="s">
        <v>1741</v>
      </c>
      <c r="AQ443" t="s">
        <v>74</v>
      </c>
      <c r="AR443" t="s">
        <v>1742</v>
      </c>
      <c r="AS443" t="s">
        <v>1743</v>
      </c>
      <c r="AT443" t="s">
        <v>5013</v>
      </c>
      <c r="AU443">
        <v>1997</v>
      </c>
      <c r="AV443">
        <v>29</v>
      </c>
      <c r="AW443" t="s">
        <v>114</v>
      </c>
      <c r="AX443" t="s">
        <v>74</v>
      </c>
      <c r="AY443" t="s">
        <v>74</v>
      </c>
      <c r="AZ443" t="s">
        <v>74</v>
      </c>
      <c r="BA443" t="s">
        <v>74</v>
      </c>
      <c r="BB443">
        <v>367</v>
      </c>
      <c r="BC443">
        <v>392</v>
      </c>
      <c r="BD443" t="s">
        <v>74</v>
      </c>
      <c r="BE443" t="s">
        <v>5509</v>
      </c>
      <c r="BF443" t="str">
        <f>HYPERLINK("http://dx.doi.org/10.1016/S0377-8398(96)00049-7","http://dx.doi.org/10.1016/S0377-8398(96)00049-7")</f>
        <v>http://dx.doi.org/10.1016/S0377-8398(96)00049-7</v>
      </c>
      <c r="BG443" t="s">
        <v>74</v>
      </c>
      <c r="BH443" t="s">
        <v>74</v>
      </c>
      <c r="BI443">
        <v>26</v>
      </c>
      <c r="BJ443" t="s">
        <v>1745</v>
      </c>
      <c r="BK443" t="s">
        <v>95</v>
      </c>
      <c r="BL443" t="s">
        <v>1745</v>
      </c>
      <c r="BM443" t="s">
        <v>5489</v>
      </c>
      <c r="BN443" t="s">
        <v>74</v>
      </c>
      <c r="BO443" t="s">
        <v>74</v>
      </c>
      <c r="BP443" t="s">
        <v>74</v>
      </c>
      <c r="BQ443" t="s">
        <v>74</v>
      </c>
      <c r="BR443" t="s">
        <v>97</v>
      </c>
      <c r="BS443" t="s">
        <v>5510</v>
      </c>
      <c r="BT443" t="str">
        <f>HYPERLINK("https%3A%2F%2Fwww.webofscience.com%2Fwos%2Fwoscc%2Ffull-record%2FWOS:A1997WJ24100012","View Full Record in Web of Science")</f>
        <v>View Full Record in Web of Science</v>
      </c>
    </row>
    <row r="444" spans="1:72" x14ac:dyDescent="0.15">
      <c r="A444" t="s">
        <v>72</v>
      </c>
      <c r="B444" t="s">
        <v>5511</v>
      </c>
      <c r="C444" t="s">
        <v>74</v>
      </c>
      <c r="D444" t="s">
        <v>74</v>
      </c>
      <c r="E444" t="s">
        <v>74</v>
      </c>
      <c r="F444" t="s">
        <v>5511</v>
      </c>
      <c r="G444" t="s">
        <v>74</v>
      </c>
      <c r="H444" t="s">
        <v>74</v>
      </c>
      <c r="I444" t="s">
        <v>5512</v>
      </c>
      <c r="J444" t="s">
        <v>1732</v>
      </c>
      <c r="K444" t="s">
        <v>74</v>
      </c>
      <c r="L444" t="s">
        <v>74</v>
      </c>
      <c r="M444" t="s">
        <v>77</v>
      </c>
      <c r="N444" t="s">
        <v>78</v>
      </c>
      <c r="O444" t="s">
        <v>74</v>
      </c>
      <c r="P444" t="s">
        <v>74</v>
      </c>
      <c r="Q444" t="s">
        <v>74</v>
      </c>
      <c r="R444" t="s">
        <v>74</v>
      </c>
      <c r="S444" t="s">
        <v>74</v>
      </c>
      <c r="T444" t="s">
        <v>74</v>
      </c>
      <c r="U444" t="s">
        <v>5513</v>
      </c>
      <c r="V444" t="s">
        <v>5514</v>
      </c>
      <c r="W444" t="s">
        <v>5515</v>
      </c>
      <c r="X444" t="s">
        <v>380</v>
      </c>
      <c r="Y444" t="s">
        <v>5516</v>
      </c>
      <c r="Z444" t="s">
        <v>74</v>
      </c>
      <c r="AA444" t="s">
        <v>5498</v>
      </c>
      <c r="AB444" t="s">
        <v>74</v>
      </c>
      <c r="AC444" t="s">
        <v>74</v>
      </c>
      <c r="AD444" t="s">
        <v>74</v>
      </c>
      <c r="AE444" t="s">
        <v>74</v>
      </c>
      <c r="AF444" t="s">
        <v>74</v>
      </c>
      <c r="AG444">
        <v>33</v>
      </c>
      <c r="AH444">
        <v>13</v>
      </c>
      <c r="AI444">
        <v>13</v>
      </c>
      <c r="AJ444">
        <v>0</v>
      </c>
      <c r="AK444">
        <v>2</v>
      </c>
      <c r="AL444" t="s">
        <v>342</v>
      </c>
      <c r="AM444" t="s">
        <v>109</v>
      </c>
      <c r="AN444" t="s">
        <v>343</v>
      </c>
      <c r="AO444" t="s">
        <v>1740</v>
      </c>
      <c r="AP444" t="s">
        <v>1741</v>
      </c>
      <c r="AQ444" t="s">
        <v>74</v>
      </c>
      <c r="AR444" t="s">
        <v>1742</v>
      </c>
      <c r="AS444" t="s">
        <v>1743</v>
      </c>
      <c r="AT444" t="s">
        <v>5013</v>
      </c>
      <c r="AU444">
        <v>1997</v>
      </c>
      <c r="AV444">
        <v>29</v>
      </c>
      <c r="AW444" t="s">
        <v>114</v>
      </c>
      <c r="AX444" t="s">
        <v>74</v>
      </c>
      <c r="AY444" t="s">
        <v>74</v>
      </c>
      <c r="AZ444" t="s">
        <v>74</v>
      </c>
      <c r="BA444" t="s">
        <v>74</v>
      </c>
      <c r="BB444">
        <v>407</v>
      </c>
      <c r="BC444">
        <v>422</v>
      </c>
      <c r="BD444" t="s">
        <v>74</v>
      </c>
      <c r="BE444" t="s">
        <v>5517</v>
      </c>
      <c r="BF444" t="str">
        <f>HYPERLINK("http://dx.doi.org/10.1016/S0377-8398(96)00012-6","http://dx.doi.org/10.1016/S0377-8398(96)00012-6")</f>
        <v>http://dx.doi.org/10.1016/S0377-8398(96)00012-6</v>
      </c>
      <c r="BG444" t="s">
        <v>74</v>
      </c>
      <c r="BH444" t="s">
        <v>74</v>
      </c>
      <c r="BI444">
        <v>16</v>
      </c>
      <c r="BJ444" t="s">
        <v>1745</v>
      </c>
      <c r="BK444" t="s">
        <v>95</v>
      </c>
      <c r="BL444" t="s">
        <v>1745</v>
      </c>
      <c r="BM444" t="s">
        <v>5489</v>
      </c>
      <c r="BN444" t="s">
        <v>74</v>
      </c>
      <c r="BO444" t="s">
        <v>74</v>
      </c>
      <c r="BP444" t="s">
        <v>74</v>
      </c>
      <c r="BQ444" t="s">
        <v>74</v>
      </c>
      <c r="BR444" t="s">
        <v>97</v>
      </c>
      <c r="BS444" t="s">
        <v>5518</v>
      </c>
      <c r="BT444" t="str">
        <f>HYPERLINK("https%3A%2F%2Fwww.webofscience.com%2Fwos%2Fwoscc%2Ffull-record%2FWOS:A1997WJ24100014","View Full Record in Web of Science")</f>
        <v>View Full Record in Web of Science</v>
      </c>
    </row>
    <row r="445" spans="1:72" x14ac:dyDescent="0.15">
      <c r="A445" t="s">
        <v>72</v>
      </c>
      <c r="B445" t="s">
        <v>5519</v>
      </c>
      <c r="C445" t="s">
        <v>74</v>
      </c>
      <c r="D445" t="s">
        <v>74</v>
      </c>
      <c r="E445" t="s">
        <v>74</v>
      </c>
      <c r="F445" t="s">
        <v>5519</v>
      </c>
      <c r="G445" t="s">
        <v>74</v>
      </c>
      <c r="H445" t="s">
        <v>74</v>
      </c>
      <c r="I445" t="s">
        <v>5520</v>
      </c>
      <c r="J445" t="s">
        <v>1784</v>
      </c>
      <c r="K445" t="s">
        <v>74</v>
      </c>
      <c r="L445" t="s">
        <v>74</v>
      </c>
      <c r="M445" t="s">
        <v>77</v>
      </c>
      <c r="N445" t="s">
        <v>78</v>
      </c>
      <c r="O445" t="s">
        <v>74</v>
      </c>
      <c r="P445" t="s">
        <v>74</v>
      </c>
      <c r="Q445" t="s">
        <v>74</v>
      </c>
      <c r="R445" t="s">
        <v>74</v>
      </c>
      <c r="S445" t="s">
        <v>74</v>
      </c>
      <c r="T445" t="s">
        <v>74</v>
      </c>
      <c r="U445" t="s">
        <v>5521</v>
      </c>
      <c r="V445" t="s">
        <v>5522</v>
      </c>
      <c r="W445" t="s">
        <v>74</v>
      </c>
      <c r="X445" t="s">
        <v>74</v>
      </c>
      <c r="Y445" t="s">
        <v>5523</v>
      </c>
      <c r="Z445" t="s">
        <v>74</v>
      </c>
      <c r="AA445" t="s">
        <v>74</v>
      </c>
      <c r="AB445" t="s">
        <v>74</v>
      </c>
      <c r="AC445" t="s">
        <v>74</v>
      </c>
      <c r="AD445" t="s">
        <v>74</v>
      </c>
      <c r="AE445" t="s">
        <v>74</v>
      </c>
      <c r="AF445" t="s">
        <v>74</v>
      </c>
      <c r="AG445">
        <v>63</v>
      </c>
      <c r="AH445">
        <v>128</v>
      </c>
      <c r="AI445">
        <v>137</v>
      </c>
      <c r="AJ445">
        <v>0</v>
      </c>
      <c r="AK445">
        <v>18</v>
      </c>
      <c r="AL445" t="s">
        <v>707</v>
      </c>
      <c r="AM445" t="s">
        <v>572</v>
      </c>
      <c r="AN445" t="s">
        <v>708</v>
      </c>
      <c r="AO445" t="s">
        <v>1788</v>
      </c>
      <c r="AP445" t="s">
        <v>1789</v>
      </c>
      <c r="AQ445" t="s">
        <v>74</v>
      </c>
      <c r="AR445" t="s">
        <v>1784</v>
      </c>
      <c r="AS445" t="s">
        <v>1790</v>
      </c>
      <c r="AT445" t="s">
        <v>5013</v>
      </c>
      <c r="AU445">
        <v>1997</v>
      </c>
      <c r="AV445">
        <v>12</v>
      </c>
      <c r="AW445">
        <v>1</v>
      </c>
      <c r="AX445" t="s">
        <v>74</v>
      </c>
      <c r="AY445" t="s">
        <v>74</v>
      </c>
      <c r="AZ445" t="s">
        <v>74</v>
      </c>
      <c r="BA445" t="s">
        <v>74</v>
      </c>
      <c r="BB445">
        <v>1</v>
      </c>
      <c r="BC445">
        <v>14</v>
      </c>
      <c r="BD445" t="s">
        <v>74</v>
      </c>
      <c r="BE445" t="s">
        <v>5524</v>
      </c>
      <c r="BF445" t="str">
        <f>HYPERLINK("http://dx.doi.org/10.1029/96PA02413","http://dx.doi.org/10.1029/96PA02413")</f>
        <v>http://dx.doi.org/10.1029/96PA02413</v>
      </c>
      <c r="BG445" t="s">
        <v>74</v>
      </c>
      <c r="BH445" t="s">
        <v>74</v>
      </c>
      <c r="BI445">
        <v>14</v>
      </c>
      <c r="BJ445" t="s">
        <v>1792</v>
      </c>
      <c r="BK445" t="s">
        <v>95</v>
      </c>
      <c r="BL445" t="s">
        <v>1793</v>
      </c>
      <c r="BM445" t="s">
        <v>5525</v>
      </c>
      <c r="BN445" t="s">
        <v>74</v>
      </c>
      <c r="BO445" t="s">
        <v>227</v>
      </c>
      <c r="BP445" t="s">
        <v>74</v>
      </c>
      <c r="BQ445" t="s">
        <v>74</v>
      </c>
      <c r="BR445" t="s">
        <v>97</v>
      </c>
      <c r="BS445" t="s">
        <v>5526</v>
      </c>
      <c r="BT445" t="str">
        <f>HYPERLINK("https%3A%2F%2Fwww.webofscience.com%2Fwos%2Fwoscc%2Ffull-record%2FWOS:A1997WD89100001","View Full Record in Web of Science")</f>
        <v>View Full Record in Web of Science</v>
      </c>
    </row>
    <row r="446" spans="1:72" x14ac:dyDescent="0.15">
      <c r="A446" t="s">
        <v>72</v>
      </c>
      <c r="B446" t="s">
        <v>5527</v>
      </c>
      <c r="C446" t="s">
        <v>74</v>
      </c>
      <c r="D446" t="s">
        <v>74</v>
      </c>
      <c r="E446" t="s">
        <v>74</v>
      </c>
      <c r="F446" t="s">
        <v>5527</v>
      </c>
      <c r="G446" t="s">
        <v>74</v>
      </c>
      <c r="H446" t="s">
        <v>74</v>
      </c>
      <c r="I446" t="s">
        <v>5528</v>
      </c>
      <c r="J446" t="s">
        <v>5529</v>
      </c>
      <c r="K446" t="s">
        <v>74</v>
      </c>
      <c r="L446" t="s">
        <v>74</v>
      </c>
      <c r="M446" t="s">
        <v>77</v>
      </c>
      <c r="N446" t="s">
        <v>78</v>
      </c>
      <c r="O446" t="s">
        <v>74</v>
      </c>
      <c r="P446" t="s">
        <v>74</v>
      </c>
      <c r="Q446" t="s">
        <v>74</v>
      </c>
      <c r="R446" t="s">
        <v>74</v>
      </c>
      <c r="S446" t="s">
        <v>74</v>
      </c>
      <c r="T446" t="s">
        <v>5530</v>
      </c>
      <c r="U446" t="s">
        <v>5531</v>
      </c>
      <c r="V446" t="s">
        <v>5532</v>
      </c>
      <c r="W446" t="s">
        <v>5533</v>
      </c>
      <c r="X446" t="s">
        <v>5534</v>
      </c>
      <c r="Y446" t="s">
        <v>74</v>
      </c>
      <c r="Z446" t="s">
        <v>74</v>
      </c>
      <c r="AA446" t="s">
        <v>5535</v>
      </c>
      <c r="AB446" t="s">
        <v>5536</v>
      </c>
      <c r="AC446" t="s">
        <v>74</v>
      </c>
      <c r="AD446" t="s">
        <v>74</v>
      </c>
      <c r="AE446" t="s">
        <v>74</v>
      </c>
      <c r="AF446" t="s">
        <v>74</v>
      </c>
      <c r="AG446">
        <v>17</v>
      </c>
      <c r="AH446">
        <v>13</v>
      </c>
      <c r="AI446">
        <v>15</v>
      </c>
      <c r="AJ446">
        <v>1</v>
      </c>
      <c r="AK446">
        <v>8</v>
      </c>
      <c r="AL446" t="s">
        <v>175</v>
      </c>
      <c r="AM446" t="s">
        <v>132</v>
      </c>
      <c r="AN446" t="s">
        <v>176</v>
      </c>
      <c r="AO446" t="s">
        <v>5537</v>
      </c>
      <c r="AP446" t="s">
        <v>74</v>
      </c>
      <c r="AQ446" t="s">
        <v>74</v>
      </c>
      <c r="AR446" t="s">
        <v>5538</v>
      </c>
      <c r="AS446" t="s">
        <v>5539</v>
      </c>
      <c r="AT446" t="s">
        <v>5013</v>
      </c>
      <c r="AU446">
        <v>1997</v>
      </c>
      <c r="AV446">
        <v>61</v>
      </c>
      <c r="AW446">
        <v>2</v>
      </c>
      <c r="AX446" t="s">
        <v>74</v>
      </c>
      <c r="AY446" t="s">
        <v>74</v>
      </c>
      <c r="AZ446" t="s">
        <v>74</v>
      </c>
      <c r="BA446" t="s">
        <v>74</v>
      </c>
      <c r="BB446">
        <v>159</v>
      </c>
      <c r="BC446">
        <v>163</v>
      </c>
      <c r="BD446" t="s">
        <v>74</v>
      </c>
      <c r="BE446" t="s">
        <v>5540</v>
      </c>
      <c r="BF446" t="str">
        <f>HYPERLINK("http://dx.doi.org/10.1016/S0031-9384(96)00354-X","http://dx.doi.org/10.1016/S0031-9384(96)00354-X")</f>
        <v>http://dx.doi.org/10.1016/S0031-9384(96)00354-X</v>
      </c>
      <c r="BG446" t="s">
        <v>74</v>
      </c>
      <c r="BH446" t="s">
        <v>74</v>
      </c>
      <c r="BI446">
        <v>5</v>
      </c>
      <c r="BJ446" t="s">
        <v>5541</v>
      </c>
      <c r="BK446" t="s">
        <v>5542</v>
      </c>
      <c r="BL446" t="s">
        <v>5543</v>
      </c>
      <c r="BM446" t="s">
        <v>5544</v>
      </c>
      <c r="BN446">
        <v>9035242</v>
      </c>
      <c r="BO446" t="s">
        <v>74</v>
      </c>
      <c r="BP446" t="s">
        <v>74</v>
      </c>
      <c r="BQ446" t="s">
        <v>74</v>
      </c>
      <c r="BR446" t="s">
        <v>97</v>
      </c>
      <c r="BS446" t="s">
        <v>5545</v>
      </c>
      <c r="BT446" t="str">
        <f>HYPERLINK("https%3A%2F%2Fwww.webofscience.com%2Fwos%2Fwoscc%2Ffull-record%2FWOS:A1997WG48700002","View Full Record in Web of Science")</f>
        <v>View Full Record in Web of Science</v>
      </c>
    </row>
    <row r="447" spans="1:72" x14ac:dyDescent="0.15">
      <c r="A447" t="s">
        <v>72</v>
      </c>
      <c r="B447" t="s">
        <v>5546</v>
      </c>
      <c r="C447" t="s">
        <v>74</v>
      </c>
      <c r="D447" t="s">
        <v>74</v>
      </c>
      <c r="E447" t="s">
        <v>74</v>
      </c>
      <c r="F447" t="s">
        <v>5546</v>
      </c>
      <c r="G447" t="s">
        <v>74</v>
      </c>
      <c r="H447" t="s">
        <v>74</v>
      </c>
      <c r="I447" t="s">
        <v>5547</v>
      </c>
      <c r="J447" t="s">
        <v>462</v>
      </c>
      <c r="K447" t="s">
        <v>74</v>
      </c>
      <c r="L447" t="s">
        <v>74</v>
      </c>
      <c r="M447" t="s">
        <v>77</v>
      </c>
      <c r="N447" t="s">
        <v>78</v>
      </c>
      <c r="O447" t="s">
        <v>74</v>
      </c>
      <c r="P447" t="s">
        <v>74</v>
      </c>
      <c r="Q447" t="s">
        <v>74</v>
      </c>
      <c r="R447" t="s">
        <v>74</v>
      </c>
      <c r="S447" t="s">
        <v>74</v>
      </c>
      <c r="T447" t="s">
        <v>74</v>
      </c>
      <c r="U447" t="s">
        <v>5548</v>
      </c>
      <c r="V447" t="s">
        <v>5549</v>
      </c>
      <c r="W447" t="s">
        <v>5550</v>
      </c>
      <c r="X447" t="s">
        <v>5551</v>
      </c>
      <c r="Y447" t="s">
        <v>5552</v>
      </c>
      <c r="Z447" t="s">
        <v>74</v>
      </c>
      <c r="AA447" t="s">
        <v>74</v>
      </c>
      <c r="AB447" t="s">
        <v>74</v>
      </c>
      <c r="AC447" t="s">
        <v>74</v>
      </c>
      <c r="AD447" t="s">
        <v>74</v>
      </c>
      <c r="AE447" t="s">
        <v>74</v>
      </c>
      <c r="AF447" t="s">
        <v>74</v>
      </c>
      <c r="AG447">
        <v>46</v>
      </c>
      <c r="AH447">
        <v>107</v>
      </c>
      <c r="AI447">
        <v>110</v>
      </c>
      <c r="AJ447">
        <v>3</v>
      </c>
      <c r="AK447">
        <v>29</v>
      </c>
      <c r="AL447" t="s">
        <v>86</v>
      </c>
      <c r="AM447" t="s">
        <v>87</v>
      </c>
      <c r="AN447" t="s">
        <v>88</v>
      </c>
      <c r="AO447" t="s">
        <v>470</v>
      </c>
      <c r="AP447" t="s">
        <v>74</v>
      </c>
      <c r="AQ447" t="s">
        <v>74</v>
      </c>
      <c r="AR447" t="s">
        <v>471</v>
      </c>
      <c r="AS447" t="s">
        <v>472</v>
      </c>
      <c r="AT447" t="s">
        <v>5013</v>
      </c>
      <c r="AU447">
        <v>1997</v>
      </c>
      <c r="AV447">
        <v>17</v>
      </c>
      <c r="AW447">
        <v>2</v>
      </c>
      <c r="AX447" t="s">
        <v>74</v>
      </c>
      <c r="AY447" t="s">
        <v>74</v>
      </c>
      <c r="AZ447" t="s">
        <v>74</v>
      </c>
      <c r="BA447" t="s">
        <v>74</v>
      </c>
      <c r="BB447">
        <v>131</v>
      </c>
      <c r="BC447">
        <v>140</v>
      </c>
      <c r="BD447" t="s">
        <v>74</v>
      </c>
      <c r="BE447" t="s">
        <v>5553</v>
      </c>
      <c r="BF447" t="str">
        <f>HYPERLINK("http://dx.doi.org/10.1007/s003000050115","http://dx.doi.org/10.1007/s003000050115")</f>
        <v>http://dx.doi.org/10.1007/s003000050115</v>
      </c>
      <c r="BG447" t="s">
        <v>74</v>
      </c>
      <c r="BH447" t="s">
        <v>74</v>
      </c>
      <c r="BI447">
        <v>10</v>
      </c>
      <c r="BJ447" t="s">
        <v>474</v>
      </c>
      <c r="BK447" t="s">
        <v>95</v>
      </c>
      <c r="BL447" t="s">
        <v>475</v>
      </c>
      <c r="BM447" t="s">
        <v>5554</v>
      </c>
      <c r="BN447" t="s">
        <v>74</v>
      </c>
      <c r="BO447" t="s">
        <v>74</v>
      </c>
      <c r="BP447" t="s">
        <v>74</v>
      </c>
      <c r="BQ447" t="s">
        <v>74</v>
      </c>
      <c r="BR447" t="s">
        <v>97</v>
      </c>
      <c r="BS447" t="s">
        <v>5555</v>
      </c>
      <c r="BT447" t="str">
        <f>HYPERLINK("https%3A%2F%2Fwww.webofscience.com%2Fwos%2Fwoscc%2Ffull-record%2FWOS:A1997WE94900005","View Full Record in Web of Science")</f>
        <v>View Full Record in Web of Science</v>
      </c>
    </row>
    <row r="448" spans="1:72" x14ac:dyDescent="0.15">
      <c r="A448" t="s">
        <v>72</v>
      </c>
      <c r="B448" t="s">
        <v>5556</v>
      </c>
      <c r="C448" t="s">
        <v>74</v>
      </c>
      <c r="D448" t="s">
        <v>74</v>
      </c>
      <c r="E448" t="s">
        <v>74</v>
      </c>
      <c r="F448" t="s">
        <v>5556</v>
      </c>
      <c r="G448" t="s">
        <v>74</v>
      </c>
      <c r="H448" t="s">
        <v>74</v>
      </c>
      <c r="I448" t="s">
        <v>5557</v>
      </c>
      <c r="J448" t="s">
        <v>462</v>
      </c>
      <c r="K448" t="s">
        <v>74</v>
      </c>
      <c r="L448" t="s">
        <v>74</v>
      </c>
      <c r="M448" t="s">
        <v>77</v>
      </c>
      <c r="N448" t="s">
        <v>78</v>
      </c>
      <c r="O448" t="s">
        <v>74</v>
      </c>
      <c r="P448" t="s">
        <v>74</v>
      </c>
      <c r="Q448" t="s">
        <v>74</v>
      </c>
      <c r="R448" t="s">
        <v>74</v>
      </c>
      <c r="S448" t="s">
        <v>74</v>
      </c>
      <c r="T448" t="s">
        <v>74</v>
      </c>
      <c r="U448" t="s">
        <v>5558</v>
      </c>
      <c r="V448" t="s">
        <v>5559</v>
      </c>
      <c r="W448" t="s">
        <v>3285</v>
      </c>
      <c r="X448" t="s">
        <v>1737</v>
      </c>
      <c r="Y448" t="s">
        <v>5560</v>
      </c>
      <c r="Z448" t="s">
        <v>74</v>
      </c>
      <c r="AA448" t="s">
        <v>74</v>
      </c>
      <c r="AB448" t="s">
        <v>74</v>
      </c>
      <c r="AC448" t="s">
        <v>74</v>
      </c>
      <c r="AD448" t="s">
        <v>74</v>
      </c>
      <c r="AE448" t="s">
        <v>74</v>
      </c>
      <c r="AF448" t="s">
        <v>74</v>
      </c>
      <c r="AG448">
        <v>64</v>
      </c>
      <c r="AH448">
        <v>48</v>
      </c>
      <c r="AI448">
        <v>52</v>
      </c>
      <c r="AJ448">
        <v>0</v>
      </c>
      <c r="AK448">
        <v>14</v>
      </c>
      <c r="AL448" t="s">
        <v>86</v>
      </c>
      <c r="AM448" t="s">
        <v>87</v>
      </c>
      <c r="AN448" t="s">
        <v>88</v>
      </c>
      <c r="AO448" t="s">
        <v>470</v>
      </c>
      <c r="AP448" t="s">
        <v>74</v>
      </c>
      <c r="AQ448" t="s">
        <v>74</v>
      </c>
      <c r="AR448" t="s">
        <v>471</v>
      </c>
      <c r="AS448" t="s">
        <v>472</v>
      </c>
      <c r="AT448" t="s">
        <v>5013</v>
      </c>
      <c r="AU448">
        <v>1997</v>
      </c>
      <c r="AV448">
        <v>17</v>
      </c>
      <c r="AW448">
        <v>2</v>
      </c>
      <c r="AX448" t="s">
        <v>74</v>
      </c>
      <c r="AY448" t="s">
        <v>74</v>
      </c>
      <c r="AZ448" t="s">
        <v>74</v>
      </c>
      <c r="BA448" t="s">
        <v>74</v>
      </c>
      <c r="BB448">
        <v>141</v>
      </c>
      <c r="BC448">
        <v>149</v>
      </c>
      <c r="BD448" t="s">
        <v>74</v>
      </c>
      <c r="BE448" t="s">
        <v>5561</v>
      </c>
      <c r="BF448" t="str">
        <f>HYPERLINK("http://dx.doi.org/10.1007/s003000050116","http://dx.doi.org/10.1007/s003000050116")</f>
        <v>http://dx.doi.org/10.1007/s003000050116</v>
      </c>
      <c r="BG448" t="s">
        <v>74</v>
      </c>
      <c r="BH448" t="s">
        <v>74</v>
      </c>
      <c r="BI448">
        <v>9</v>
      </c>
      <c r="BJ448" t="s">
        <v>474</v>
      </c>
      <c r="BK448" t="s">
        <v>95</v>
      </c>
      <c r="BL448" t="s">
        <v>475</v>
      </c>
      <c r="BM448" t="s">
        <v>5554</v>
      </c>
      <c r="BN448" t="s">
        <v>74</v>
      </c>
      <c r="BO448" t="s">
        <v>74</v>
      </c>
      <c r="BP448" t="s">
        <v>74</v>
      </c>
      <c r="BQ448" t="s">
        <v>74</v>
      </c>
      <c r="BR448" t="s">
        <v>97</v>
      </c>
      <c r="BS448" t="s">
        <v>5562</v>
      </c>
      <c r="BT448" t="str">
        <f>HYPERLINK("https%3A%2F%2Fwww.webofscience.com%2Fwos%2Fwoscc%2Ffull-record%2FWOS:A1997WE94900006","View Full Record in Web of Science")</f>
        <v>View Full Record in Web of Science</v>
      </c>
    </row>
    <row r="449" spans="1:72" x14ac:dyDescent="0.15">
      <c r="A449" t="s">
        <v>72</v>
      </c>
      <c r="B449" t="s">
        <v>5563</v>
      </c>
      <c r="C449" t="s">
        <v>74</v>
      </c>
      <c r="D449" t="s">
        <v>74</v>
      </c>
      <c r="E449" t="s">
        <v>74</v>
      </c>
      <c r="F449" t="s">
        <v>5563</v>
      </c>
      <c r="G449" t="s">
        <v>74</v>
      </c>
      <c r="H449" t="s">
        <v>74</v>
      </c>
      <c r="I449" t="s">
        <v>5564</v>
      </c>
      <c r="J449" t="s">
        <v>462</v>
      </c>
      <c r="K449" t="s">
        <v>74</v>
      </c>
      <c r="L449" t="s">
        <v>74</v>
      </c>
      <c r="M449" t="s">
        <v>77</v>
      </c>
      <c r="N449" t="s">
        <v>78</v>
      </c>
      <c r="O449" t="s">
        <v>74</v>
      </c>
      <c r="P449" t="s">
        <v>74</v>
      </c>
      <c r="Q449" t="s">
        <v>74</v>
      </c>
      <c r="R449" t="s">
        <v>74</v>
      </c>
      <c r="S449" t="s">
        <v>74</v>
      </c>
      <c r="T449" t="s">
        <v>74</v>
      </c>
      <c r="U449" t="s">
        <v>5565</v>
      </c>
      <c r="V449" t="s">
        <v>5566</v>
      </c>
      <c r="W449" t="s">
        <v>74</v>
      </c>
      <c r="X449" t="s">
        <v>74</v>
      </c>
      <c r="Y449" t="s">
        <v>5567</v>
      </c>
      <c r="Z449" t="s">
        <v>74</v>
      </c>
      <c r="AA449" t="s">
        <v>5568</v>
      </c>
      <c r="AB449" t="s">
        <v>5569</v>
      </c>
      <c r="AC449" t="s">
        <v>74</v>
      </c>
      <c r="AD449" t="s">
        <v>74</v>
      </c>
      <c r="AE449" t="s">
        <v>74</v>
      </c>
      <c r="AF449" t="s">
        <v>74</v>
      </c>
      <c r="AG449">
        <v>42</v>
      </c>
      <c r="AH449">
        <v>52</v>
      </c>
      <c r="AI449">
        <v>63</v>
      </c>
      <c r="AJ449">
        <v>0</v>
      </c>
      <c r="AK449">
        <v>4</v>
      </c>
      <c r="AL449" t="s">
        <v>86</v>
      </c>
      <c r="AM449" t="s">
        <v>87</v>
      </c>
      <c r="AN449" t="s">
        <v>88</v>
      </c>
      <c r="AO449" t="s">
        <v>470</v>
      </c>
      <c r="AP449" t="s">
        <v>74</v>
      </c>
      <c r="AQ449" t="s">
        <v>74</v>
      </c>
      <c r="AR449" t="s">
        <v>471</v>
      </c>
      <c r="AS449" t="s">
        <v>472</v>
      </c>
      <c r="AT449" t="s">
        <v>5013</v>
      </c>
      <c r="AU449">
        <v>1997</v>
      </c>
      <c r="AV449">
        <v>17</v>
      </c>
      <c r="AW449">
        <v>2</v>
      </c>
      <c r="AX449" t="s">
        <v>74</v>
      </c>
      <c r="AY449" t="s">
        <v>74</v>
      </c>
      <c r="AZ449" t="s">
        <v>74</v>
      </c>
      <c r="BA449" t="s">
        <v>74</v>
      </c>
      <c r="BB449">
        <v>150</v>
      </c>
      <c r="BC449">
        <v>158</v>
      </c>
      <c r="BD449" t="s">
        <v>74</v>
      </c>
      <c r="BE449" t="s">
        <v>5570</v>
      </c>
      <c r="BF449" t="str">
        <f>HYPERLINK("http://dx.doi.org/10.1007/s003000050117","http://dx.doi.org/10.1007/s003000050117")</f>
        <v>http://dx.doi.org/10.1007/s003000050117</v>
      </c>
      <c r="BG449" t="s">
        <v>74</v>
      </c>
      <c r="BH449" t="s">
        <v>74</v>
      </c>
      <c r="BI449">
        <v>9</v>
      </c>
      <c r="BJ449" t="s">
        <v>474</v>
      </c>
      <c r="BK449" t="s">
        <v>95</v>
      </c>
      <c r="BL449" t="s">
        <v>475</v>
      </c>
      <c r="BM449" t="s">
        <v>5554</v>
      </c>
      <c r="BN449" t="s">
        <v>74</v>
      </c>
      <c r="BO449" t="s">
        <v>74</v>
      </c>
      <c r="BP449" t="s">
        <v>74</v>
      </c>
      <c r="BQ449" t="s">
        <v>74</v>
      </c>
      <c r="BR449" t="s">
        <v>97</v>
      </c>
      <c r="BS449" t="s">
        <v>5571</v>
      </c>
      <c r="BT449" t="str">
        <f>HYPERLINK("https%3A%2F%2Fwww.webofscience.com%2Fwos%2Fwoscc%2Ffull-record%2FWOS:A1997WE94900007","View Full Record in Web of Science")</f>
        <v>View Full Record in Web of Science</v>
      </c>
    </row>
    <row r="450" spans="1:72" x14ac:dyDescent="0.15">
      <c r="A450" t="s">
        <v>72</v>
      </c>
      <c r="B450" t="s">
        <v>5572</v>
      </c>
      <c r="C450" t="s">
        <v>74</v>
      </c>
      <c r="D450" t="s">
        <v>74</v>
      </c>
      <c r="E450" t="s">
        <v>74</v>
      </c>
      <c r="F450" t="s">
        <v>5572</v>
      </c>
      <c r="G450" t="s">
        <v>74</v>
      </c>
      <c r="H450" t="s">
        <v>74</v>
      </c>
      <c r="I450" t="s">
        <v>5573</v>
      </c>
      <c r="J450" t="s">
        <v>462</v>
      </c>
      <c r="K450" t="s">
        <v>74</v>
      </c>
      <c r="L450" t="s">
        <v>74</v>
      </c>
      <c r="M450" t="s">
        <v>77</v>
      </c>
      <c r="N450" t="s">
        <v>78</v>
      </c>
      <c r="O450" t="s">
        <v>74</v>
      </c>
      <c r="P450" t="s">
        <v>74</v>
      </c>
      <c r="Q450" t="s">
        <v>74</v>
      </c>
      <c r="R450" t="s">
        <v>74</v>
      </c>
      <c r="S450" t="s">
        <v>74</v>
      </c>
      <c r="T450" t="s">
        <v>74</v>
      </c>
      <c r="U450" t="s">
        <v>5574</v>
      </c>
      <c r="V450" t="s">
        <v>5575</v>
      </c>
      <c r="W450" t="s">
        <v>5576</v>
      </c>
      <c r="X450" t="s">
        <v>5577</v>
      </c>
      <c r="Y450" t="s">
        <v>74</v>
      </c>
      <c r="Z450" t="s">
        <v>74</v>
      </c>
      <c r="AA450" t="s">
        <v>74</v>
      </c>
      <c r="AB450" t="s">
        <v>5578</v>
      </c>
      <c r="AC450" t="s">
        <v>74</v>
      </c>
      <c r="AD450" t="s">
        <v>74</v>
      </c>
      <c r="AE450" t="s">
        <v>74</v>
      </c>
      <c r="AF450" t="s">
        <v>74</v>
      </c>
      <c r="AG450">
        <v>18</v>
      </c>
      <c r="AH450">
        <v>14</v>
      </c>
      <c r="AI450">
        <v>17</v>
      </c>
      <c r="AJ450">
        <v>0</v>
      </c>
      <c r="AK450">
        <v>2</v>
      </c>
      <c r="AL450" t="s">
        <v>86</v>
      </c>
      <c r="AM450" t="s">
        <v>87</v>
      </c>
      <c r="AN450" t="s">
        <v>88</v>
      </c>
      <c r="AO450" t="s">
        <v>470</v>
      </c>
      <c r="AP450" t="s">
        <v>74</v>
      </c>
      <c r="AQ450" t="s">
        <v>74</v>
      </c>
      <c r="AR450" t="s">
        <v>471</v>
      </c>
      <c r="AS450" t="s">
        <v>472</v>
      </c>
      <c r="AT450" t="s">
        <v>5013</v>
      </c>
      <c r="AU450">
        <v>1997</v>
      </c>
      <c r="AV450">
        <v>17</v>
      </c>
      <c r="AW450">
        <v>2</v>
      </c>
      <c r="AX450" t="s">
        <v>74</v>
      </c>
      <c r="AY450" t="s">
        <v>74</v>
      </c>
      <c r="AZ450" t="s">
        <v>74</v>
      </c>
      <c r="BA450" t="s">
        <v>74</v>
      </c>
      <c r="BB450">
        <v>175</v>
      </c>
      <c r="BC450">
        <v>179</v>
      </c>
      <c r="BD450" t="s">
        <v>74</v>
      </c>
      <c r="BE450" t="s">
        <v>5579</v>
      </c>
      <c r="BF450" t="str">
        <f>HYPERLINK("http://dx.doi.org/10.1007/s003000050119","http://dx.doi.org/10.1007/s003000050119")</f>
        <v>http://dx.doi.org/10.1007/s003000050119</v>
      </c>
      <c r="BG450" t="s">
        <v>74</v>
      </c>
      <c r="BH450" t="s">
        <v>74</v>
      </c>
      <c r="BI450">
        <v>5</v>
      </c>
      <c r="BJ450" t="s">
        <v>474</v>
      </c>
      <c r="BK450" t="s">
        <v>95</v>
      </c>
      <c r="BL450" t="s">
        <v>475</v>
      </c>
      <c r="BM450" t="s">
        <v>5554</v>
      </c>
      <c r="BN450" t="s">
        <v>74</v>
      </c>
      <c r="BO450" t="s">
        <v>74</v>
      </c>
      <c r="BP450" t="s">
        <v>74</v>
      </c>
      <c r="BQ450" t="s">
        <v>74</v>
      </c>
      <c r="BR450" t="s">
        <v>97</v>
      </c>
      <c r="BS450" t="s">
        <v>5580</v>
      </c>
      <c r="BT450" t="str">
        <f>HYPERLINK("https%3A%2F%2Fwww.webofscience.com%2Fwos%2Fwoscc%2Ffull-record%2FWOS:A1997WE94900009","View Full Record in Web of Science")</f>
        <v>View Full Record in Web of Science</v>
      </c>
    </row>
    <row r="451" spans="1:72" x14ac:dyDescent="0.15">
      <c r="A451" t="s">
        <v>72</v>
      </c>
      <c r="B451" t="s">
        <v>5581</v>
      </c>
      <c r="C451" t="s">
        <v>74</v>
      </c>
      <c r="D451" t="s">
        <v>74</v>
      </c>
      <c r="E451" t="s">
        <v>74</v>
      </c>
      <c r="F451" t="s">
        <v>5581</v>
      </c>
      <c r="G451" t="s">
        <v>74</v>
      </c>
      <c r="H451" t="s">
        <v>74</v>
      </c>
      <c r="I451" t="s">
        <v>5582</v>
      </c>
      <c r="J451" t="s">
        <v>462</v>
      </c>
      <c r="K451" t="s">
        <v>74</v>
      </c>
      <c r="L451" t="s">
        <v>74</v>
      </c>
      <c r="M451" t="s">
        <v>77</v>
      </c>
      <c r="N451" t="s">
        <v>78</v>
      </c>
      <c r="O451" t="s">
        <v>74</v>
      </c>
      <c r="P451" t="s">
        <v>74</v>
      </c>
      <c r="Q451" t="s">
        <v>74</v>
      </c>
      <c r="R451" t="s">
        <v>74</v>
      </c>
      <c r="S451" t="s">
        <v>74</v>
      </c>
      <c r="T451" t="s">
        <v>74</v>
      </c>
      <c r="U451" t="s">
        <v>74</v>
      </c>
      <c r="V451" t="s">
        <v>5583</v>
      </c>
      <c r="W451" t="s">
        <v>5584</v>
      </c>
      <c r="X451" t="s">
        <v>5585</v>
      </c>
      <c r="Y451" t="s">
        <v>74</v>
      </c>
      <c r="Z451" t="s">
        <v>74</v>
      </c>
      <c r="AA451" t="s">
        <v>5586</v>
      </c>
      <c r="AB451" t="s">
        <v>5587</v>
      </c>
      <c r="AC451" t="s">
        <v>74</v>
      </c>
      <c r="AD451" t="s">
        <v>74</v>
      </c>
      <c r="AE451" t="s">
        <v>74</v>
      </c>
      <c r="AF451" t="s">
        <v>74</v>
      </c>
      <c r="AG451">
        <v>17</v>
      </c>
      <c r="AH451">
        <v>17</v>
      </c>
      <c r="AI451">
        <v>18</v>
      </c>
      <c r="AJ451">
        <v>1</v>
      </c>
      <c r="AK451">
        <v>14</v>
      </c>
      <c r="AL451" t="s">
        <v>86</v>
      </c>
      <c r="AM451" t="s">
        <v>87</v>
      </c>
      <c r="AN451" t="s">
        <v>88</v>
      </c>
      <c r="AO451" t="s">
        <v>470</v>
      </c>
      <c r="AP451" t="s">
        <v>74</v>
      </c>
      <c r="AQ451" t="s">
        <v>74</v>
      </c>
      <c r="AR451" t="s">
        <v>471</v>
      </c>
      <c r="AS451" t="s">
        <v>472</v>
      </c>
      <c r="AT451" t="s">
        <v>5013</v>
      </c>
      <c r="AU451">
        <v>1997</v>
      </c>
      <c r="AV451">
        <v>17</v>
      </c>
      <c r="AW451">
        <v>2</v>
      </c>
      <c r="AX451" t="s">
        <v>74</v>
      </c>
      <c r="AY451" t="s">
        <v>74</v>
      </c>
      <c r="AZ451" t="s">
        <v>74</v>
      </c>
      <c r="BA451" t="s">
        <v>74</v>
      </c>
      <c r="BB451">
        <v>180</v>
      </c>
      <c r="BC451">
        <v>187</v>
      </c>
      <c r="BD451" t="s">
        <v>74</v>
      </c>
      <c r="BE451" t="s">
        <v>5588</v>
      </c>
      <c r="BF451" t="str">
        <f>HYPERLINK("http://dx.doi.org/10.1007/s003000050120","http://dx.doi.org/10.1007/s003000050120")</f>
        <v>http://dx.doi.org/10.1007/s003000050120</v>
      </c>
      <c r="BG451" t="s">
        <v>74</v>
      </c>
      <c r="BH451" t="s">
        <v>74</v>
      </c>
      <c r="BI451">
        <v>8</v>
      </c>
      <c r="BJ451" t="s">
        <v>474</v>
      </c>
      <c r="BK451" t="s">
        <v>95</v>
      </c>
      <c r="BL451" t="s">
        <v>475</v>
      </c>
      <c r="BM451" t="s">
        <v>5554</v>
      </c>
      <c r="BN451" t="s">
        <v>74</v>
      </c>
      <c r="BO451" t="s">
        <v>74</v>
      </c>
      <c r="BP451" t="s">
        <v>74</v>
      </c>
      <c r="BQ451" t="s">
        <v>74</v>
      </c>
      <c r="BR451" t="s">
        <v>97</v>
      </c>
      <c r="BS451" t="s">
        <v>5589</v>
      </c>
      <c r="BT451" t="str">
        <f>HYPERLINK("https%3A%2F%2Fwww.webofscience.com%2Fwos%2Fwoscc%2Ffull-record%2FWOS:A1997WE94900010","View Full Record in Web of Science")</f>
        <v>View Full Record in Web of Science</v>
      </c>
    </row>
    <row r="452" spans="1:72" x14ac:dyDescent="0.15">
      <c r="A452" t="s">
        <v>72</v>
      </c>
      <c r="B452" t="s">
        <v>5590</v>
      </c>
      <c r="C452" t="s">
        <v>74</v>
      </c>
      <c r="D452" t="s">
        <v>74</v>
      </c>
      <c r="E452" t="s">
        <v>74</v>
      </c>
      <c r="F452" t="s">
        <v>5590</v>
      </c>
      <c r="G452" t="s">
        <v>74</v>
      </c>
      <c r="H452" t="s">
        <v>74</v>
      </c>
      <c r="I452" t="s">
        <v>5591</v>
      </c>
      <c r="J452" t="s">
        <v>5592</v>
      </c>
      <c r="K452" t="s">
        <v>74</v>
      </c>
      <c r="L452" t="s">
        <v>74</v>
      </c>
      <c r="M452" t="s">
        <v>77</v>
      </c>
      <c r="N452" t="s">
        <v>78</v>
      </c>
      <c r="O452" t="s">
        <v>74</v>
      </c>
      <c r="P452" t="s">
        <v>74</v>
      </c>
      <c r="Q452" t="s">
        <v>74</v>
      </c>
      <c r="R452" t="s">
        <v>74</v>
      </c>
      <c r="S452" t="s">
        <v>74</v>
      </c>
      <c r="T452" t="s">
        <v>74</v>
      </c>
      <c r="U452" t="s">
        <v>5593</v>
      </c>
      <c r="V452" t="s">
        <v>5594</v>
      </c>
      <c r="W452" t="s">
        <v>5595</v>
      </c>
      <c r="X452" t="s">
        <v>5596</v>
      </c>
      <c r="Y452" t="s">
        <v>5597</v>
      </c>
      <c r="Z452" t="s">
        <v>74</v>
      </c>
      <c r="AA452" t="s">
        <v>5598</v>
      </c>
      <c r="AB452" t="s">
        <v>5599</v>
      </c>
      <c r="AC452" t="s">
        <v>74</v>
      </c>
      <c r="AD452" t="s">
        <v>74</v>
      </c>
      <c r="AE452" t="s">
        <v>74</v>
      </c>
      <c r="AF452" t="s">
        <v>74</v>
      </c>
      <c r="AG452">
        <v>70</v>
      </c>
      <c r="AH452">
        <v>214</v>
      </c>
      <c r="AI452">
        <v>235</v>
      </c>
      <c r="AJ452">
        <v>0</v>
      </c>
      <c r="AK452">
        <v>23</v>
      </c>
      <c r="AL452" t="s">
        <v>707</v>
      </c>
      <c r="AM452" t="s">
        <v>572</v>
      </c>
      <c r="AN452" t="s">
        <v>708</v>
      </c>
      <c r="AO452" t="s">
        <v>5600</v>
      </c>
      <c r="AP452" t="s">
        <v>5601</v>
      </c>
      <c r="AQ452" t="s">
        <v>74</v>
      </c>
      <c r="AR452" t="s">
        <v>5592</v>
      </c>
      <c r="AS452" t="s">
        <v>5602</v>
      </c>
      <c r="AT452" t="s">
        <v>5013</v>
      </c>
      <c r="AU452">
        <v>1997</v>
      </c>
      <c r="AV452">
        <v>16</v>
      </c>
      <c r="AW452">
        <v>1</v>
      </c>
      <c r="AX452" t="s">
        <v>74</v>
      </c>
      <c r="AY452" t="s">
        <v>74</v>
      </c>
      <c r="AZ452" t="s">
        <v>74</v>
      </c>
      <c r="BA452" t="s">
        <v>74</v>
      </c>
      <c r="BB452">
        <v>1</v>
      </c>
      <c r="BC452">
        <v>17</v>
      </c>
      <c r="BD452" t="s">
        <v>74</v>
      </c>
      <c r="BE452" t="s">
        <v>5603</v>
      </c>
      <c r="BF452" t="str">
        <f>HYPERLINK("http://dx.doi.org/10.1029/96TC03368","http://dx.doi.org/10.1029/96TC03368")</f>
        <v>http://dx.doi.org/10.1029/96TC03368</v>
      </c>
      <c r="BG452" t="s">
        <v>74</v>
      </c>
      <c r="BH452" t="s">
        <v>74</v>
      </c>
      <c r="BI452">
        <v>17</v>
      </c>
      <c r="BJ452" t="s">
        <v>225</v>
      </c>
      <c r="BK452" t="s">
        <v>95</v>
      </c>
      <c r="BL452" t="s">
        <v>225</v>
      </c>
      <c r="BM452" t="s">
        <v>5604</v>
      </c>
      <c r="BN452" t="s">
        <v>74</v>
      </c>
      <c r="BO452" t="s">
        <v>74</v>
      </c>
      <c r="BP452" t="s">
        <v>74</v>
      </c>
      <c r="BQ452" t="s">
        <v>74</v>
      </c>
      <c r="BR452" t="s">
        <v>97</v>
      </c>
      <c r="BS452" t="s">
        <v>5605</v>
      </c>
      <c r="BT452" t="str">
        <f>HYPERLINK("https%3A%2F%2Fwww.webofscience.com%2Fwos%2Fwoscc%2Ffull-record%2FWOS:A1997WG67500001","View Full Record in Web of Science")</f>
        <v>View Full Record in Web of Science</v>
      </c>
    </row>
    <row r="453" spans="1:72" x14ac:dyDescent="0.15">
      <c r="A453" t="s">
        <v>72</v>
      </c>
      <c r="B453" t="s">
        <v>5606</v>
      </c>
      <c r="C453" t="s">
        <v>74</v>
      </c>
      <c r="D453" t="s">
        <v>74</v>
      </c>
      <c r="E453" t="s">
        <v>74</v>
      </c>
      <c r="F453" t="s">
        <v>5606</v>
      </c>
      <c r="G453" t="s">
        <v>74</v>
      </c>
      <c r="H453" t="s">
        <v>74</v>
      </c>
      <c r="I453" t="s">
        <v>5607</v>
      </c>
      <c r="J453" t="s">
        <v>5592</v>
      </c>
      <c r="K453" t="s">
        <v>74</v>
      </c>
      <c r="L453" t="s">
        <v>74</v>
      </c>
      <c r="M453" t="s">
        <v>77</v>
      </c>
      <c r="N453" t="s">
        <v>78</v>
      </c>
      <c r="O453" t="s">
        <v>74</v>
      </c>
      <c r="P453" t="s">
        <v>74</v>
      </c>
      <c r="Q453" t="s">
        <v>74</v>
      </c>
      <c r="R453" t="s">
        <v>74</v>
      </c>
      <c r="S453" t="s">
        <v>74</v>
      </c>
      <c r="T453" t="s">
        <v>74</v>
      </c>
      <c r="U453" t="s">
        <v>5608</v>
      </c>
      <c r="V453" t="s">
        <v>5609</v>
      </c>
      <c r="W453" t="s">
        <v>74</v>
      </c>
      <c r="X453" t="s">
        <v>74</v>
      </c>
      <c r="Y453" t="s">
        <v>5610</v>
      </c>
      <c r="Z453" t="s">
        <v>74</v>
      </c>
      <c r="AA453" t="s">
        <v>5611</v>
      </c>
      <c r="AB453" t="s">
        <v>74</v>
      </c>
      <c r="AC453" t="s">
        <v>74</v>
      </c>
      <c r="AD453" t="s">
        <v>74</v>
      </c>
      <c r="AE453" t="s">
        <v>74</v>
      </c>
      <c r="AF453" t="s">
        <v>74</v>
      </c>
      <c r="AG453">
        <v>38</v>
      </c>
      <c r="AH453">
        <v>28</v>
      </c>
      <c r="AI453">
        <v>28</v>
      </c>
      <c r="AJ453">
        <v>1</v>
      </c>
      <c r="AK453">
        <v>5</v>
      </c>
      <c r="AL453" t="s">
        <v>707</v>
      </c>
      <c r="AM453" t="s">
        <v>572</v>
      </c>
      <c r="AN453" t="s">
        <v>1536</v>
      </c>
      <c r="AO453" t="s">
        <v>5600</v>
      </c>
      <c r="AP453" t="s">
        <v>74</v>
      </c>
      <c r="AQ453" t="s">
        <v>74</v>
      </c>
      <c r="AR453" t="s">
        <v>5592</v>
      </c>
      <c r="AS453" t="s">
        <v>5602</v>
      </c>
      <c r="AT453" t="s">
        <v>5013</v>
      </c>
      <c r="AU453">
        <v>1997</v>
      </c>
      <c r="AV453">
        <v>16</v>
      </c>
      <c r="AW453">
        <v>1</v>
      </c>
      <c r="AX453" t="s">
        <v>74</v>
      </c>
      <c r="AY453" t="s">
        <v>74</v>
      </c>
      <c r="AZ453" t="s">
        <v>74</v>
      </c>
      <c r="BA453" t="s">
        <v>74</v>
      </c>
      <c r="BB453">
        <v>172</v>
      </c>
      <c r="BC453">
        <v>181</v>
      </c>
      <c r="BD453" t="s">
        <v>74</v>
      </c>
      <c r="BE453" t="s">
        <v>5612</v>
      </c>
      <c r="BF453" t="str">
        <f>HYPERLINK("http://dx.doi.org/10.1029/96TC01418","http://dx.doi.org/10.1029/96TC01418")</f>
        <v>http://dx.doi.org/10.1029/96TC01418</v>
      </c>
      <c r="BG453" t="s">
        <v>74</v>
      </c>
      <c r="BH453" t="s">
        <v>74</v>
      </c>
      <c r="BI453">
        <v>10</v>
      </c>
      <c r="BJ453" t="s">
        <v>225</v>
      </c>
      <c r="BK453" t="s">
        <v>95</v>
      </c>
      <c r="BL453" t="s">
        <v>225</v>
      </c>
      <c r="BM453" t="s">
        <v>5604</v>
      </c>
      <c r="BN453" t="s">
        <v>74</v>
      </c>
      <c r="BO453" t="s">
        <v>227</v>
      </c>
      <c r="BP453" t="s">
        <v>74</v>
      </c>
      <c r="BQ453" t="s">
        <v>74</v>
      </c>
      <c r="BR453" t="s">
        <v>97</v>
      </c>
      <c r="BS453" t="s">
        <v>5613</v>
      </c>
      <c r="BT453" t="str">
        <f>HYPERLINK("https%3A%2F%2Fwww.webofscience.com%2Fwos%2Fwoscc%2Ffull-record%2FWOS:A1997WG67500012","View Full Record in Web of Science")</f>
        <v>View Full Record in Web of Science</v>
      </c>
    </row>
    <row r="454" spans="1:72" x14ac:dyDescent="0.15">
      <c r="A454" t="s">
        <v>72</v>
      </c>
      <c r="B454" t="s">
        <v>5614</v>
      </c>
      <c r="C454" t="s">
        <v>74</v>
      </c>
      <c r="D454" t="s">
        <v>74</v>
      </c>
      <c r="E454" t="s">
        <v>74</v>
      </c>
      <c r="F454" t="s">
        <v>5614</v>
      </c>
      <c r="G454" t="s">
        <v>74</v>
      </c>
      <c r="H454" t="s">
        <v>74</v>
      </c>
      <c r="I454" t="s">
        <v>5615</v>
      </c>
      <c r="J454" t="s">
        <v>3763</v>
      </c>
      <c r="K454" t="s">
        <v>74</v>
      </c>
      <c r="L454" t="s">
        <v>74</v>
      </c>
      <c r="M454" t="s">
        <v>77</v>
      </c>
      <c r="N454" t="s">
        <v>78</v>
      </c>
      <c r="O454" t="s">
        <v>74</v>
      </c>
      <c r="P454" t="s">
        <v>74</v>
      </c>
      <c r="Q454" t="s">
        <v>74</v>
      </c>
      <c r="R454" t="s">
        <v>74</v>
      </c>
      <c r="S454" t="s">
        <v>74</v>
      </c>
      <c r="T454" t="s">
        <v>74</v>
      </c>
      <c r="U454" t="s">
        <v>5616</v>
      </c>
      <c r="V454" t="s">
        <v>5617</v>
      </c>
      <c r="W454" t="s">
        <v>5618</v>
      </c>
      <c r="X454" t="s">
        <v>5619</v>
      </c>
      <c r="Y454" t="s">
        <v>74</v>
      </c>
      <c r="Z454" t="s">
        <v>74</v>
      </c>
      <c r="AA454" t="s">
        <v>74</v>
      </c>
      <c r="AB454" t="s">
        <v>74</v>
      </c>
      <c r="AC454" t="s">
        <v>74</v>
      </c>
      <c r="AD454" t="s">
        <v>74</v>
      </c>
      <c r="AE454" t="s">
        <v>74</v>
      </c>
      <c r="AF454" t="s">
        <v>74</v>
      </c>
      <c r="AG454">
        <v>32</v>
      </c>
      <c r="AH454">
        <v>10</v>
      </c>
      <c r="AI454">
        <v>10</v>
      </c>
      <c r="AJ454">
        <v>1</v>
      </c>
      <c r="AK454">
        <v>1</v>
      </c>
      <c r="AL454" t="s">
        <v>1881</v>
      </c>
      <c r="AM454" t="s">
        <v>1882</v>
      </c>
      <c r="AN454" t="s">
        <v>1883</v>
      </c>
      <c r="AO454" t="s">
        <v>5620</v>
      </c>
      <c r="AP454" t="s">
        <v>74</v>
      </c>
      <c r="AQ454" t="s">
        <v>74</v>
      </c>
      <c r="AR454" t="s">
        <v>3773</v>
      </c>
      <c r="AS454" t="s">
        <v>3774</v>
      </c>
      <c r="AT454" t="s">
        <v>5013</v>
      </c>
      <c r="AU454">
        <v>1997</v>
      </c>
      <c r="AV454">
        <v>49</v>
      </c>
      <c r="AW454">
        <v>1</v>
      </c>
      <c r="AX454" t="s">
        <v>74</v>
      </c>
      <c r="AY454" t="s">
        <v>74</v>
      </c>
      <c r="AZ454" t="s">
        <v>74</v>
      </c>
      <c r="BA454" t="s">
        <v>74</v>
      </c>
      <c r="BB454">
        <v>93</v>
      </c>
      <c r="BC454">
        <v>111</v>
      </c>
      <c r="BD454" t="s">
        <v>74</v>
      </c>
      <c r="BE454" t="s">
        <v>5621</v>
      </c>
      <c r="BF454" t="str">
        <f>HYPERLINK("http://dx.doi.org/10.1034/j.1600-0889.49.issue1.7.x","http://dx.doi.org/10.1034/j.1600-0889.49.issue1.7.x")</f>
        <v>http://dx.doi.org/10.1034/j.1600-0889.49.issue1.7.x</v>
      </c>
      <c r="BG454" t="s">
        <v>74</v>
      </c>
      <c r="BH454" t="s">
        <v>74</v>
      </c>
      <c r="BI454">
        <v>19</v>
      </c>
      <c r="BJ454" t="s">
        <v>306</v>
      </c>
      <c r="BK454" t="s">
        <v>95</v>
      </c>
      <c r="BL454" t="s">
        <v>306</v>
      </c>
      <c r="BM454" t="s">
        <v>5622</v>
      </c>
      <c r="BN454" t="s">
        <v>74</v>
      </c>
      <c r="BO454" t="s">
        <v>74</v>
      </c>
      <c r="BP454" t="s">
        <v>74</v>
      </c>
      <c r="BQ454" t="s">
        <v>74</v>
      </c>
      <c r="BR454" t="s">
        <v>97</v>
      </c>
      <c r="BS454" t="s">
        <v>5623</v>
      </c>
      <c r="BT454" t="str">
        <f>HYPERLINK("https%3A%2F%2Fwww.webofscience.com%2Fwos%2Fwoscc%2Ffull-record%2FWOS:A1997WH48300007","View Full Record in Web of Science")</f>
        <v>View Full Record in Web of Science</v>
      </c>
    </row>
    <row r="455" spans="1:72" x14ac:dyDescent="0.15">
      <c r="A455" t="s">
        <v>72</v>
      </c>
      <c r="B455" t="s">
        <v>5624</v>
      </c>
      <c r="C455" t="s">
        <v>74</v>
      </c>
      <c r="D455" t="s">
        <v>74</v>
      </c>
      <c r="E455" t="s">
        <v>74</v>
      </c>
      <c r="F455" t="s">
        <v>5624</v>
      </c>
      <c r="G455" t="s">
        <v>74</v>
      </c>
      <c r="H455" t="s">
        <v>74</v>
      </c>
      <c r="I455" t="s">
        <v>5625</v>
      </c>
      <c r="J455" t="s">
        <v>5626</v>
      </c>
      <c r="K455" t="s">
        <v>74</v>
      </c>
      <c r="L455" t="s">
        <v>74</v>
      </c>
      <c r="M455" t="s">
        <v>77</v>
      </c>
      <c r="N455" t="s">
        <v>78</v>
      </c>
      <c r="O455" t="s">
        <v>74</v>
      </c>
      <c r="P455" t="s">
        <v>74</v>
      </c>
      <c r="Q455" t="s">
        <v>74</v>
      </c>
      <c r="R455" t="s">
        <v>74</v>
      </c>
      <c r="S455" t="s">
        <v>74</v>
      </c>
      <c r="T455" t="s">
        <v>74</v>
      </c>
      <c r="U455" t="s">
        <v>5627</v>
      </c>
      <c r="V455" t="s">
        <v>74</v>
      </c>
      <c r="W455" t="s">
        <v>5628</v>
      </c>
      <c r="X455" t="s">
        <v>5629</v>
      </c>
      <c r="Y455" t="s">
        <v>74</v>
      </c>
      <c r="Z455" t="s">
        <v>74</v>
      </c>
      <c r="AA455" t="s">
        <v>74</v>
      </c>
      <c r="AB455" t="s">
        <v>5630</v>
      </c>
      <c r="AC455" t="s">
        <v>74</v>
      </c>
      <c r="AD455" t="s">
        <v>74</v>
      </c>
      <c r="AE455" t="s">
        <v>74</v>
      </c>
      <c r="AF455" t="s">
        <v>74</v>
      </c>
      <c r="AG455">
        <v>30</v>
      </c>
      <c r="AH455">
        <v>4</v>
      </c>
      <c r="AI455">
        <v>4</v>
      </c>
      <c r="AJ455">
        <v>0</v>
      </c>
      <c r="AK455">
        <v>3</v>
      </c>
      <c r="AL455" t="s">
        <v>1328</v>
      </c>
      <c r="AM455" t="s">
        <v>1329</v>
      </c>
      <c r="AN455" t="s">
        <v>1330</v>
      </c>
      <c r="AO455" t="s">
        <v>5631</v>
      </c>
      <c r="AP455" t="s">
        <v>74</v>
      </c>
      <c r="AQ455" t="s">
        <v>74</v>
      </c>
      <c r="AR455" t="s">
        <v>5632</v>
      </c>
      <c r="AS455" t="s">
        <v>5633</v>
      </c>
      <c r="AT455" t="s">
        <v>5013</v>
      </c>
      <c r="AU455">
        <v>1997</v>
      </c>
      <c r="AV455">
        <v>62</v>
      </c>
      <c r="AW455">
        <v>1</v>
      </c>
      <c r="AX455" t="s">
        <v>74</v>
      </c>
      <c r="AY455" t="s">
        <v>74</v>
      </c>
      <c r="AZ455" t="s">
        <v>74</v>
      </c>
      <c r="BA455" t="s">
        <v>74</v>
      </c>
      <c r="BB455">
        <v>58</v>
      </c>
      <c r="BC455">
        <v>62</v>
      </c>
      <c r="BD455" t="s">
        <v>74</v>
      </c>
      <c r="BE455" t="s">
        <v>74</v>
      </c>
      <c r="BF455" t="s">
        <v>74</v>
      </c>
      <c r="BG455" t="s">
        <v>74</v>
      </c>
      <c r="BH455" t="s">
        <v>74</v>
      </c>
      <c r="BI455">
        <v>5</v>
      </c>
      <c r="BJ455" t="s">
        <v>1443</v>
      </c>
      <c r="BK455" t="s">
        <v>95</v>
      </c>
      <c r="BL455" t="s">
        <v>1443</v>
      </c>
      <c r="BM455" t="s">
        <v>5634</v>
      </c>
      <c r="BN455" t="s">
        <v>74</v>
      </c>
      <c r="BO455" t="s">
        <v>74</v>
      </c>
      <c r="BP455" t="s">
        <v>74</v>
      </c>
      <c r="BQ455" t="s">
        <v>74</v>
      </c>
      <c r="BR455" t="s">
        <v>97</v>
      </c>
      <c r="BS455" t="s">
        <v>5635</v>
      </c>
      <c r="BT455" t="str">
        <f>HYPERLINK("https%3A%2F%2Fwww.webofscience.com%2Fwos%2Fwoscc%2Ffull-record%2FWOS:A1997WP81700008","View Full Record in Web of Science")</f>
        <v>View Full Record in Web of Science</v>
      </c>
    </row>
    <row r="456" spans="1:72" x14ac:dyDescent="0.15">
      <c r="A456" t="s">
        <v>72</v>
      </c>
      <c r="B456" t="s">
        <v>5636</v>
      </c>
      <c r="C456" t="s">
        <v>74</v>
      </c>
      <c r="D456" t="s">
        <v>74</v>
      </c>
      <c r="E456" t="s">
        <v>74</v>
      </c>
      <c r="F456" t="s">
        <v>5636</v>
      </c>
      <c r="G456" t="s">
        <v>74</v>
      </c>
      <c r="H456" t="s">
        <v>74</v>
      </c>
      <c r="I456" t="s">
        <v>5637</v>
      </c>
      <c r="J456" t="s">
        <v>5638</v>
      </c>
      <c r="K456" t="s">
        <v>74</v>
      </c>
      <c r="L456" t="s">
        <v>74</v>
      </c>
      <c r="M456" t="s">
        <v>77</v>
      </c>
      <c r="N456" t="s">
        <v>78</v>
      </c>
      <c r="O456" t="s">
        <v>74</v>
      </c>
      <c r="P456" t="s">
        <v>74</v>
      </c>
      <c r="Q456" t="s">
        <v>74</v>
      </c>
      <c r="R456" t="s">
        <v>74</v>
      </c>
      <c r="S456" t="s">
        <v>74</v>
      </c>
      <c r="T456" t="s">
        <v>5639</v>
      </c>
      <c r="U456" t="s">
        <v>5640</v>
      </c>
      <c r="V456" t="s">
        <v>5641</v>
      </c>
      <c r="W456" t="s">
        <v>5642</v>
      </c>
      <c r="X456" t="s">
        <v>5643</v>
      </c>
      <c r="Y456" t="s">
        <v>5644</v>
      </c>
      <c r="Z456" t="s">
        <v>74</v>
      </c>
      <c r="AA456" t="s">
        <v>74</v>
      </c>
      <c r="AB456" t="s">
        <v>74</v>
      </c>
      <c r="AC456" t="s">
        <v>74</v>
      </c>
      <c r="AD456" t="s">
        <v>74</v>
      </c>
      <c r="AE456" t="s">
        <v>74</v>
      </c>
      <c r="AF456" t="s">
        <v>74</v>
      </c>
      <c r="AG456">
        <v>20</v>
      </c>
      <c r="AH456">
        <v>6</v>
      </c>
      <c r="AI456">
        <v>6</v>
      </c>
      <c r="AJ456">
        <v>0</v>
      </c>
      <c r="AK456">
        <v>18</v>
      </c>
      <c r="AL456" t="s">
        <v>108</v>
      </c>
      <c r="AM456" t="s">
        <v>109</v>
      </c>
      <c r="AN456" t="s">
        <v>110</v>
      </c>
      <c r="AO456" t="s">
        <v>5645</v>
      </c>
      <c r="AP456" t="s">
        <v>74</v>
      </c>
      <c r="AQ456" t="s">
        <v>74</v>
      </c>
      <c r="AR456" t="s">
        <v>5646</v>
      </c>
      <c r="AS456" t="s">
        <v>5647</v>
      </c>
      <c r="AT456" t="s">
        <v>5648</v>
      </c>
      <c r="AU456">
        <v>1997</v>
      </c>
      <c r="AV456">
        <v>760</v>
      </c>
      <c r="AW456">
        <v>2</v>
      </c>
      <c r="AX456" t="s">
        <v>74</v>
      </c>
      <c r="AY456" t="s">
        <v>74</v>
      </c>
      <c r="AZ456" t="s">
        <v>74</v>
      </c>
      <c r="BA456" t="s">
        <v>74</v>
      </c>
      <c r="BB456">
        <v>309</v>
      </c>
      <c r="BC456">
        <v>313</v>
      </c>
      <c r="BD456" t="s">
        <v>74</v>
      </c>
      <c r="BE456" t="s">
        <v>5649</v>
      </c>
      <c r="BF456" t="str">
        <f>HYPERLINK("http://dx.doi.org/10.1016/S0021-9673(96)00780-7","http://dx.doi.org/10.1016/S0021-9673(96)00780-7")</f>
        <v>http://dx.doi.org/10.1016/S0021-9673(96)00780-7</v>
      </c>
      <c r="BG456" t="s">
        <v>74</v>
      </c>
      <c r="BH456" t="s">
        <v>74</v>
      </c>
      <c r="BI456">
        <v>5</v>
      </c>
      <c r="BJ456" t="s">
        <v>5650</v>
      </c>
      <c r="BK456" t="s">
        <v>95</v>
      </c>
      <c r="BL456" t="s">
        <v>1154</v>
      </c>
      <c r="BM456" t="s">
        <v>5651</v>
      </c>
      <c r="BN456" t="s">
        <v>74</v>
      </c>
      <c r="BO456" t="s">
        <v>74</v>
      </c>
      <c r="BP456" t="s">
        <v>74</v>
      </c>
      <c r="BQ456" t="s">
        <v>74</v>
      </c>
      <c r="BR456" t="s">
        <v>97</v>
      </c>
      <c r="BS456" t="s">
        <v>5652</v>
      </c>
      <c r="BT456" t="str">
        <f>HYPERLINK("https%3A%2F%2Fwww.webofscience.com%2Fwos%2Fwoscc%2Ffull-record%2FWOS:A1997WK10100019","View Full Record in Web of Science")</f>
        <v>View Full Record in Web of Science</v>
      </c>
    </row>
    <row r="457" spans="1:72" x14ac:dyDescent="0.15">
      <c r="A457" t="s">
        <v>72</v>
      </c>
      <c r="B457" t="s">
        <v>5653</v>
      </c>
      <c r="C457" t="s">
        <v>74</v>
      </c>
      <c r="D457" t="s">
        <v>74</v>
      </c>
      <c r="E457" t="s">
        <v>74</v>
      </c>
      <c r="F457" t="s">
        <v>5653</v>
      </c>
      <c r="G457" t="s">
        <v>74</v>
      </c>
      <c r="H457" t="s">
        <v>74</v>
      </c>
      <c r="I457" t="s">
        <v>5654</v>
      </c>
      <c r="J457" t="s">
        <v>817</v>
      </c>
      <c r="K457" t="s">
        <v>74</v>
      </c>
      <c r="L457" t="s">
        <v>74</v>
      </c>
      <c r="M457" t="s">
        <v>77</v>
      </c>
      <c r="N457" t="s">
        <v>1701</v>
      </c>
      <c r="O457" t="s">
        <v>74</v>
      </c>
      <c r="P457" t="s">
        <v>74</v>
      </c>
      <c r="Q457" t="s">
        <v>74</v>
      </c>
      <c r="R457" t="s">
        <v>74</v>
      </c>
      <c r="S457" t="s">
        <v>74</v>
      </c>
      <c r="T457" t="s">
        <v>74</v>
      </c>
      <c r="U457" t="s">
        <v>74</v>
      </c>
      <c r="V457" t="s">
        <v>74</v>
      </c>
      <c r="W457" t="s">
        <v>5655</v>
      </c>
      <c r="X457" t="s">
        <v>5656</v>
      </c>
      <c r="Y457" t="s">
        <v>74</v>
      </c>
      <c r="Z457" t="s">
        <v>74</v>
      </c>
      <c r="AA457" t="s">
        <v>74</v>
      </c>
      <c r="AB457" t="s">
        <v>5657</v>
      </c>
      <c r="AC457" t="s">
        <v>74</v>
      </c>
      <c r="AD457" t="s">
        <v>74</v>
      </c>
      <c r="AE457" t="s">
        <v>74</v>
      </c>
      <c r="AF457" t="s">
        <v>74</v>
      </c>
      <c r="AG457">
        <v>3</v>
      </c>
      <c r="AH457">
        <v>12</v>
      </c>
      <c r="AI457">
        <v>13</v>
      </c>
      <c r="AJ457">
        <v>0</v>
      </c>
      <c r="AK457">
        <v>7</v>
      </c>
      <c r="AL457" t="s">
        <v>823</v>
      </c>
      <c r="AM457" t="s">
        <v>824</v>
      </c>
      <c r="AN457" t="s">
        <v>825</v>
      </c>
      <c r="AO457" t="s">
        <v>826</v>
      </c>
      <c r="AP457" t="s">
        <v>74</v>
      </c>
      <c r="AQ457" t="s">
        <v>74</v>
      </c>
      <c r="AR457" t="s">
        <v>817</v>
      </c>
      <c r="AS457" t="s">
        <v>827</v>
      </c>
      <c r="AT457" t="s">
        <v>5658</v>
      </c>
      <c r="AU457">
        <v>1997</v>
      </c>
      <c r="AV457">
        <v>385</v>
      </c>
      <c r="AW457">
        <v>6615</v>
      </c>
      <c r="AX457" t="s">
        <v>74</v>
      </c>
      <c r="AY457" t="s">
        <v>74</v>
      </c>
      <c r="AZ457" t="s">
        <v>74</v>
      </c>
      <c r="BA457" t="s">
        <v>74</v>
      </c>
      <c r="BB457">
        <v>404</v>
      </c>
      <c r="BC457">
        <v>404</v>
      </c>
      <c r="BD457" t="s">
        <v>74</v>
      </c>
      <c r="BE457" t="s">
        <v>5659</v>
      </c>
      <c r="BF457" t="str">
        <f>HYPERLINK("http://dx.doi.org/10.1038/385404a0","http://dx.doi.org/10.1038/385404a0")</f>
        <v>http://dx.doi.org/10.1038/385404a0</v>
      </c>
      <c r="BG457" t="s">
        <v>74</v>
      </c>
      <c r="BH457" t="s">
        <v>74</v>
      </c>
      <c r="BI457">
        <v>1</v>
      </c>
      <c r="BJ457" t="s">
        <v>619</v>
      </c>
      <c r="BK457" t="s">
        <v>95</v>
      </c>
      <c r="BL457" t="s">
        <v>620</v>
      </c>
      <c r="BM457" t="s">
        <v>5660</v>
      </c>
      <c r="BN457" t="s">
        <v>74</v>
      </c>
      <c r="BO457" t="s">
        <v>227</v>
      </c>
      <c r="BP457" t="s">
        <v>74</v>
      </c>
      <c r="BQ457" t="s">
        <v>74</v>
      </c>
      <c r="BR457" t="s">
        <v>97</v>
      </c>
      <c r="BS457" t="s">
        <v>5661</v>
      </c>
      <c r="BT457" t="str">
        <f>HYPERLINK("https%3A%2F%2Fwww.webofscience.com%2Fwos%2Fwoscc%2Ffull-record%2FWOS:A1997WF00700039","View Full Record in Web of Science")</f>
        <v>View Full Record in Web of Science</v>
      </c>
    </row>
    <row r="458" spans="1:72" x14ac:dyDescent="0.15">
      <c r="A458" t="s">
        <v>72</v>
      </c>
      <c r="B458" t="s">
        <v>5662</v>
      </c>
      <c r="C458" t="s">
        <v>74</v>
      </c>
      <c r="D458" t="s">
        <v>74</v>
      </c>
      <c r="E458" t="s">
        <v>74</v>
      </c>
      <c r="F458" t="s">
        <v>5662</v>
      </c>
      <c r="G458" t="s">
        <v>74</v>
      </c>
      <c r="H458" t="s">
        <v>74</v>
      </c>
      <c r="I458" t="s">
        <v>5663</v>
      </c>
      <c r="J458" t="s">
        <v>696</v>
      </c>
      <c r="K458" t="s">
        <v>74</v>
      </c>
      <c r="L458" t="s">
        <v>74</v>
      </c>
      <c r="M458" t="s">
        <v>77</v>
      </c>
      <c r="N458" t="s">
        <v>78</v>
      </c>
      <c r="O458" t="s">
        <v>74</v>
      </c>
      <c r="P458" t="s">
        <v>74</v>
      </c>
      <c r="Q458" t="s">
        <v>74</v>
      </c>
      <c r="R458" t="s">
        <v>74</v>
      </c>
      <c r="S458" t="s">
        <v>74</v>
      </c>
      <c r="T458" t="s">
        <v>74</v>
      </c>
      <c r="U458" t="s">
        <v>5664</v>
      </c>
      <c r="V458" t="s">
        <v>5665</v>
      </c>
      <c r="W458" t="s">
        <v>5666</v>
      </c>
      <c r="X458" t="s">
        <v>885</v>
      </c>
      <c r="Y458" t="s">
        <v>5667</v>
      </c>
      <c r="Z458" t="s">
        <v>74</v>
      </c>
      <c r="AA458" t="s">
        <v>74</v>
      </c>
      <c r="AB458" t="s">
        <v>5668</v>
      </c>
      <c r="AC458" t="s">
        <v>74</v>
      </c>
      <c r="AD458" t="s">
        <v>74</v>
      </c>
      <c r="AE458" t="s">
        <v>74</v>
      </c>
      <c r="AF458" t="s">
        <v>74</v>
      </c>
      <c r="AG458">
        <v>42</v>
      </c>
      <c r="AH458">
        <v>53</v>
      </c>
      <c r="AI458">
        <v>59</v>
      </c>
      <c r="AJ458">
        <v>0</v>
      </c>
      <c r="AK458">
        <v>19</v>
      </c>
      <c r="AL458" t="s">
        <v>707</v>
      </c>
      <c r="AM458" t="s">
        <v>572</v>
      </c>
      <c r="AN458" t="s">
        <v>708</v>
      </c>
      <c r="AO458" t="s">
        <v>709</v>
      </c>
      <c r="AP458" t="s">
        <v>710</v>
      </c>
      <c r="AQ458" t="s">
        <v>74</v>
      </c>
      <c r="AR458" t="s">
        <v>711</v>
      </c>
      <c r="AS458" t="s">
        <v>712</v>
      </c>
      <c r="AT458" t="s">
        <v>5669</v>
      </c>
      <c r="AU458">
        <v>1997</v>
      </c>
      <c r="AV458">
        <v>102</v>
      </c>
      <c r="AW458" t="s">
        <v>5670</v>
      </c>
      <c r="AX458" t="s">
        <v>74</v>
      </c>
      <c r="AY458" t="s">
        <v>74</v>
      </c>
      <c r="AZ458" t="s">
        <v>74</v>
      </c>
      <c r="BA458" t="s">
        <v>74</v>
      </c>
      <c r="BB458">
        <v>1867</v>
      </c>
      <c r="BC458">
        <v>1881</v>
      </c>
      <c r="BD458" t="s">
        <v>74</v>
      </c>
      <c r="BE458" t="s">
        <v>5671</v>
      </c>
      <c r="BF458" t="str">
        <f>HYPERLINK("http://dx.doi.org/10.1029/96JD01801","http://dx.doi.org/10.1029/96JD01801")</f>
        <v>http://dx.doi.org/10.1029/96JD01801</v>
      </c>
      <c r="BG458" t="s">
        <v>74</v>
      </c>
      <c r="BH458" t="s">
        <v>74</v>
      </c>
      <c r="BI458">
        <v>15</v>
      </c>
      <c r="BJ458" t="s">
        <v>306</v>
      </c>
      <c r="BK458" t="s">
        <v>95</v>
      </c>
      <c r="BL458" t="s">
        <v>306</v>
      </c>
      <c r="BM458" t="s">
        <v>5672</v>
      </c>
      <c r="BN458" t="s">
        <v>74</v>
      </c>
      <c r="BO458" t="s">
        <v>74</v>
      </c>
      <c r="BP458" t="s">
        <v>74</v>
      </c>
      <c r="BQ458" t="s">
        <v>74</v>
      </c>
      <c r="BR458" t="s">
        <v>97</v>
      </c>
      <c r="BS458" t="s">
        <v>5673</v>
      </c>
      <c r="BT458" t="str">
        <f>HYPERLINK("https%3A%2F%2Fwww.webofscience.com%2Fwos%2Fwoscc%2Ffull-record%2FWOS:A1997WE65000013","View Full Record in Web of Science")</f>
        <v>View Full Record in Web of Science</v>
      </c>
    </row>
    <row r="459" spans="1:72" x14ac:dyDescent="0.15">
      <c r="A459" t="s">
        <v>72</v>
      </c>
      <c r="B459" t="s">
        <v>5674</v>
      </c>
      <c r="C459" t="s">
        <v>74</v>
      </c>
      <c r="D459" t="s">
        <v>74</v>
      </c>
      <c r="E459" t="s">
        <v>74</v>
      </c>
      <c r="F459" t="s">
        <v>5674</v>
      </c>
      <c r="G459" t="s">
        <v>74</v>
      </c>
      <c r="H459" t="s">
        <v>74</v>
      </c>
      <c r="I459" t="s">
        <v>5675</v>
      </c>
      <c r="J459" t="s">
        <v>5676</v>
      </c>
      <c r="K459" t="s">
        <v>74</v>
      </c>
      <c r="L459" t="s">
        <v>74</v>
      </c>
      <c r="M459" t="s">
        <v>77</v>
      </c>
      <c r="N459" t="s">
        <v>78</v>
      </c>
      <c r="O459" t="s">
        <v>74</v>
      </c>
      <c r="P459" t="s">
        <v>74</v>
      </c>
      <c r="Q459" t="s">
        <v>74</v>
      </c>
      <c r="R459" t="s">
        <v>74</v>
      </c>
      <c r="S459" t="s">
        <v>74</v>
      </c>
      <c r="T459" t="s">
        <v>74</v>
      </c>
      <c r="U459" t="s">
        <v>5677</v>
      </c>
      <c r="V459" t="s">
        <v>5678</v>
      </c>
      <c r="W459" t="s">
        <v>74</v>
      </c>
      <c r="X459" t="s">
        <v>74</v>
      </c>
      <c r="Y459" t="s">
        <v>5679</v>
      </c>
      <c r="Z459" t="s">
        <v>74</v>
      </c>
      <c r="AA459" t="s">
        <v>74</v>
      </c>
      <c r="AB459" t="s">
        <v>74</v>
      </c>
      <c r="AC459" t="s">
        <v>74</v>
      </c>
      <c r="AD459" t="s">
        <v>74</v>
      </c>
      <c r="AE459" t="s">
        <v>74</v>
      </c>
      <c r="AF459" t="s">
        <v>74</v>
      </c>
      <c r="AG459">
        <v>36</v>
      </c>
      <c r="AH459">
        <v>39</v>
      </c>
      <c r="AI459">
        <v>45</v>
      </c>
      <c r="AJ459">
        <v>0</v>
      </c>
      <c r="AK459">
        <v>16</v>
      </c>
      <c r="AL459" t="s">
        <v>5680</v>
      </c>
      <c r="AM459" t="s">
        <v>824</v>
      </c>
      <c r="AN459" t="s">
        <v>5681</v>
      </c>
      <c r="AO459" t="s">
        <v>5682</v>
      </c>
      <c r="AP459" t="s">
        <v>74</v>
      </c>
      <c r="AQ459" t="s">
        <v>74</v>
      </c>
      <c r="AR459" t="s">
        <v>5683</v>
      </c>
      <c r="AS459" t="s">
        <v>5684</v>
      </c>
      <c r="AT459" t="s">
        <v>5685</v>
      </c>
      <c r="AU459">
        <v>1997</v>
      </c>
      <c r="AV459">
        <v>264</v>
      </c>
      <c r="AW459">
        <v>1378</v>
      </c>
      <c r="AX459" t="s">
        <v>74</v>
      </c>
      <c r="AY459" t="s">
        <v>74</v>
      </c>
      <c r="AZ459" t="s">
        <v>74</v>
      </c>
      <c r="BA459" t="s">
        <v>74</v>
      </c>
      <c r="BB459">
        <v>89</v>
      </c>
      <c r="BC459">
        <v>94</v>
      </c>
      <c r="BD459" t="s">
        <v>74</v>
      </c>
      <c r="BE459" t="s">
        <v>5686</v>
      </c>
      <c r="BF459" t="str">
        <f>HYPERLINK("http://dx.doi.org/10.1098/rspb.1997.0013","http://dx.doi.org/10.1098/rspb.1997.0013")</f>
        <v>http://dx.doi.org/10.1098/rspb.1997.0013</v>
      </c>
      <c r="BG459" t="s">
        <v>74</v>
      </c>
      <c r="BH459" t="s">
        <v>74</v>
      </c>
      <c r="BI459">
        <v>6</v>
      </c>
      <c r="BJ459" t="s">
        <v>5687</v>
      </c>
      <c r="BK459" t="s">
        <v>95</v>
      </c>
      <c r="BL459" t="s">
        <v>5688</v>
      </c>
      <c r="BM459" t="s">
        <v>5689</v>
      </c>
      <c r="BN459">
        <v>9061964</v>
      </c>
      <c r="BO459" t="s">
        <v>119</v>
      </c>
      <c r="BP459" t="s">
        <v>74</v>
      </c>
      <c r="BQ459" t="s">
        <v>74</v>
      </c>
      <c r="BR459" t="s">
        <v>97</v>
      </c>
      <c r="BS459" t="s">
        <v>5690</v>
      </c>
      <c r="BT459" t="str">
        <f>HYPERLINK("https%3A%2F%2Fwww.webofscience.com%2Fwos%2Fwoscc%2Ffull-record%2FWOS:A1997WF62400013","View Full Record in Web of Science")</f>
        <v>View Full Record in Web of Science</v>
      </c>
    </row>
    <row r="460" spans="1:72" x14ac:dyDescent="0.15">
      <c r="A460" t="s">
        <v>72</v>
      </c>
      <c r="B460" t="s">
        <v>5691</v>
      </c>
      <c r="C460" t="s">
        <v>74</v>
      </c>
      <c r="D460" t="s">
        <v>74</v>
      </c>
      <c r="E460" t="s">
        <v>74</v>
      </c>
      <c r="F460" t="s">
        <v>5691</v>
      </c>
      <c r="G460" t="s">
        <v>74</v>
      </c>
      <c r="H460" t="s">
        <v>74</v>
      </c>
      <c r="I460" t="s">
        <v>5692</v>
      </c>
      <c r="J460" t="s">
        <v>696</v>
      </c>
      <c r="K460" t="s">
        <v>74</v>
      </c>
      <c r="L460" t="s">
        <v>74</v>
      </c>
      <c r="M460" t="s">
        <v>77</v>
      </c>
      <c r="N460" t="s">
        <v>78</v>
      </c>
      <c r="O460" t="s">
        <v>74</v>
      </c>
      <c r="P460" t="s">
        <v>74</v>
      </c>
      <c r="Q460" t="s">
        <v>74</v>
      </c>
      <c r="R460" t="s">
        <v>74</v>
      </c>
      <c r="S460" t="s">
        <v>74</v>
      </c>
      <c r="T460" t="s">
        <v>74</v>
      </c>
      <c r="U460" t="s">
        <v>5693</v>
      </c>
      <c r="V460" t="s">
        <v>5694</v>
      </c>
      <c r="W460" t="s">
        <v>5695</v>
      </c>
      <c r="X460" t="s">
        <v>5696</v>
      </c>
      <c r="Y460" t="s">
        <v>5697</v>
      </c>
      <c r="Z460" t="s">
        <v>74</v>
      </c>
      <c r="AA460" t="s">
        <v>74</v>
      </c>
      <c r="AB460" t="s">
        <v>74</v>
      </c>
      <c r="AC460" t="s">
        <v>74</v>
      </c>
      <c r="AD460" t="s">
        <v>74</v>
      </c>
      <c r="AE460" t="s">
        <v>74</v>
      </c>
      <c r="AF460" t="s">
        <v>74</v>
      </c>
      <c r="AG460">
        <v>47</v>
      </c>
      <c r="AH460">
        <v>40</v>
      </c>
      <c r="AI460">
        <v>40</v>
      </c>
      <c r="AJ460">
        <v>0</v>
      </c>
      <c r="AK460">
        <v>0</v>
      </c>
      <c r="AL460" t="s">
        <v>707</v>
      </c>
      <c r="AM460" t="s">
        <v>572</v>
      </c>
      <c r="AN460" t="s">
        <v>708</v>
      </c>
      <c r="AO460" t="s">
        <v>709</v>
      </c>
      <c r="AP460" t="s">
        <v>74</v>
      </c>
      <c r="AQ460" t="s">
        <v>74</v>
      </c>
      <c r="AR460" t="s">
        <v>711</v>
      </c>
      <c r="AS460" t="s">
        <v>712</v>
      </c>
      <c r="AT460" t="s">
        <v>5698</v>
      </c>
      <c r="AU460">
        <v>1997</v>
      </c>
      <c r="AV460">
        <v>102</v>
      </c>
      <c r="AW460" t="s">
        <v>5699</v>
      </c>
      <c r="AX460" t="s">
        <v>74</v>
      </c>
      <c r="AY460" t="s">
        <v>74</v>
      </c>
      <c r="AZ460" t="s">
        <v>74</v>
      </c>
      <c r="BA460" t="s">
        <v>74</v>
      </c>
      <c r="BB460">
        <v>1215</v>
      </c>
      <c r="BC460">
        <v>1228</v>
      </c>
      <c r="BD460" t="s">
        <v>74</v>
      </c>
      <c r="BE460" t="s">
        <v>5700</v>
      </c>
      <c r="BF460" t="str">
        <f>HYPERLINK("http://dx.doi.org/10.1029/96JD03058","http://dx.doi.org/10.1029/96JD03058")</f>
        <v>http://dx.doi.org/10.1029/96JD03058</v>
      </c>
      <c r="BG460" t="s">
        <v>74</v>
      </c>
      <c r="BH460" t="s">
        <v>74</v>
      </c>
      <c r="BI460">
        <v>14</v>
      </c>
      <c r="BJ460" t="s">
        <v>306</v>
      </c>
      <c r="BK460" t="s">
        <v>95</v>
      </c>
      <c r="BL460" t="s">
        <v>306</v>
      </c>
      <c r="BM460" t="s">
        <v>5701</v>
      </c>
      <c r="BN460" t="s">
        <v>74</v>
      </c>
      <c r="BO460" t="s">
        <v>227</v>
      </c>
      <c r="BP460" t="s">
        <v>74</v>
      </c>
      <c r="BQ460" t="s">
        <v>74</v>
      </c>
      <c r="BR460" t="s">
        <v>97</v>
      </c>
      <c r="BS460" t="s">
        <v>5702</v>
      </c>
      <c r="BT460" t="str">
        <f>HYPERLINK("https%3A%2F%2Fwww.webofscience.com%2Fwos%2Fwoscc%2Ffull-record%2FWOS:A1997WE44500003","View Full Record in Web of Science")</f>
        <v>View Full Record in Web of Science</v>
      </c>
    </row>
    <row r="461" spans="1:72" x14ac:dyDescent="0.15">
      <c r="A461" t="s">
        <v>72</v>
      </c>
      <c r="B461" t="s">
        <v>5703</v>
      </c>
      <c r="C461" t="s">
        <v>74</v>
      </c>
      <c r="D461" t="s">
        <v>74</v>
      </c>
      <c r="E461" t="s">
        <v>74</v>
      </c>
      <c r="F461" t="s">
        <v>5703</v>
      </c>
      <c r="G461" t="s">
        <v>74</v>
      </c>
      <c r="H461" t="s">
        <v>74</v>
      </c>
      <c r="I461" t="s">
        <v>5704</v>
      </c>
      <c r="J461" t="s">
        <v>696</v>
      </c>
      <c r="K461" t="s">
        <v>74</v>
      </c>
      <c r="L461" t="s">
        <v>74</v>
      </c>
      <c r="M461" t="s">
        <v>77</v>
      </c>
      <c r="N461" t="s">
        <v>78</v>
      </c>
      <c r="O461" t="s">
        <v>74</v>
      </c>
      <c r="P461" t="s">
        <v>74</v>
      </c>
      <c r="Q461" t="s">
        <v>74</v>
      </c>
      <c r="R461" t="s">
        <v>74</v>
      </c>
      <c r="S461" t="s">
        <v>74</v>
      </c>
      <c r="T461" t="s">
        <v>74</v>
      </c>
      <c r="U461" t="s">
        <v>5705</v>
      </c>
      <c r="V461" t="s">
        <v>5706</v>
      </c>
      <c r="W461" t="s">
        <v>74</v>
      </c>
      <c r="X461" t="s">
        <v>74</v>
      </c>
      <c r="Y461" t="s">
        <v>5707</v>
      </c>
      <c r="Z461" t="s">
        <v>74</v>
      </c>
      <c r="AA461" t="s">
        <v>74</v>
      </c>
      <c r="AB461" t="s">
        <v>5668</v>
      </c>
      <c r="AC461" t="s">
        <v>74</v>
      </c>
      <c r="AD461" t="s">
        <v>74</v>
      </c>
      <c r="AE461" t="s">
        <v>74</v>
      </c>
      <c r="AF461" t="s">
        <v>74</v>
      </c>
      <c r="AG461">
        <v>38</v>
      </c>
      <c r="AH461">
        <v>23</v>
      </c>
      <c r="AI461">
        <v>24</v>
      </c>
      <c r="AJ461">
        <v>0</v>
      </c>
      <c r="AK461">
        <v>2</v>
      </c>
      <c r="AL461" t="s">
        <v>707</v>
      </c>
      <c r="AM461" t="s">
        <v>572</v>
      </c>
      <c r="AN461" t="s">
        <v>708</v>
      </c>
      <c r="AO461" t="s">
        <v>709</v>
      </c>
      <c r="AP461" t="s">
        <v>74</v>
      </c>
      <c r="AQ461" t="s">
        <v>74</v>
      </c>
      <c r="AR461" t="s">
        <v>711</v>
      </c>
      <c r="AS461" t="s">
        <v>712</v>
      </c>
      <c r="AT461" t="s">
        <v>5698</v>
      </c>
      <c r="AU461">
        <v>1997</v>
      </c>
      <c r="AV461">
        <v>102</v>
      </c>
      <c r="AW461" t="s">
        <v>5699</v>
      </c>
      <c r="AX461" t="s">
        <v>74</v>
      </c>
      <c r="AY461" t="s">
        <v>74</v>
      </c>
      <c r="AZ461" t="s">
        <v>74</v>
      </c>
      <c r="BA461" t="s">
        <v>74</v>
      </c>
      <c r="BB461">
        <v>1229</v>
      </c>
      <c r="BC461">
        <v>1238</v>
      </c>
      <c r="BD461" t="s">
        <v>74</v>
      </c>
      <c r="BE461" t="s">
        <v>5708</v>
      </c>
      <c r="BF461" t="str">
        <f>HYPERLINK("http://dx.doi.org/10.1029/96JD02741","http://dx.doi.org/10.1029/96JD02741")</f>
        <v>http://dx.doi.org/10.1029/96JD02741</v>
      </c>
      <c r="BG461" t="s">
        <v>74</v>
      </c>
      <c r="BH461" t="s">
        <v>74</v>
      </c>
      <c r="BI461">
        <v>10</v>
      </c>
      <c r="BJ461" t="s">
        <v>306</v>
      </c>
      <c r="BK461" t="s">
        <v>95</v>
      </c>
      <c r="BL461" t="s">
        <v>306</v>
      </c>
      <c r="BM461" t="s">
        <v>5701</v>
      </c>
      <c r="BN461" t="s">
        <v>74</v>
      </c>
      <c r="BO461" t="s">
        <v>74</v>
      </c>
      <c r="BP461" t="s">
        <v>74</v>
      </c>
      <c r="BQ461" t="s">
        <v>74</v>
      </c>
      <c r="BR461" t="s">
        <v>97</v>
      </c>
      <c r="BS461" t="s">
        <v>5709</v>
      </c>
      <c r="BT461" t="str">
        <f>HYPERLINK("https%3A%2F%2Fwww.webofscience.com%2Fwos%2Fwoscc%2Ffull-record%2FWOS:A1997WE44500004","View Full Record in Web of Science")</f>
        <v>View Full Record in Web of Science</v>
      </c>
    </row>
    <row r="462" spans="1:72" x14ac:dyDescent="0.15">
      <c r="A462" t="s">
        <v>72</v>
      </c>
      <c r="B462" t="s">
        <v>5710</v>
      </c>
      <c r="C462" t="s">
        <v>74</v>
      </c>
      <c r="D462" t="s">
        <v>74</v>
      </c>
      <c r="E462" t="s">
        <v>74</v>
      </c>
      <c r="F462" t="s">
        <v>5710</v>
      </c>
      <c r="G462" t="s">
        <v>74</v>
      </c>
      <c r="H462" t="s">
        <v>74</v>
      </c>
      <c r="I462" t="s">
        <v>5711</v>
      </c>
      <c r="J462" t="s">
        <v>696</v>
      </c>
      <c r="K462" t="s">
        <v>74</v>
      </c>
      <c r="L462" t="s">
        <v>74</v>
      </c>
      <c r="M462" t="s">
        <v>77</v>
      </c>
      <c r="N462" t="s">
        <v>78</v>
      </c>
      <c r="O462" t="s">
        <v>74</v>
      </c>
      <c r="P462" t="s">
        <v>74</v>
      </c>
      <c r="Q462" t="s">
        <v>74</v>
      </c>
      <c r="R462" t="s">
        <v>74</v>
      </c>
      <c r="S462" t="s">
        <v>74</v>
      </c>
      <c r="T462" t="s">
        <v>74</v>
      </c>
      <c r="U462" t="s">
        <v>5712</v>
      </c>
      <c r="V462" t="s">
        <v>5713</v>
      </c>
      <c r="W462" t="s">
        <v>5714</v>
      </c>
      <c r="X462" t="s">
        <v>5715</v>
      </c>
      <c r="Y462" t="s">
        <v>74</v>
      </c>
      <c r="Z462" t="s">
        <v>74</v>
      </c>
      <c r="AA462" t="s">
        <v>5716</v>
      </c>
      <c r="AB462" t="s">
        <v>5717</v>
      </c>
      <c r="AC462" t="s">
        <v>74</v>
      </c>
      <c r="AD462" t="s">
        <v>74</v>
      </c>
      <c r="AE462" t="s">
        <v>74</v>
      </c>
      <c r="AF462" t="s">
        <v>74</v>
      </c>
      <c r="AG462">
        <v>35</v>
      </c>
      <c r="AH462">
        <v>4</v>
      </c>
      <c r="AI462">
        <v>6</v>
      </c>
      <c r="AJ462">
        <v>1</v>
      </c>
      <c r="AK462">
        <v>6</v>
      </c>
      <c r="AL462" t="s">
        <v>707</v>
      </c>
      <c r="AM462" t="s">
        <v>572</v>
      </c>
      <c r="AN462" t="s">
        <v>708</v>
      </c>
      <c r="AO462" t="s">
        <v>709</v>
      </c>
      <c r="AP462" t="s">
        <v>74</v>
      </c>
      <c r="AQ462" t="s">
        <v>74</v>
      </c>
      <c r="AR462" t="s">
        <v>711</v>
      </c>
      <c r="AS462" t="s">
        <v>712</v>
      </c>
      <c r="AT462" t="s">
        <v>5698</v>
      </c>
      <c r="AU462">
        <v>1997</v>
      </c>
      <c r="AV462">
        <v>102</v>
      </c>
      <c r="AW462" t="s">
        <v>5699</v>
      </c>
      <c r="AX462" t="s">
        <v>74</v>
      </c>
      <c r="AY462" t="s">
        <v>74</v>
      </c>
      <c r="AZ462" t="s">
        <v>74</v>
      </c>
      <c r="BA462" t="s">
        <v>74</v>
      </c>
      <c r="BB462">
        <v>1251</v>
      </c>
      <c r="BC462">
        <v>1258</v>
      </c>
      <c r="BD462" t="s">
        <v>74</v>
      </c>
      <c r="BE462" t="s">
        <v>5718</v>
      </c>
      <c r="BF462" t="str">
        <f>HYPERLINK("http://dx.doi.org/10.1029/96JD02983","http://dx.doi.org/10.1029/96JD02983")</f>
        <v>http://dx.doi.org/10.1029/96JD02983</v>
      </c>
      <c r="BG462" t="s">
        <v>74</v>
      </c>
      <c r="BH462" t="s">
        <v>74</v>
      </c>
      <c r="BI462">
        <v>8</v>
      </c>
      <c r="BJ462" t="s">
        <v>306</v>
      </c>
      <c r="BK462" t="s">
        <v>95</v>
      </c>
      <c r="BL462" t="s">
        <v>306</v>
      </c>
      <c r="BM462" t="s">
        <v>5701</v>
      </c>
      <c r="BN462" t="s">
        <v>74</v>
      </c>
      <c r="BO462" t="s">
        <v>227</v>
      </c>
      <c r="BP462" t="s">
        <v>74</v>
      </c>
      <c r="BQ462" t="s">
        <v>74</v>
      </c>
      <c r="BR462" t="s">
        <v>97</v>
      </c>
      <c r="BS462" t="s">
        <v>5719</v>
      </c>
      <c r="BT462" t="str">
        <f>HYPERLINK("https%3A%2F%2Fwww.webofscience.com%2Fwos%2Fwoscc%2Ffull-record%2FWOS:A1997WE44500006","View Full Record in Web of Science")</f>
        <v>View Full Record in Web of Science</v>
      </c>
    </row>
    <row r="463" spans="1:72" x14ac:dyDescent="0.15">
      <c r="A463" t="s">
        <v>72</v>
      </c>
      <c r="B463" t="s">
        <v>5720</v>
      </c>
      <c r="C463" t="s">
        <v>74</v>
      </c>
      <c r="D463" t="s">
        <v>74</v>
      </c>
      <c r="E463" t="s">
        <v>74</v>
      </c>
      <c r="F463" t="s">
        <v>5720</v>
      </c>
      <c r="G463" t="s">
        <v>74</v>
      </c>
      <c r="H463" t="s">
        <v>74</v>
      </c>
      <c r="I463" t="s">
        <v>5721</v>
      </c>
      <c r="J463" t="s">
        <v>696</v>
      </c>
      <c r="K463" t="s">
        <v>74</v>
      </c>
      <c r="L463" t="s">
        <v>74</v>
      </c>
      <c r="M463" t="s">
        <v>77</v>
      </c>
      <c r="N463" t="s">
        <v>332</v>
      </c>
      <c r="O463" t="s">
        <v>5722</v>
      </c>
      <c r="P463">
        <v>1995</v>
      </c>
      <c r="Q463" t="s">
        <v>5723</v>
      </c>
      <c r="R463" t="s">
        <v>74</v>
      </c>
      <c r="S463" t="s">
        <v>74</v>
      </c>
      <c r="T463" t="s">
        <v>74</v>
      </c>
      <c r="U463" t="s">
        <v>74</v>
      </c>
      <c r="V463" t="s">
        <v>5724</v>
      </c>
      <c r="W463" t="s">
        <v>74</v>
      </c>
      <c r="X463" t="s">
        <v>74</v>
      </c>
      <c r="Y463" t="s">
        <v>5725</v>
      </c>
      <c r="Z463" t="s">
        <v>74</v>
      </c>
      <c r="AA463" t="s">
        <v>74</v>
      </c>
      <c r="AB463" t="s">
        <v>74</v>
      </c>
      <c r="AC463" t="s">
        <v>74</v>
      </c>
      <c r="AD463" t="s">
        <v>74</v>
      </c>
      <c r="AE463" t="s">
        <v>74</v>
      </c>
      <c r="AF463" t="s">
        <v>74</v>
      </c>
      <c r="AG463">
        <v>21</v>
      </c>
      <c r="AH463">
        <v>10</v>
      </c>
      <c r="AI463">
        <v>10</v>
      </c>
      <c r="AJ463">
        <v>0</v>
      </c>
      <c r="AK463">
        <v>3</v>
      </c>
      <c r="AL463" t="s">
        <v>707</v>
      </c>
      <c r="AM463" t="s">
        <v>572</v>
      </c>
      <c r="AN463" t="s">
        <v>708</v>
      </c>
      <c r="AO463" t="s">
        <v>709</v>
      </c>
      <c r="AP463" t="s">
        <v>74</v>
      </c>
      <c r="AQ463" t="s">
        <v>74</v>
      </c>
      <c r="AR463" t="s">
        <v>711</v>
      </c>
      <c r="AS463" t="s">
        <v>712</v>
      </c>
      <c r="AT463" t="s">
        <v>5698</v>
      </c>
      <c r="AU463">
        <v>1997</v>
      </c>
      <c r="AV463">
        <v>102</v>
      </c>
      <c r="AW463" t="s">
        <v>5699</v>
      </c>
      <c r="AX463" t="s">
        <v>74</v>
      </c>
      <c r="AY463" t="s">
        <v>74</v>
      </c>
      <c r="AZ463" t="s">
        <v>74</v>
      </c>
      <c r="BA463" t="s">
        <v>74</v>
      </c>
      <c r="BB463">
        <v>1349</v>
      </c>
      <c r="BC463">
        <v>1354</v>
      </c>
      <c r="BD463" t="s">
        <v>74</v>
      </c>
      <c r="BE463" t="s">
        <v>5726</v>
      </c>
      <c r="BF463" t="str">
        <f>HYPERLINK("http://dx.doi.org/10.1029/96JD02366","http://dx.doi.org/10.1029/96JD02366")</f>
        <v>http://dx.doi.org/10.1029/96JD02366</v>
      </c>
      <c r="BG463" t="s">
        <v>74</v>
      </c>
      <c r="BH463" t="s">
        <v>74</v>
      </c>
      <c r="BI463">
        <v>6</v>
      </c>
      <c r="BJ463" t="s">
        <v>306</v>
      </c>
      <c r="BK463" t="s">
        <v>350</v>
      </c>
      <c r="BL463" t="s">
        <v>306</v>
      </c>
      <c r="BM463" t="s">
        <v>5701</v>
      </c>
      <c r="BN463" t="s">
        <v>74</v>
      </c>
      <c r="BO463" t="s">
        <v>738</v>
      </c>
      <c r="BP463" t="s">
        <v>74</v>
      </c>
      <c r="BQ463" t="s">
        <v>74</v>
      </c>
      <c r="BR463" t="s">
        <v>97</v>
      </c>
      <c r="BS463" t="s">
        <v>5727</v>
      </c>
      <c r="BT463" t="str">
        <f>HYPERLINK("https%3A%2F%2Fwww.webofscience.com%2Fwos%2Fwoscc%2Ffull-record%2FWOS:A1997WE44500015","View Full Record in Web of Science")</f>
        <v>View Full Record in Web of Science</v>
      </c>
    </row>
    <row r="464" spans="1:72" x14ac:dyDescent="0.15">
      <c r="A464" t="s">
        <v>72</v>
      </c>
      <c r="B464" t="s">
        <v>5728</v>
      </c>
      <c r="C464" t="s">
        <v>74</v>
      </c>
      <c r="D464" t="s">
        <v>74</v>
      </c>
      <c r="E464" t="s">
        <v>74</v>
      </c>
      <c r="F464" t="s">
        <v>5728</v>
      </c>
      <c r="G464" t="s">
        <v>74</v>
      </c>
      <c r="H464" t="s">
        <v>74</v>
      </c>
      <c r="I464" t="s">
        <v>5729</v>
      </c>
      <c r="J464" t="s">
        <v>696</v>
      </c>
      <c r="K464" t="s">
        <v>74</v>
      </c>
      <c r="L464" t="s">
        <v>74</v>
      </c>
      <c r="M464" t="s">
        <v>77</v>
      </c>
      <c r="N464" t="s">
        <v>332</v>
      </c>
      <c r="O464" t="s">
        <v>5722</v>
      </c>
      <c r="P464">
        <v>1995</v>
      </c>
      <c r="Q464" t="s">
        <v>5723</v>
      </c>
      <c r="R464" t="s">
        <v>74</v>
      </c>
      <c r="S464" t="s">
        <v>74</v>
      </c>
      <c r="T464" t="s">
        <v>74</v>
      </c>
      <c r="U464" t="s">
        <v>5730</v>
      </c>
      <c r="V464" t="s">
        <v>5731</v>
      </c>
      <c r="W464" t="s">
        <v>5732</v>
      </c>
      <c r="X464" t="s">
        <v>5733</v>
      </c>
      <c r="Y464" t="s">
        <v>5734</v>
      </c>
      <c r="Z464" t="s">
        <v>74</v>
      </c>
      <c r="AA464" t="s">
        <v>5735</v>
      </c>
      <c r="AB464" t="s">
        <v>5736</v>
      </c>
      <c r="AC464" t="s">
        <v>74</v>
      </c>
      <c r="AD464" t="s">
        <v>74</v>
      </c>
      <c r="AE464" t="s">
        <v>74</v>
      </c>
      <c r="AF464" t="s">
        <v>74</v>
      </c>
      <c r="AG464">
        <v>14</v>
      </c>
      <c r="AH464">
        <v>24</v>
      </c>
      <c r="AI464">
        <v>26</v>
      </c>
      <c r="AJ464">
        <v>0</v>
      </c>
      <c r="AK464">
        <v>0</v>
      </c>
      <c r="AL464" t="s">
        <v>707</v>
      </c>
      <c r="AM464" t="s">
        <v>572</v>
      </c>
      <c r="AN464" t="s">
        <v>708</v>
      </c>
      <c r="AO464" t="s">
        <v>709</v>
      </c>
      <c r="AP464" t="s">
        <v>74</v>
      </c>
      <c r="AQ464" t="s">
        <v>74</v>
      </c>
      <c r="AR464" t="s">
        <v>711</v>
      </c>
      <c r="AS464" t="s">
        <v>712</v>
      </c>
      <c r="AT464" t="s">
        <v>5698</v>
      </c>
      <c r="AU464">
        <v>1997</v>
      </c>
      <c r="AV464">
        <v>102</v>
      </c>
      <c r="AW464" t="s">
        <v>5699</v>
      </c>
      <c r="AX464" t="s">
        <v>74</v>
      </c>
      <c r="AY464" t="s">
        <v>74</v>
      </c>
      <c r="AZ464" t="s">
        <v>74</v>
      </c>
      <c r="BA464" t="s">
        <v>74</v>
      </c>
      <c r="BB464">
        <v>1379</v>
      </c>
      <c r="BC464">
        <v>1390</v>
      </c>
      <c r="BD464" t="s">
        <v>74</v>
      </c>
      <c r="BE464" t="s">
        <v>5737</v>
      </c>
      <c r="BF464" t="str">
        <f>HYPERLINK("http://dx.doi.org/10.1029/95JD03836","http://dx.doi.org/10.1029/95JD03836")</f>
        <v>http://dx.doi.org/10.1029/95JD03836</v>
      </c>
      <c r="BG464" t="s">
        <v>74</v>
      </c>
      <c r="BH464" t="s">
        <v>74</v>
      </c>
      <c r="BI464">
        <v>12</v>
      </c>
      <c r="BJ464" t="s">
        <v>306</v>
      </c>
      <c r="BK464" t="s">
        <v>350</v>
      </c>
      <c r="BL464" t="s">
        <v>306</v>
      </c>
      <c r="BM464" t="s">
        <v>5701</v>
      </c>
      <c r="BN464" t="s">
        <v>74</v>
      </c>
      <c r="BO464" t="s">
        <v>74</v>
      </c>
      <c r="BP464" t="s">
        <v>74</v>
      </c>
      <c r="BQ464" t="s">
        <v>74</v>
      </c>
      <c r="BR464" t="s">
        <v>97</v>
      </c>
      <c r="BS464" t="s">
        <v>5738</v>
      </c>
      <c r="BT464" t="str">
        <f>HYPERLINK("https%3A%2F%2Fwww.webofscience.com%2Fwos%2Fwoscc%2Ffull-record%2FWOS:A1997WE44500018","View Full Record in Web of Science")</f>
        <v>View Full Record in Web of Science</v>
      </c>
    </row>
    <row r="465" spans="1:72" x14ac:dyDescent="0.15">
      <c r="A465" t="s">
        <v>72</v>
      </c>
      <c r="B465" t="s">
        <v>5739</v>
      </c>
      <c r="C465" t="s">
        <v>74</v>
      </c>
      <c r="D465" t="s">
        <v>74</v>
      </c>
      <c r="E465" t="s">
        <v>74</v>
      </c>
      <c r="F465" t="s">
        <v>5739</v>
      </c>
      <c r="G465" t="s">
        <v>74</v>
      </c>
      <c r="H465" t="s">
        <v>74</v>
      </c>
      <c r="I465" t="s">
        <v>5740</v>
      </c>
      <c r="J465" t="s">
        <v>696</v>
      </c>
      <c r="K465" t="s">
        <v>74</v>
      </c>
      <c r="L465" t="s">
        <v>74</v>
      </c>
      <c r="M465" t="s">
        <v>77</v>
      </c>
      <c r="N465" t="s">
        <v>332</v>
      </c>
      <c r="O465" t="s">
        <v>5722</v>
      </c>
      <c r="P465">
        <v>1995</v>
      </c>
      <c r="Q465" t="s">
        <v>5723</v>
      </c>
      <c r="R465" t="s">
        <v>74</v>
      </c>
      <c r="S465" t="s">
        <v>74</v>
      </c>
      <c r="T465" t="s">
        <v>74</v>
      </c>
      <c r="U465" t="s">
        <v>5741</v>
      </c>
      <c r="V465" t="s">
        <v>5742</v>
      </c>
      <c r="W465" t="s">
        <v>5743</v>
      </c>
      <c r="X465" t="s">
        <v>5744</v>
      </c>
      <c r="Y465" t="s">
        <v>5745</v>
      </c>
      <c r="Z465" t="s">
        <v>74</v>
      </c>
      <c r="AA465" t="s">
        <v>5746</v>
      </c>
      <c r="AB465" t="s">
        <v>5747</v>
      </c>
      <c r="AC465" t="s">
        <v>74</v>
      </c>
      <c r="AD465" t="s">
        <v>74</v>
      </c>
      <c r="AE465" t="s">
        <v>74</v>
      </c>
      <c r="AF465" t="s">
        <v>74</v>
      </c>
      <c r="AG465">
        <v>23</v>
      </c>
      <c r="AH465">
        <v>17</v>
      </c>
      <c r="AI465">
        <v>17</v>
      </c>
      <c r="AJ465">
        <v>0</v>
      </c>
      <c r="AK465">
        <v>1</v>
      </c>
      <c r="AL465" t="s">
        <v>707</v>
      </c>
      <c r="AM465" t="s">
        <v>572</v>
      </c>
      <c r="AN465" t="s">
        <v>708</v>
      </c>
      <c r="AO465" t="s">
        <v>709</v>
      </c>
      <c r="AP465" t="s">
        <v>74</v>
      </c>
      <c r="AQ465" t="s">
        <v>74</v>
      </c>
      <c r="AR465" t="s">
        <v>711</v>
      </c>
      <c r="AS465" t="s">
        <v>712</v>
      </c>
      <c r="AT465" t="s">
        <v>5698</v>
      </c>
      <c r="AU465">
        <v>1997</v>
      </c>
      <c r="AV465">
        <v>102</v>
      </c>
      <c r="AW465" t="s">
        <v>5699</v>
      </c>
      <c r="AX465" t="s">
        <v>74</v>
      </c>
      <c r="AY465" t="s">
        <v>74</v>
      </c>
      <c r="AZ465" t="s">
        <v>74</v>
      </c>
      <c r="BA465" t="s">
        <v>74</v>
      </c>
      <c r="BB465">
        <v>1391</v>
      </c>
      <c r="BC465">
        <v>1398</v>
      </c>
      <c r="BD465" t="s">
        <v>74</v>
      </c>
      <c r="BE465" t="s">
        <v>5748</v>
      </c>
      <c r="BF465" t="str">
        <f>HYPERLINK("http://dx.doi.org/10.1029/96JD00443","http://dx.doi.org/10.1029/96JD00443")</f>
        <v>http://dx.doi.org/10.1029/96JD00443</v>
      </c>
      <c r="BG465" t="s">
        <v>74</v>
      </c>
      <c r="BH465" t="s">
        <v>74</v>
      </c>
      <c r="BI465">
        <v>8</v>
      </c>
      <c r="BJ465" t="s">
        <v>306</v>
      </c>
      <c r="BK465" t="s">
        <v>350</v>
      </c>
      <c r="BL465" t="s">
        <v>306</v>
      </c>
      <c r="BM465" t="s">
        <v>5701</v>
      </c>
      <c r="BN465" t="s">
        <v>74</v>
      </c>
      <c r="BO465" t="s">
        <v>227</v>
      </c>
      <c r="BP465" t="s">
        <v>74</v>
      </c>
      <c r="BQ465" t="s">
        <v>74</v>
      </c>
      <c r="BR465" t="s">
        <v>97</v>
      </c>
      <c r="BS465" t="s">
        <v>5749</v>
      </c>
      <c r="BT465" t="str">
        <f>HYPERLINK("https%3A%2F%2Fwww.webofscience.com%2Fwos%2Fwoscc%2Ffull-record%2FWOS:A1997WE44500019","View Full Record in Web of Science")</f>
        <v>View Full Record in Web of Science</v>
      </c>
    </row>
    <row r="466" spans="1:72" x14ac:dyDescent="0.15">
      <c r="A466" t="s">
        <v>72</v>
      </c>
      <c r="B466" t="s">
        <v>5750</v>
      </c>
      <c r="C466" t="s">
        <v>74</v>
      </c>
      <c r="D466" t="s">
        <v>74</v>
      </c>
      <c r="E466" t="s">
        <v>74</v>
      </c>
      <c r="F466" t="s">
        <v>5750</v>
      </c>
      <c r="G466" t="s">
        <v>74</v>
      </c>
      <c r="H466" t="s">
        <v>74</v>
      </c>
      <c r="I466" t="s">
        <v>5751</v>
      </c>
      <c r="J466" t="s">
        <v>696</v>
      </c>
      <c r="K466" t="s">
        <v>74</v>
      </c>
      <c r="L466" t="s">
        <v>74</v>
      </c>
      <c r="M466" t="s">
        <v>77</v>
      </c>
      <c r="N466" t="s">
        <v>332</v>
      </c>
      <c r="O466" t="s">
        <v>5722</v>
      </c>
      <c r="P466">
        <v>1995</v>
      </c>
      <c r="Q466" t="s">
        <v>5723</v>
      </c>
      <c r="R466" t="s">
        <v>74</v>
      </c>
      <c r="S466" t="s">
        <v>74</v>
      </c>
      <c r="T466" t="s">
        <v>74</v>
      </c>
      <c r="U466" t="s">
        <v>5752</v>
      </c>
      <c r="V466" t="s">
        <v>5753</v>
      </c>
      <c r="W466" t="s">
        <v>5754</v>
      </c>
      <c r="X466" t="s">
        <v>5755</v>
      </c>
      <c r="Y466" t="s">
        <v>74</v>
      </c>
      <c r="Z466" t="s">
        <v>74</v>
      </c>
      <c r="AA466" t="s">
        <v>5756</v>
      </c>
      <c r="AB466" t="s">
        <v>5757</v>
      </c>
      <c r="AC466" t="s">
        <v>74</v>
      </c>
      <c r="AD466" t="s">
        <v>74</v>
      </c>
      <c r="AE466" t="s">
        <v>74</v>
      </c>
      <c r="AF466" t="s">
        <v>74</v>
      </c>
      <c r="AG466">
        <v>36</v>
      </c>
      <c r="AH466">
        <v>22</v>
      </c>
      <c r="AI466">
        <v>22</v>
      </c>
      <c r="AJ466">
        <v>1</v>
      </c>
      <c r="AK466">
        <v>4</v>
      </c>
      <c r="AL466" t="s">
        <v>707</v>
      </c>
      <c r="AM466" t="s">
        <v>572</v>
      </c>
      <c r="AN466" t="s">
        <v>708</v>
      </c>
      <c r="AO466" t="s">
        <v>709</v>
      </c>
      <c r="AP466" t="s">
        <v>710</v>
      </c>
      <c r="AQ466" t="s">
        <v>74</v>
      </c>
      <c r="AR466" t="s">
        <v>711</v>
      </c>
      <c r="AS466" t="s">
        <v>712</v>
      </c>
      <c r="AT466" t="s">
        <v>5698</v>
      </c>
      <c r="AU466">
        <v>1997</v>
      </c>
      <c r="AV466">
        <v>102</v>
      </c>
      <c r="AW466" t="s">
        <v>5699</v>
      </c>
      <c r="AX466" t="s">
        <v>74</v>
      </c>
      <c r="AY466" t="s">
        <v>74</v>
      </c>
      <c r="AZ466" t="s">
        <v>74</v>
      </c>
      <c r="BA466" t="s">
        <v>74</v>
      </c>
      <c r="BB466">
        <v>1399</v>
      </c>
      <c r="BC466">
        <v>1410</v>
      </c>
      <c r="BD466" t="s">
        <v>74</v>
      </c>
      <c r="BE466" t="s">
        <v>5758</v>
      </c>
      <c r="BF466" t="str">
        <f>HYPERLINK("http://dx.doi.org/10.1029/95JD03679","http://dx.doi.org/10.1029/95JD03679")</f>
        <v>http://dx.doi.org/10.1029/95JD03679</v>
      </c>
      <c r="BG466" t="s">
        <v>74</v>
      </c>
      <c r="BH466" t="s">
        <v>74</v>
      </c>
      <c r="BI466">
        <v>12</v>
      </c>
      <c r="BJ466" t="s">
        <v>306</v>
      </c>
      <c r="BK466" t="s">
        <v>350</v>
      </c>
      <c r="BL466" t="s">
        <v>306</v>
      </c>
      <c r="BM466" t="s">
        <v>5701</v>
      </c>
      <c r="BN466" t="s">
        <v>74</v>
      </c>
      <c r="BO466" t="s">
        <v>227</v>
      </c>
      <c r="BP466" t="s">
        <v>74</v>
      </c>
      <c r="BQ466" t="s">
        <v>74</v>
      </c>
      <c r="BR466" t="s">
        <v>97</v>
      </c>
      <c r="BS466" t="s">
        <v>5759</v>
      </c>
      <c r="BT466" t="str">
        <f>HYPERLINK("https%3A%2F%2Fwww.webofscience.com%2Fwos%2Fwoscc%2Ffull-record%2FWOS:A1997WE44500020","View Full Record in Web of Science")</f>
        <v>View Full Record in Web of Science</v>
      </c>
    </row>
    <row r="467" spans="1:72" x14ac:dyDescent="0.15">
      <c r="A467" t="s">
        <v>72</v>
      </c>
      <c r="B467" t="s">
        <v>5760</v>
      </c>
      <c r="C467" t="s">
        <v>74</v>
      </c>
      <c r="D467" t="s">
        <v>74</v>
      </c>
      <c r="E467" t="s">
        <v>74</v>
      </c>
      <c r="F467" t="s">
        <v>5760</v>
      </c>
      <c r="G467" t="s">
        <v>74</v>
      </c>
      <c r="H467" t="s">
        <v>74</v>
      </c>
      <c r="I467" t="s">
        <v>5761</v>
      </c>
      <c r="J467" t="s">
        <v>696</v>
      </c>
      <c r="K467" t="s">
        <v>74</v>
      </c>
      <c r="L467" t="s">
        <v>74</v>
      </c>
      <c r="M467" t="s">
        <v>77</v>
      </c>
      <c r="N467" t="s">
        <v>332</v>
      </c>
      <c r="O467" t="s">
        <v>5722</v>
      </c>
      <c r="P467">
        <v>1995</v>
      </c>
      <c r="Q467" t="s">
        <v>5723</v>
      </c>
      <c r="R467" t="s">
        <v>74</v>
      </c>
      <c r="S467" t="s">
        <v>74</v>
      </c>
      <c r="T467" t="s">
        <v>74</v>
      </c>
      <c r="U467" t="s">
        <v>5762</v>
      </c>
      <c r="V467" t="s">
        <v>5763</v>
      </c>
      <c r="W467" t="s">
        <v>5764</v>
      </c>
      <c r="X467" t="s">
        <v>5765</v>
      </c>
      <c r="Y467" t="s">
        <v>5766</v>
      </c>
      <c r="Z467" t="s">
        <v>74</v>
      </c>
      <c r="AA467" t="s">
        <v>5767</v>
      </c>
      <c r="AB467" t="s">
        <v>5768</v>
      </c>
      <c r="AC467" t="s">
        <v>74</v>
      </c>
      <c r="AD467" t="s">
        <v>74</v>
      </c>
      <c r="AE467" t="s">
        <v>74</v>
      </c>
      <c r="AF467" t="s">
        <v>74</v>
      </c>
      <c r="AG467">
        <v>21</v>
      </c>
      <c r="AH467">
        <v>38</v>
      </c>
      <c r="AI467">
        <v>40</v>
      </c>
      <c r="AJ467">
        <v>0</v>
      </c>
      <c r="AK467">
        <v>7</v>
      </c>
      <c r="AL467" t="s">
        <v>707</v>
      </c>
      <c r="AM467" t="s">
        <v>572</v>
      </c>
      <c r="AN467" t="s">
        <v>708</v>
      </c>
      <c r="AO467" t="s">
        <v>709</v>
      </c>
      <c r="AP467" t="s">
        <v>74</v>
      </c>
      <c r="AQ467" t="s">
        <v>74</v>
      </c>
      <c r="AR467" t="s">
        <v>711</v>
      </c>
      <c r="AS467" t="s">
        <v>712</v>
      </c>
      <c r="AT467" t="s">
        <v>5698</v>
      </c>
      <c r="AU467">
        <v>1997</v>
      </c>
      <c r="AV467">
        <v>102</v>
      </c>
      <c r="AW467" t="s">
        <v>5699</v>
      </c>
      <c r="AX467" t="s">
        <v>74</v>
      </c>
      <c r="AY467" t="s">
        <v>74</v>
      </c>
      <c r="AZ467" t="s">
        <v>74</v>
      </c>
      <c r="BA467" t="s">
        <v>74</v>
      </c>
      <c r="BB467">
        <v>1411</v>
      </c>
      <c r="BC467">
        <v>1422</v>
      </c>
      <c r="BD467" t="s">
        <v>74</v>
      </c>
      <c r="BE467" t="s">
        <v>5769</v>
      </c>
      <c r="BF467" t="str">
        <f>HYPERLINK("http://dx.doi.org/10.1029/96JD00515","http://dx.doi.org/10.1029/96JD00515")</f>
        <v>http://dx.doi.org/10.1029/96JD00515</v>
      </c>
      <c r="BG467" t="s">
        <v>74</v>
      </c>
      <c r="BH467" t="s">
        <v>74</v>
      </c>
      <c r="BI467">
        <v>12</v>
      </c>
      <c r="BJ467" t="s">
        <v>306</v>
      </c>
      <c r="BK467" t="s">
        <v>350</v>
      </c>
      <c r="BL467" t="s">
        <v>306</v>
      </c>
      <c r="BM467" t="s">
        <v>5701</v>
      </c>
      <c r="BN467" t="s">
        <v>74</v>
      </c>
      <c r="BO467" t="s">
        <v>74</v>
      </c>
      <c r="BP467" t="s">
        <v>74</v>
      </c>
      <c r="BQ467" t="s">
        <v>74</v>
      </c>
      <c r="BR467" t="s">
        <v>97</v>
      </c>
      <c r="BS467" t="s">
        <v>5770</v>
      </c>
      <c r="BT467" t="str">
        <f>HYPERLINK("https%3A%2F%2Fwww.webofscience.com%2Fwos%2Fwoscc%2Ffull-record%2FWOS:A1997WE44500021","View Full Record in Web of Science")</f>
        <v>View Full Record in Web of Science</v>
      </c>
    </row>
    <row r="468" spans="1:72" x14ac:dyDescent="0.15">
      <c r="A468" t="s">
        <v>72</v>
      </c>
      <c r="B468" t="s">
        <v>5771</v>
      </c>
      <c r="C468" t="s">
        <v>74</v>
      </c>
      <c r="D468" t="s">
        <v>74</v>
      </c>
      <c r="E468" t="s">
        <v>74</v>
      </c>
      <c r="F468" t="s">
        <v>5771</v>
      </c>
      <c r="G468" t="s">
        <v>74</v>
      </c>
      <c r="H468" t="s">
        <v>74</v>
      </c>
      <c r="I468" t="s">
        <v>5772</v>
      </c>
      <c r="J468" t="s">
        <v>696</v>
      </c>
      <c r="K468" t="s">
        <v>74</v>
      </c>
      <c r="L468" t="s">
        <v>74</v>
      </c>
      <c r="M468" t="s">
        <v>77</v>
      </c>
      <c r="N468" t="s">
        <v>332</v>
      </c>
      <c r="O468" t="s">
        <v>5722</v>
      </c>
      <c r="P468">
        <v>1995</v>
      </c>
      <c r="Q468" t="s">
        <v>5723</v>
      </c>
      <c r="R468" t="s">
        <v>74</v>
      </c>
      <c r="S468" t="s">
        <v>74</v>
      </c>
      <c r="T468" t="s">
        <v>74</v>
      </c>
      <c r="U468" t="s">
        <v>5773</v>
      </c>
      <c r="V468" t="s">
        <v>5774</v>
      </c>
      <c r="W468" t="s">
        <v>5775</v>
      </c>
      <c r="X468" t="s">
        <v>5776</v>
      </c>
      <c r="Y468" t="s">
        <v>74</v>
      </c>
      <c r="Z468" t="s">
        <v>74</v>
      </c>
      <c r="AA468" t="s">
        <v>5777</v>
      </c>
      <c r="AB468" t="s">
        <v>5778</v>
      </c>
      <c r="AC468" t="s">
        <v>74</v>
      </c>
      <c r="AD468" t="s">
        <v>74</v>
      </c>
      <c r="AE468" t="s">
        <v>74</v>
      </c>
      <c r="AF468" t="s">
        <v>74</v>
      </c>
      <c r="AG468">
        <v>21</v>
      </c>
      <c r="AH468">
        <v>11</v>
      </c>
      <c r="AI468">
        <v>11</v>
      </c>
      <c r="AJ468">
        <v>0</v>
      </c>
      <c r="AK468">
        <v>2</v>
      </c>
      <c r="AL468" t="s">
        <v>707</v>
      </c>
      <c r="AM468" t="s">
        <v>572</v>
      </c>
      <c r="AN468" t="s">
        <v>708</v>
      </c>
      <c r="AO468" t="s">
        <v>709</v>
      </c>
      <c r="AP468" t="s">
        <v>74</v>
      </c>
      <c r="AQ468" t="s">
        <v>74</v>
      </c>
      <c r="AR468" t="s">
        <v>711</v>
      </c>
      <c r="AS468" t="s">
        <v>712</v>
      </c>
      <c r="AT468" t="s">
        <v>5698</v>
      </c>
      <c r="AU468">
        <v>1997</v>
      </c>
      <c r="AV468">
        <v>102</v>
      </c>
      <c r="AW468" t="s">
        <v>5699</v>
      </c>
      <c r="AX468" t="s">
        <v>74</v>
      </c>
      <c r="AY468" t="s">
        <v>74</v>
      </c>
      <c r="AZ468" t="s">
        <v>74</v>
      </c>
      <c r="BA468" t="s">
        <v>74</v>
      </c>
      <c r="BB468">
        <v>1441</v>
      </c>
      <c r="BC468">
        <v>1449</v>
      </c>
      <c r="BD468" t="s">
        <v>74</v>
      </c>
      <c r="BE468" t="s">
        <v>5779</v>
      </c>
      <c r="BF468" t="str">
        <f>HYPERLINK("http://dx.doi.org/10.1029/96JD00519","http://dx.doi.org/10.1029/96JD00519")</f>
        <v>http://dx.doi.org/10.1029/96JD00519</v>
      </c>
      <c r="BG468" t="s">
        <v>74</v>
      </c>
      <c r="BH468" t="s">
        <v>74</v>
      </c>
      <c r="BI468">
        <v>9</v>
      </c>
      <c r="BJ468" t="s">
        <v>306</v>
      </c>
      <c r="BK468" t="s">
        <v>350</v>
      </c>
      <c r="BL468" t="s">
        <v>306</v>
      </c>
      <c r="BM468" t="s">
        <v>5701</v>
      </c>
      <c r="BN468" t="s">
        <v>74</v>
      </c>
      <c r="BO468" t="s">
        <v>227</v>
      </c>
      <c r="BP468" t="s">
        <v>74</v>
      </c>
      <c r="BQ468" t="s">
        <v>74</v>
      </c>
      <c r="BR468" t="s">
        <v>97</v>
      </c>
      <c r="BS468" t="s">
        <v>5780</v>
      </c>
      <c r="BT468" t="str">
        <f>HYPERLINK("https%3A%2F%2Fwww.webofscience.com%2Fwos%2Fwoscc%2Ffull-record%2FWOS:A1997WE44500023","View Full Record in Web of Science")</f>
        <v>View Full Record in Web of Science</v>
      </c>
    </row>
    <row r="469" spans="1:72" x14ac:dyDescent="0.15">
      <c r="A469" t="s">
        <v>72</v>
      </c>
      <c r="B469" t="s">
        <v>5781</v>
      </c>
      <c r="C469" t="s">
        <v>74</v>
      </c>
      <c r="D469" t="s">
        <v>74</v>
      </c>
      <c r="E469" t="s">
        <v>74</v>
      </c>
      <c r="F469" t="s">
        <v>5781</v>
      </c>
      <c r="G469" t="s">
        <v>74</v>
      </c>
      <c r="H469" t="s">
        <v>74</v>
      </c>
      <c r="I469" t="s">
        <v>5782</v>
      </c>
      <c r="J469" t="s">
        <v>696</v>
      </c>
      <c r="K469" t="s">
        <v>74</v>
      </c>
      <c r="L469" t="s">
        <v>74</v>
      </c>
      <c r="M469" t="s">
        <v>77</v>
      </c>
      <c r="N469" t="s">
        <v>332</v>
      </c>
      <c r="O469" t="s">
        <v>5722</v>
      </c>
      <c r="P469">
        <v>1995</v>
      </c>
      <c r="Q469" t="s">
        <v>5723</v>
      </c>
      <c r="R469" t="s">
        <v>74</v>
      </c>
      <c r="S469" t="s">
        <v>74</v>
      </c>
      <c r="T469" t="s">
        <v>74</v>
      </c>
      <c r="U469" t="s">
        <v>5783</v>
      </c>
      <c r="V469" t="s">
        <v>5784</v>
      </c>
      <c r="W469" t="s">
        <v>5785</v>
      </c>
      <c r="X469" t="s">
        <v>5786</v>
      </c>
      <c r="Y469" t="s">
        <v>74</v>
      </c>
      <c r="Z469" t="s">
        <v>74</v>
      </c>
      <c r="AA469" t="s">
        <v>74</v>
      </c>
      <c r="AB469" t="s">
        <v>74</v>
      </c>
      <c r="AC469" t="s">
        <v>74</v>
      </c>
      <c r="AD469" t="s">
        <v>74</v>
      </c>
      <c r="AE469" t="s">
        <v>74</v>
      </c>
      <c r="AF469" t="s">
        <v>74</v>
      </c>
      <c r="AG469">
        <v>16</v>
      </c>
      <c r="AH469">
        <v>13</v>
      </c>
      <c r="AI469">
        <v>13</v>
      </c>
      <c r="AJ469">
        <v>0</v>
      </c>
      <c r="AK469">
        <v>0</v>
      </c>
      <c r="AL469" t="s">
        <v>707</v>
      </c>
      <c r="AM469" t="s">
        <v>572</v>
      </c>
      <c r="AN469" t="s">
        <v>708</v>
      </c>
      <c r="AO469" t="s">
        <v>709</v>
      </c>
      <c r="AP469" t="s">
        <v>74</v>
      </c>
      <c r="AQ469" t="s">
        <v>74</v>
      </c>
      <c r="AR469" t="s">
        <v>711</v>
      </c>
      <c r="AS469" t="s">
        <v>712</v>
      </c>
      <c r="AT469" t="s">
        <v>5698</v>
      </c>
      <c r="AU469">
        <v>1997</v>
      </c>
      <c r="AV469">
        <v>102</v>
      </c>
      <c r="AW469" t="s">
        <v>5699</v>
      </c>
      <c r="AX469" t="s">
        <v>74</v>
      </c>
      <c r="AY469" t="s">
        <v>74</v>
      </c>
      <c r="AZ469" t="s">
        <v>74</v>
      </c>
      <c r="BA469" t="s">
        <v>74</v>
      </c>
      <c r="BB469">
        <v>1451</v>
      </c>
      <c r="BC469">
        <v>1466</v>
      </c>
      <c r="BD469" t="s">
        <v>74</v>
      </c>
      <c r="BE469" t="s">
        <v>5787</v>
      </c>
      <c r="BF469" t="str">
        <f>HYPERLINK("http://dx.doi.org/10.1029/95JD03756","http://dx.doi.org/10.1029/95JD03756")</f>
        <v>http://dx.doi.org/10.1029/95JD03756</v>
      </c>
      <c r="BG469" t="s">
        <v>74</v>
      </c>
      <c r="BH469" t="s">
        <v>74</v>
      </c>
      <c r="BI469">
        <v>16</v>
      </c>
      <c r="BJ469" t="s">
        <v>306</v>
      </c>
      <c r="BK469" t="s">
        <v>350</v>
      </c>
      <c r="BL469" t="s">
        <v>306</v>
      </c>
      <c r="BM469" t="s">
        <v>5701</v>
      </c>
      <c r="BN469" t="s">
        <v>74</v>
      </c>
      <c r="BO469" t="s">
        <v>227</v>
      </c>
      <c r="BP469" t="s">
        <v>74</v>
      </c>
      <c r="BQ469" t="s">
        <v>74</v>
      </c>
      <c r="BR469" t="s">
        <v>97</v>
      </c>
      <c r="BS469" t="s">
        <v>5788</v>
      </c>
      <c r="BT469" t="str">
        <f>HYPERLINK("https%3A%2F%2Fwww.webofscience.com%2Fwos%2Fwoscc%2Ffull-record%2FWOS:A1997WE44500024","View Full Record in Web of Science")</f>
        <v>View Full Record in Web of Science</v>
      </c>
    </row>
    <row r="470" spans="1:72" x14ac:dyDescent="0.15">
      <c r="A470" t="s">
        <v>72</v>
      </c>
      <c r="B470" t="s">
        <v>5789</v>
      </c>
      <c r="C470" t="s">
        <v>74</v>
      </c>
      <c r="D470" t="s">
        <v>74</v>
      </c>
      <c r="E470" t="s">
        <v>74</v>
      </c>
      <c r="F470" t="s">
        <v>5789</v>
      </c>
      <c r="G470" t="s">
        <v>74</v>
      </c>
      <c r="H470" t="s">
        <v>74</v>
      </c>
      <c r="I470" t="s">
        <v>5790</v>
      </c>
      <c r="J470" t="s">
        <v>696</v>
      </c>
      <c r="K470" t="s">
        <v>74</v>
      </c>
      <c r="L470" t="s">
        <v>74</v>
      </c>
      <c r="M470" t="s">
        <v>77</v>
      </c>
      <c r="N470" t="s">
        <v>332</v>
      </c>
      <c r="O470" t="s">
        <v>5722</v>
      </c>
      <c r="P470">
        <v>1995</v>
      </c>
      <c r="Q470" t="s">
        <v>5723</v>
      </c>
      <c r="R470" t="s">
        <v>74</v>
      </c>
      <c r="S470" t="s">
        <v>74</v>
      </c>
      <c r="T470" t="s">
        <v>74</v>
      </c>
      <c r="U470" t="s">
        <v>5791</v>
      </c>
      <c r="V470" t="s">
        <v>5792</v>
      </c>
      <c r="W470" t="s">
        <v>5793</v>
      </c>
      <c r="X470" t="s">
        <v>5794</v>
      </c>
      <c r="Y470" t="s">
        <v>5795</v>
      </c>
      <c r="Z470" t="s">
        <v>74</v>
      </c>
      <c r="AA470" t="s">
        <v>5796</v>
      </c>
      <c r="AB470" t="s">
        <v>5797</v>
      </c>
      <c r="AC470" t="s">
        <v>74</v>
      </c>
      <c r="AD470" t="s">
        <v>74</v>
      </c>
      <c r="AE470" t="s">
        <v>74</v>
      </c>
      <c r="AF470" t="s">
        <v>74</v>
      </c>
      <c r="AG470">
        <v>113</v>
      </c>
      <c r="AH470">
        <v>98</v>
      </c>
      <c r="AI470">
        <v>102</v>
      </c>
      <c r="AJ470">
        <v>0</v>
      </c>
      <c r="AK470">
        <v>10</v>
      </c>
      <c r="AL470" t="s">
        <v>707</v>
      </c>
      <c r="AM470" t="s">
        <v>572</v>
      </c>
      <c r="AN470" t="s">
        <v>708</v>
      </c>
      <c r="AO470" t="s">
        <v>709</v>
      </c>
      <c r="AP470" t="s">
        <v>710</v>
      </c>
      <c r="AQ470" t="s">
        <v>74</v>
      </c>
      <c r="AR470" t="s">
        <v>711</v>
      </c>
      <c r="AS470" t="s">
        <v>712</v>
      </c>
      <c r="AT470" t="s">
        <v>5698</v>
      </c>
      <c r="AU470">
        <v>1997</v>
      </c>
      <c r="AV470">
        <v>102</v>
      </c>
      <c r="AW470" t="s">
        <v>5699</v>
      </c>
      <c r="AX470" t="s">
        <v>74</v>
      </c>
      <c r="AY470" t="s">
        <v>74</v>
      </c>
      <c r="AZ470" t="s">
        <v>74</v>
      </c>
      <c r="BA470" t="s">
        <v>74</v>
      </c>
      <c r="BB470">
        <v>1571</v>
      </c>
      <c r="BC470">
        <v>1590</v>
      </c>
      <c r="BD470" t="s">
        <v>74</v>
      </c>
      <c r="BE470" t="s">
        <v>5798</v>
      </c>
      <c r="BF470" t="str">
        <f>HYPERLINK("http://dx.doi.org/10.1029/96JD02440","http://dx.doi.org/10.1029/96JD02440")</f>
        <v>http://dx.doi.org/10.1029/96JD02440</v>
      </c>
      <c r="BG470" t="s">
        <v>74</v>
      </c>
      <c r="BH470" t="s">
        <v>74</v>
      </c>
      <c r="BI470">
        <v>20</v>
      </c>
      <c r="BJ470" t="s">
        <v>306</v>
      </c>
      <c r="BK470" t="s">
        <v>350</v>
      </c>
      <c r="BL470" t="s">
        <v>306</v>
      </c>
      <c r="BM470" t="s">
        <v>5701</v>
      </c>
      <c r="BN470" t="s">
        <v>74</v>
      </c>
      <c r="BO470" t="s">
        <v>227</v>
      </c>
      <c r="BP470" t="s">
        <v>74</v>
      </c>
      <c r="BQ470" t="s">
        <v>74</v>
      </c>
      <c r="BR470" t="s">
        <v>97</v>
      </c>
      <c r="BS470" t="s">
        <v>5799</v>
      </c>
      <c r="BT470" t="str">
        <f>HYPERLINK("https%3A%2F%2Fwww.webofscience.com%2Fwos%2Fwoscc%2Ffull-record%2FWOS:A1997WE44500035","View Full Record in Web of Science")</f>
        <v>View Full Record in Web of Science</v>
      </c>
    </row>
    <row r="471" spans="1:72" x14ac:dyDescent="0.15">
      <c r="A471" t="s">
        <v>72</v>
      </c>
      <c r="B471" t="s">
        <v>5800</v>
      </c>
      <c r="C471" t="s">
        <v>74</v>
      </c>
      <c r="D471" t="s">
        <v>74</v>
      </c>
      <c r="E471" t="s">
        <v>74</v>
      </c>
      <c r="F471" t="s">
        <v>5800</v>
      </c>
      <c r="G471" t="s">
        <v>74</v>
      </c>
      <c r="H471" t="s">
        <v>74</v>
      </c>
      <c r="I471" t="s">
        <v>5801</v>
      </c>
      <c r="J471" t="s">
        <v>5802</v>
      </c>
      <c r="K471" t="s">
        <v>74</v>
      </c>
      <c r="L471" t="s">
        <v>74</v>
      </c>
      <c r="M471" t="s">
        <v>77</v>
      </c>
      <c r="N471" t="s">
        <v>78</v>
      </c>
      <c r="O471" t="s">
        <v>74</v>
      </c>
      <c r="P471" t="s">
        <v>74</v>
      </c>
      <c r="Q471" t="s">
        <v>74</v>
      </c>
      <c r="R471" t="s">
        <v>74</v>
      </c>
      <c r="S471" t="s">
        <v>74</v>
      </c>
      <c r="T471" t="s">
        <v>74</v>
      </c>
      <c r="U471" t="s">
        <v>5803</v>
      </c>
      <c r="V471" t="s">
        <v>5804</v>
      </c>
      <c r="W471" t="s">
        <v>5805</v>
      </c>
      <c r="X471" t="s">
        <v>5806</v>
      </c>
      <c r="Y471" t="s">
        <v>74</v>
      </c>
      <c r="Z471" t="s">
        <v>74</v>
      </c>
      <c r="AA471" t="s">
        <v>5807</v>
      </c>
      <c r="AB471" t="s">
        <v>5808</v>
      </c>
      <c r="AC471" t="s">
        <v>74</v>
      </c>
      <c r="AD471" t="s">
        <v>74</v>
      </c>
      <c r="AE471" t="s">
        <v>74</v>
      </c>
      <c r="AF471" t="s">
        <v>74</v>
      </c>
      <c r="AG471">
        <v>53</v>
      </c>
      <c r="AH471">
        <v>10</v>
      </c>
      <c r="AI471">
        <v>13</v>
      </c>
      <c r="AJ471">
        <v>0</v>
      </c>
      <c r="AK471">
        <v>3</v>
      </c>
      <c r="AL471" t="s">
        <v>5809</v>
      </c>
      <c r="AM471" t="s">
        <v>4112</v>
      </c>
      <c r="AN471" t="s">
        <v>5810</v>
      </c>
      <c r="AO471" t="s">
        <v>5811</v>
      </c>
      <c r="AP471" t="s">
        <v>5812</v>
      </c>
      <c r="AQ471" t="s">
        <v>74</v>
      </c>
      <c r="AR471" t="s">
        <v>5802</v>
      </c>
      <c r="AS471" t="s">
        <v>5813</v>
      </c>
      <c r="AT471" t="s">
        <v>5698</v>
      </c>
      <c r="AU471">
        <v>1997</v>
      </c>
      <c r="AV471">
        <v>227</v>
      </c>
      <c r="AW471">
        <v>2</v>
      </c>
      <c r="AX471" t="s">
        <v>74</v>
      </c>
      <c r="AY471" t="s">
        <v>74</v>
      </c>
      <c r="AZ471" t="s">
        <v>74</v>
      </c>
      <c r="BA471" t="s">
        <v>74</v>
      </c>
      <c r="BB471">
        <v>343</v>
      </c>
      <c r="BC471">
        <v>352</v>
      </c>
      <c r="BD471" t="s">
        <v>74</v>
      </c>
      <c r="BE471" t="s">
        <v>5814</v>
      </c>
      <c r="BF471" t="str">
        <f>HYPERLINK("http://dx.doi.org/10.1006/viro.1996.8332","http://dx.doi.org/10.1006/viro.1996.8332")</f>
        <v>http://dx.doi.org/10.1006/viro.1996.8332</v>
      </c>
      <c r="BG471" t="s">
        <v>74</v>
      </c>
      <c r="BH471" t="s">
        <v>74</v>
      </c>
      <c r="BI471">
        <v>10</v>
      </c>
      <c r="BJ471" t="s">
        <v>5813</v>
      </c>
      <c r="BK471" t="s">
        <v>95</v>
      </c>
      <c r="BL471" t="s">
        <v>5813</v>
      </c>
      <c r="BM471" t="s">
        <v>5815</v>
      </c>
      <c r="BN471">
        <v>9018133</v>
      </c>
      <c r="BO471" t="s">
        <v>5816</v>
      </c>
      <c r="BP471" t="s">
        <v>74</v>
      </c>
      <c r="BQ471" t="s">
        <v>74</v>
      </c>
      <c r="BR471" t="s">
        <v>97</v>
      </c>
      <c r="BS471" t="s">
        <v>5817</v>
      </c>
      <c r="BT471" t="str">
        <f>HYPERLINK("https%3A%2F%2Fwww.webofscience.com%2Fwos%2Fwoscc%2Ffull-record%2FWOS:A1997WD57200008","View Full Record in Web of Science")</f>
        <v>View Full Record in Web of Science</v>
      </c>
    </row>
    <row r="472" spans="1:72" x14ac:dyDescent="0.15">
      <c r="A472" t="s">
        <v>72</v>
      </c>
      <c r="B472" t="s">
        <v>5818</v>
      </c>
      <c r="C472" t="s">
        <v>74</v>
      </c>
      <c r="D472" t="s">
        <v>74</v>
      </c>
      <c r="E472" t="s">
        <v>74</v>
      </c>
      <c r="F472" t="s">
        <v>5818</v>
      </c>
      <c r="G472" t="s">
        <v>74</v>
      </c>
      <c r="H472" t="s">
        <v>74</v>
      </c>
      <c r="I472" t="s">
        <v>5819</v>
      </c>
      <c r="J472" t="s">
        <v>5820</v>
      </c>
      <c r="K472" t="s">
        <v>74</v>
      </c>
      <c r="L472" t="s">
        <v>74</v>
      </c>
      <c r="M472" t="s">
        <v>77</v>
      </c>
      <c r="N472" t="s">
        <v>78</v>
      </c>
      <c r="O472" t="s">
        <v>74</v>
      </c>
      <c r="P472" t="s">
        <v>74</v>
      </c>
      <c r="Q472" t="s">
        <v>74</v>
      </c>
      <c r="R472" t="s">
        <v>74</v>
      </c>
      <c r="S472" t="s">
        <v>74</v>
      </c>
      <c r="T472" t="s">
        <v>74</v>
      </c>
      <c r="U472" t="s">
        <v>5821</v>
      </c>
      <c r="V472" t="s">
        <v>5822</v>
      </c>
      <c r="W472" t="s">
        <v>5823</v>
      </c>
      <c r="X472" t="s">
        <v>5824</v>
      </c>
      <c r="Y472" t="s">
        <v>74</v>
      </c>
      <c r="Z472" t="s">
        <v>74</v>
      </c>
      <c r="AA472" t="s">
        <v>5825</v>
      </c>
      <c r="AB472" t="s">
        <v>5826</v>
      </c>
      <c r="AC472" t="s">
        <v>74</v>
      </c>
      <c r="AD472" t="s">
        <v>74</v>
      </c>
      <c r="AE472" t="s">
        <v>74</v>
      </c>
      <c r="AF472" t="s">
        <v>74</v>
      </c>
      <c r="AG472">
        <v>33</v>
      </c>
      <c r="AH472">
        <v>84</v>
      </c>
      <c r="AI472">
        <v>90</v>
      </c>
      <c r="AJ472">
        <v>0</v>
      </c>
      <c r="AK472">
        <v>16</v>
      </c>
      <c r="AL472" t="s">
        <v>2595</v>
      </c>
      <c r="AM472" t="s">
        <v>572</v>
      </c>
      <c r="AN472" t="s">
        <v>2596</v>
      </c>
      <c r="AO472" t="s">
        <v>5827</v>
      </c>
      <c r="AP472" t="s">
        <v>74</v>
      </c>
      <c r="AQ472" t="s">
        <v>74</v>
      </c>
      <c r="AR472" t="s">
        <v>5828</v>
      </c>
      <c r="AS472" t="s">
        <v>5829</v>
      </c>
      <c r="AT472" t="s">
        <v>5830</v>
      </c>
      <c r="AU472">
        <v>1997</v>
      </c>
      <c r="AV472">
        <v>69</v>
      </c>
      <c r="AW472">
        <v>2</v>
      </c>
      <c r="AX472" t="s">
        <v>74</v>
      </c>
      <c r="AY472" t="s">
        <v>74</v>
      </c>
      <c r="AZ472" t="s">
        <v>74</v>
      </c>
      <c r="BA472" t="s">
        <v>74</v>
      </c>
      <c r="BB472">
        <v>268</v>
      </c>
      <c r="BC472">
        <v>273</v>
      </c>
      <c r="BD472" t="s">
        <v>74</v>
      </c>
      <c r="BE472" t="s">
        <v>5831</v>
      </c>
      <c r="BF472" t="str">
        <f>HYPERLINK("http://dx.doi.org/10.1021/ac960740j","http://dx.doi.org/10.1021/ac960740j")</f>
        <v>http://dx.doi.org/10.1021/ac960740j</v>
      </c>
      <c r="BG472" t="s">
        <v>74</v>
      </c>
      <c r="BH472" t="s">
        <v>74</v>
      </c>
      <c r="BI472">
        <v>6</v>
      </c>
      <c r="BJ472" t="s">
        <v>677</v>
      </c>
      <c r="BK472" t="s">
        <v>95</v>
      </c>
      <c r="BL472" t="s">
        <v>678</v>
      </c>
      <c r="BM472" t="s">
        <v>5832</v>
      </c>
      <c r="BN472" t="s">
        <v>74</v>
      </c>
      <c r="BO472" t="s">
        <v>119</v>
      </c>
      <c r="BP472" t="s">
        <v>74</v>
      </c>
      <c r="BQ472" t="s">
        <v>74</v>
      </c>
      <c r="BR472" t="s">
        <v>97</v>
      </c>
      <c r="BS472" t="s">
        <v>5833</v>
      </c>
      <c r="BT472" t="str">
        <f>HYPERLINK("https%3A%2F%2Fwww.webofscience.com%2Fwos%2Fwoscc%2Ffull-record%2FWOS:A1997WC04500023","View Full Record in Web of Science")</f>
        <v>View Full Record in Web of Science</v>
      </c>
    </row>
    <row r="473" spans="1:72" x14ac:dyDescent="0.15">
      <c r="A473" t="s">
        <v>72</v>
      </c>
      <c r="B473" t="s">
        <v>5834</v>
      </c>
      <c r="C473" t="s">
        <v>74</v>
      </c>
      <c r="D473" t="s">
        <v>74</v>
      </c>
      <c r="E473" t="s">
        <v>74</v>
      </c>
      <c r="F473" t="s">
        <v>5834</v>
      </c>
      <c r="G473" t="s">
        <v>74</v>
      </c>
      <c r="H473" t="s">
        <v>74</v>
      </c>
      <c r="I473" t="s">
        <v>5835</v>
      </c>
      <c r="J473" t="s">
        <v>1530</v>
      </c>
      <c r="K473" t="s">
        <v>74</v>
      </c>
      <c r="L473" t="s">
        <v>74</v>
      </c>
      <c r="M473" t="s">
        <v>77</v>
      </c>
      <c r="N473" t="s">
        <v>78</v>
      </c>
      <c r="O473" t="s">
        <v>74</v>
      </c>
      <c r="P473" t="s">
        <v>74</v>
      </c>
      <c r="Q473" t="s">
        <v>74</v>
      </c>
      <c r="R473" t="s">
        <v>74</v>
      </c>
      <c r="S473" t="s">
        <v>74</v>
      </c>
      <c r="T473" t="s">
        <v>74</v>
      </c>
      <c r="U473" t="s">
        <v>5836</v>
      </c>
      <c r="V473" t="s">
        <v>5837</v>
      </c>
      <c r="W473" t="s">
        <v>74</v>
      </c>
      <c r="X473" t="s">
        <v>74</v>
      </c>
      <c r="Y473" t="s">
        <v>5838</v>
      </c>
      <c r="Z473" t="s">
        <v>74</v>
      </c>
      <c r="AA473" t="s">
        <v>5839</v>
      </c>
      <c r="AB473" t="s">
        <v>5840</v>
      </c>
      <c r="AC473" t="s">
        <v>74</v>
      </c>
      <c r="AD473" t="s">
        <v>74</v>
      </c>
      <c r="AE473" t="s">
        <v>74</v>
      </c>
      <c r="AF473" t="s">
        <v>74</v>
      </c>
      <c r="AG473">
        <v>20</v>
      </c>
      <c r="AH473">
        <v>32</v>
      </c>
      <c r="AI473">
        <v>34</v>
      </c>
      <c r="AJ473">
        <v>0</v>
      </c>
      <c r="AK473">
        <v>6</v>
      </c>
      <c r="AL473" t="s">
        <v>707</v>
      </c>
      <c r="AM473" t="s">
        <v>572</v>
      </c>
      <c r="AN473" t="s">
        <v>1536</v>
      </c>
      <c r="AO473" t="s">
        <v>1537</v>
      </c>
      <c r="AP473" t="s">
        <v>74</v>
      </c>
      <c r="AQ473" t="s">
        <v>74</v>
      </c>
      <c r="AR473" t="s">
        <v>1538</v>
      </c>
      <c r="AS473" t="s">
        <v>1539</v>
      </c>
      <c r="AT473" t="s">
        <v>5830</v>
      </c>
      <c r="AU473">
        <v>1997</v>
      </c>
      <c r="AV473">
        <v>24</v>
      </c>
      <c r="AW473">
        <v>2</v>
      </c>
      <c r="AX473" t="s">
        <v>74</v>
      </c>
      <c r="AY473" t="s">
        <v>74</v>
      </c>
      <c r="AZ473" t="s">
        <v>74</v>
      </c>
      <c r="BA473" t="s">
        <v>74</v>
      </c>
      <c r="BB473">
        <v>167</v>
      </c>
      <c r="BC473">
        <v>170</v>
      </c>
      <c r="BD473" t="s">
        <v>74</v>
      </c>
      <c r="BE473" t="s">
        <v>5841</v>
      </c>
      <c r="BF473" t="str">
        <f>HYPERLINK("http://dx.doi.org/10.1029/96GL03922","http://dx.doi.org/10.1029/96GL03922")</f>
        <v>http://dx.doi.org/10.1029/96GL03922</v>
      </c>
      <c r="BG473" t="s">
        <v>74</v>
      </c>
      <c r="BH473" t="s">
        <v>74</v>
      </c>
      <c r="BI473">
        <v>4</v>
      </c>
      <c r="BJ473" t="s">
        <v>1541</v>
      </c>
      <c r="BK473" t="s">
        <v>95</v>
      </c>
      <c r="BL473" t="s">
        <v>564</v>
      </c>
      <c r="BM473" t="s">
        <v>5842</v>
      </c>
      <c r="BN473" t="s">
        <v>74</v>
      </c>
      <c r="BO473" t="s">
        <v>74</v>
      </c>
      <c r="BP473" t="s">
        <v>74</v>
      </c>
      <c r="BQ473" t="s">
        <v>74</v>
      </c>
      <c r="BR473" t="s">
        <v>97</v>
      </c>
      <c r="BS473" t="s">
        <v>5843</v>
      </c>
      <c r="BT473" t="str">
        <f>HYPERLINK("https%3A%2F%2Fwww.webofscience.com%2Fwos%2Fwoscc%2Ffull-record%2FWOS:A1997WD30100015","View Full Record in Web of Science")</f>
        <v>View Full Record in Web of Science</v>
      </c>
    </row>
    <row r="474" spans="1:72" x14ac:dyDescent="0.15">
      <c r="A474" t="s">
        <v>72</v>
      </c>
      <c r="B474" t="s">
        <v>5844</v>
      </c>
      <c r="C474" t="s">
        <v>74</v>
      </c>
      <c r="D474" t="s">
        <v>74</v>
      </c>
      <c r="E474" t="s">
        <v>74</v>
      </c>
      <c r="F474" t="s">
        <v>5844</v>
      </c>
      <c r="G474" t="s">
        <v>74</v>
      </c>
      <c r="H474" t="s">
        <v>74</v>
      </c>
      <c r="I474" t="s">
        <v>5845</v>
      </c>
      <c r="J474" t="s">
        <v>1530</v>
      </c>
      <c r="K474" t="s">
        <v>74</v>
      </c>
      <c r="L474" t="s">
        <v>74</v>
      </c>
      <c r="M474" t="s">
        <v>77</v>
      </c>
      <c r="N474" t="s">
        <v>78</v>
      </c>
      <c r="O474" t="s">
        <v>74</v>
      </c>
      <c r="P474" t="s">
        <v>74</v>
      </c>
      <c r="Q474" t="s">
        <v>74</v>
      </c>
      <c r="R474" t="s">
        <v>74</v>
      </c>
      <c r="S474" t="s">
        <v>74</v>
      </c>
      <c r="T474" t="s">
        <v>74</v>
      </c>
      <c r="U474" t="s">
        <v>74</v>
      </c>
      <c r="V474" t="s">
        <v>5846</v>
      </c>
      <c r="W474" t="s">
        <v>5847</v>
      </c>
      <c r="X474" t="s">
        <v>733</v>
      </c>
      <c r="Y474" t="s">
        <v>5848</v>
      </c>
      <c r="Z474" t="s">
        <v>74</v>
      </c>
      <c r="AA474" t="s">
        <v>5849</v>
      </c>
      <c r="AB474" t="s">
        <v>5850</v>
      </c>
      <c r="AC474" t="s">
        <v>74</v>
      </c>
      <c r="AD474" t="s">
        <v>74</v>
      </c>
      <c r="AE474" t="s">
        <v>74</v>
      </c>
      <c r="AF474" t="s">
        <v>74</v>
      </c>
      <c r="AG474">
        <v>7</v>
      </c>
      <c r="AH474">
        <v>45</v>
      </c>
      <c r="AI474">
        <v>49</v>
      </c>
      <c r="AJ474">
        <v>0</v>
      </c>
      <c r="AK474">
        <v>7</v>
      </c>
      <c r="AL474" t="s">
        <v>707</v>
      </c>
      <c r="AM474" t="s">
        <v>572</v>
      </c>
      <c r="AN474" t="s">
        <v>1536</v>
      </c>
      <c r="AO474" t="s">
        <v>1537</v>
      </c>
      <c r="AP474" t="s">
        <v>74</v>
      </c>
      <c r="AQ474" t="s">
        <v>74</v>
      </c>
      <c r="AR474" t="s">
        <v>1538</v>
      </c>
      <c r="AS474" t="s">
        <v>1539</v>
      </c>
      <c r="AT474" t="s">
        <v>5830</v>
      </c>
      <c r="AU474">
        <v>1997</v>
      </c>
      <c r="AV474">
        <v>24</v>
      </c>
      <c r="AW474">
        <v>2</v>
      </c>
      <c r="AX474" t="s">
        <v>74</v>
      </c>
      <c r="AY474" t="s">
        <v>74</v>
      </c>
      <c r="AZ474" t="s">
        <v>74</v>
      </c>
      <c r="BA474" t="s">
        <v>74</v>
      </c>
      <c r="BB474">
        <v>171</v>
      </c>
      <c r="BC474">
        <v>172</v>
      </c>
      <c r="BD474" t="s">
        <v>74</v>
      </c>
      <c r="BE474" t="s">
        <v>5851</v>
      </c>
      <c r="BF474" t="str">
        <f>HYPERLINK("http://dx.doi.org/10.1029/96GL03928","http://dx.doi.org/10.1029/96GL03928")</f>
        <v>http://dx.doi.org/10.1029/96GL03928</v>
      </c>
      <c r="BG474" t="s">
        <v>74</v>
      </c>
      <c r="BH474" t="s">
        <v>74</v>
      </c>
      <c r="BI474">
        <v>2</v>
      </c>
      <c r="BJ474" t="s">
        <v>1541</v>
      </c>
      <c r="BK474" t="s">
        <v>95</v>
      </c>
      <c r="BL474" t="s">
        <v>564</v>
      </c>
      <c r="BM474" t="s">
        <v>5842</v>
      </c>
      <c r="BN474" t="s">
        <v>74</v>
      </c>
      <c r="BO474" t="s">
        <v>227</v>
      </c>
      <c r="BP474" t="s">
        <v>74</v>
      </c>
      <c r="BQ474" t="s">
        <v>74</v>
      </c>
      <c r="BR474" t="s">
        <v>97</v>
      </c>
      <c r="BS474" t="s">
        <v>5852</v>
      </c>
      <c r="BT474" t="str">
        <f>HYPERLINK("https%3A%2F%2Fwww.webofscience.com%2Fwos%2Fwoscc%2Ffull-record%2FWOS:A1997WD30100016","View Full Record in Web of Science")</f>
        <v>View Full Record in Web of Science</v>
      </c>
    </row>
    <row r="475" spans="1:72" x14ac:dyDescent="0.15">
      <c r="A475" t="s">
        <v>72</v>
      </c>
      <c r="B475" t="s">
        <v>5853</v>
      </c>
      <c r="C475" t="s">
        <v>74</v>
      </c>
      <c r="D475" t="s">
        <v>74</v>
      </c>
      <c r="E475" t="s">
        <v>74</v>
      </c>
      <c r="F475" t="s">
        <v>5853</v>
      </c>
      <c r="G475" t="s">
        <v>74</v>
      </c>
      <c r="H475" t="s">
        <v>74</v>
      </c>
      <c r="I475" t="s">
        <v>5854</v>
      </c>
      <c r="J475" t="s">
        <v>1049</v>
      </c>
      <c r="K475" t="s">
        <v>74</v>
      </c>
      <c r="L475" t="s">
        <v>74</v>
      </c>
      <c r="M475" t="s">
        <v>77</v>
      </c>
      <c r="N475" t="s">
        <v>78</v>
      </c>
      <c r="O475" t="s">
        <v>74</v>
      </c>
      <c r="P475" t="s">
        <v>74</v>
      </c>
      <c r="Q475" t="s">
        <v>74</v>
      </c>
      <c r="R475" t="s">
        <v>74</v>
      </c>
      <c r="S475" t="s">
        <v>74</v>
      </c>
      <c r="T475" t="s">
        <v>74</v>
      </c>
      <c r="U475" t="s">
        <v>5855</v>
      </c>
      <c r="V475" t="s">
        <v>5856</v>
      </c>
      <c r="W475" t="s">
        <v>5857</v>
      </c>
      <c r="X475" t="s">
        <v>5858</v>
      </c>
      <c r="Y475" t="s">
        <v>5859</v>
      </c>
      <c r="Z475" t="s">
        <v>74</v>
      </c>
      <c r="AA475" t="s">
        <v>5860</v>
      </c>
      <c r="AB475" t="s">
        <v>5861</v>
      </c>
      <c r="AC475" t="s">
        <v>74</v>
      </c>
      <c r="AD475" t="s">
        <v>74</v>
      </c>
      <c r="AE475" t="s">
        <v>74</v>
      </c>
      <c r="AF475" t="s">
        <v>74</v>
      </c>
      <c r="AG475">
        <v>62</v>
      </c>
      <c r="AH475">
        <v>81</v>
      </c>
      <c r="AI475">
        <v>86</v>
      </c>
      <c r="AJ475">
        <v>0</v>
      </c>
      <c r="AK475">
        <v>8</v>
      </c>
      <c r="AL475" t="s">
        <v>707</v>
      </c>
      <c r="AM475" t="s">
        <v>572</v>
      </c>
      <c r="AN475" t="s">
        <v>708</v>
      </c>
      <c r="AO475" t="s">
        <v>1055</v>
      </c>
      <c r="AP475" t="s">
        <v>1056</v>
      </c>
      <c r="AQ475" t="s">
        <v>74</v>
      </c>
      <c r="AR475" t="s">
        <v>1057</v>
      </c>
      <c r="AS475" t="s">
        <v>1058</v>
      </c>
      <c r="AT475" t="s">
        <v>5830</v>
      </c>
      <c r="AU475">
        <v>1997</v>
      </c>
      <c r="AV475">
        <v>102</v>
      </c>
      <c r="AW475" t="s">
        <v>5862</v>
      </c>
      <c r="AX475" t="s">
        <v>74</v>
      </c>
      <c r="AY475" t="s">
        <v>74</v>
      </c>
      <c r="AZ475" t="s">
        <v>74</v>
      </c>
      <c r="BA475" t="s">
        <v>74</v>
      </c>
      <c r="BB475">
        <v>1101</v>
      </c>
      <c r="BC475">
        <v>1117</v>
      </c>
      <c r="BD475" t="s">
        <v>74</v>
      </c>
      <c r="BE475" t="s">
        <v>5863</v>
      </c>
      <c r="BF475" t="str">
        <f>HYPERLINK("http://dx.doi.org/10.1029/96JC02992","http://dx.doi.org/10.1029/96JC02992")</f>
        <v>http://dx.doi.org/10.1029/96JC02992</v>
      </c>
      <c r="BG475" t="s">
        <v>74</v>
      </c>
      <c r="BH475" t="s">
        <v>74</v>
      </c>
      <c r="BI475">
        <v>17</v>
      </c>
      <c r="BJ475" t="s">
        <v>1061</v>
      </c>
      <c r="BK475" t="s">
        <v>95</v>
      </c>
      <c r="BL475" t="s">
        <v>1061</v>
      </c>
      <c r="BM475" t="s">
        <v>5864</v>
      </c>
      <c r="BN475" t="s">
        <v>74</v>
      </c>
      <c r="BO475" t="s">
        <v>1134</v>
      </c>
      <c r="BP475" t="s">
        <v>74</v>
      </c>
      <c r="BQ475" t="s">
        <v>74</v>
      </c>
      <c r="BR475" t="s">
        <v>97</v>
      </c>
      <c r="BS475" t="s">
        <v>5865</v>
      </c>
      <c r="BT475" t="str">
        <f>HYPERLINK("https%3A%2F%2Fwww.webofscience.com%2Fwos%2Fwoscc%2Ffull-record%2FWOS:A1997WC95000014","View Full Record in Web of Science")</f>
        <v>View Full Record in Web of Science</v>
      </c>
    </row>
    <row r="476" spans="1:72" x14ac:dyDescent="0.15">
      <c r="A476" t="s">
        <v>72</v>
      </c>
      <c r="B476" t="s">
        <v>5866</v>
      </c>
      <c r="C476" t="s">
        <v>74</v>
      </c>
      <c r="D476" t="s">
        <v>74</v>
      </c>
      <c r="E476" t="s">
        <v>74</v>
      </c>
      <c r="F476" t="s">
        <v>5866</v>
      </c>
      <c r="G476" t="s">
        <v>74</v>
      </c>
      <c r="H476" t="s">
        <v>74</v>
      </c>
      <c r="I476" t="s">
        <v>5867</v>
      </c>
      <c r="J476" t="s">
        <v>1098</v>
      </c>
      <c r="K476" t="s">
        <v>74</v>
      </c>
      <c r="L476" t="s">
        <v>74</v>
      </c>
      <c r="M476" t="s">
        <v>77</v>
      </c>
      <c r="N476" t="s">
        <v>78</v>
      </c>
      <c r="O476" t="s">
        <v>74</v>
      </c>
      <c r="P476" t="s">
        <v>74</v>
      </c>
      <c r="Q476" t="s">
        <v>74</v>
      </c>
      <c r="R476" t="s">
        <v>74</v>
      </c>
      <c r="S476" t="s">
        <v>74</v>
      </c>
      <c r="T476" t="s">
        <v>74</v>
      </c>
      <c r="U476" t="s">
        <v>5868</v>
      </c>
      <c r="V476" t="s">
        <v>5869</v>
      </c>
      <c r="W476" t="s">
        <v>74</v>
      </c>
      <c r="X476" t="s">
        <v>74</v>
      </c>
      <c r="Y476" t="s">
        <v>1286</v>
      </c>
      <c r="Z476" t="s">
        <v>74</v>
      </c>
      <c r="AA476" t="s">
        <v>74</v>
      </c>
      <c r="AB476" t="s">
        <v>74</v>
      </c>
      <c r="AC476" t="s">
        <v>74</v>
      </c>
      <c r="AD476" t="s">
        <v>74</v>
      </c>
      <c r="AE476" t="s">
        <v>74</v>
      </c>
      <c r="AF476" t="s">
        <v>74</v>
      </c>
      <c r="AG476">
        <v>52</v>
      </c>
      <c r="AH476">
        <v>98</v>
      </c>
      <c r="AI476">
        <v>108</v>
      </c>
      <c r="AJ476">
        <v>1</v>
      </c>
      <c r="AK476">
        <v>7</v>
      </c>
      <c r="AL476" t="s">
        <v>707</v>
      </c>
      <c r="AM476" t="s">
        <v>572</v>
      </c>
      <c r="AN476" t="s">
        <v>708</v>
      </c>
      <c r="AO476" t="s">
        <v>1106</v>
      </c>
      <c r="AP476" t="s">
        <v>1107</v>
      </c>
      <c r="AQ476" t="s">
        <v>74</v>
      </c>
      <c r="AR476" t="s">
        <v>1108</v>
      </c>
      <c r="AS476" t="s">
        <v>1109</v>
      </c>
      <c r="AT476" t="s">
        <v>5870</v>
      </c>
      <c r="AU476">
        <v>1997</v>
      </c>
      <c r="AV476">
        <v>102</v>
      </c>
      <c r="AW476" t="s">
        <v>5871</v>
      </c>
      <c r="AX476" t="s">
        <v>74</v>
      </c>
      <c r="AY476" t="s">
        <v>74</v>
      </c>
      <c r="AZ476" t="s">
        <v>74</v>
      </c>
      <c r="BA476" t="s">
        <v>74</v>
      </c>
      <c r="BB476">
        <v>543</v>
      </c>
      <c r="BC476">
        <v>552</v>
      </c>
      <c r="BD476" t="s">
        <v>74</v>
      </c>
      <c r="BE476" t="s">
        <v>5872</v>
      </c>
      <c r="BF476" t="str">
        <f>HYPERLINK("http://dx.doi.org/10.1029/96JB02933","http://dx.doi.org/10.1029/96JB02933")</f>
        <v>http://dx.doi.org/10.1029/96JB02933</v>
      </c>
      <c r="BG476" t="s">
        <v>74</v>
      </c>
      <c r="BH476" t="s">
        <v>74</v>
      </c>
      <c r="BI476">
        <v>10</v>
      </c>
      <c r="BJ476" t="s">
        <v>225</v>
      </c>
      <c r="BK476" t="s">
        <v>95</v>
      </c>
      <c r="BL476" t="s">
        <v>225</v>
      </c>
      <c r="BM476" t="s">
        <v>5873</v>
      </c>
      <c r="BN476" t="s">
        <v>74</v>
      </c>
      <c r="BO476" t="s">
        <v>74</v>
      </c>
      <c r="BP476" t="s">
        <v>74</v>
      </c>
      <c r="BQ476" t="s">
        <v>74</v>
      </c>
      <c r="BR476" t="s">
        <v>97</v>
      </c>
      <c r="BS476" t="s">
        <v>5874</v>
      </c>
      <c r="BT476" t="str">
        <f>HYPERLINK("https%3A%2F%2Fwww.webofscience.com%2Fwos%2Fwoscc%2Ffull-record%2FWOS:A1997WC62800009","View Full Record in Web of Science")</f>
        <v>View Full Record in Web of Science</v>
      </c>
    </row>
    <row r="477" spans="1:72" x14ac:dyDescent="0.15">
      <c r="A477" t="s">
        <v>72</v>
      </c>
      <c r="B477" t="s">
        <v>5875</v>
      </c>
      <c r="C477" t="s">
        <v>74</v>
      </c>
      <c r="D477" t="s">
        <v>74</v>
      </c>
      <c r="E477" t="s">
        <v>74</v>
      </c>
      <c r="F477" t="s">
        <v>5875</v>
      </c>
      <c r="G477" t="s">
        <v>74</v>
      </c>
      <c r="H477" t="s">
        <v>74</v>
      </c>
      <c r="I477" t="s">
        <v>5876</v>
      </c>
      <c r="J477" t="s">
        <v>1098</v>
      </c>
      <c r="K477" t="s">
        <v>74</v>
      </c>
      <c r="L477" t="s">
        <v>74</v>
      </c>
      <c r="M477" t="s">
        <v>77</v>
      </c>
      <c r="N477" t="s">
        <v>78</v>
      </c>
      <c r="O477" t="s">
        <v>74</v>
      </c>
      <c r="P477" t="s">
        <v>74</v>
      </c>
      <c r="Q477" t="s">
        <v>74</v>
      </c>
      <c r="R477" t="s">
        <v>74</v>
      </c>
      <c r="S477" t="s">
        <v>74</v>
      </c>
      <c r="T477" t="s">
        <v>74</v>
      </c>
      <c r="U477" t="s">
        <v>5877</v>
      </c>
      <c r="V477" t="s">
        <v>5878</v>
      </c>
      <c r="W477" t="s">
        <v>913</v>
      </c>
      <c r="X477" t="s">
        <v>5879</v>
      </c>
      <c r="Y477" t="s">
        <v>5880</v>
      </c>
      <c r="Z477" t="s">
        <v>74</v>
      </c>
      <c r="AA477" t="s">
        <v>5881</v>
      </c>
      <c r="AB477" t="s">
        <v>5882</v>
      </c>
      <c r="AC477" t="s">
        <v>74</v>
      </c>
      <c r="AD477" t="s">
        <v>74</v>
      </c>
      <c r="AE477" t="s">
        <v>74</v>
      </c>
      <c r="AF477" t="s">
        <v>74</v>
      </c>
      <c r="AG477">
        <v>74</v>
      </c>
      <c r="AH477">
        <v>58</v>
      </c>
      <c r="AI477">
        <v>60</v>
      </c>
      <c r="AJ477">
        <v>0</v>
      </c>
      <c r="AK477">
        <v>5</v>
      </c>
      <c r="AL477" t="s">
        <v>707</v>
      </c>
      <c r="AM477" t="s">
        <v>572</v>
      </c>
      <c r="AN477" t="s">
        <v>708</v>
      </c>
      <c r="AO477" t="s">
        <v>1106</v>
      </c>
      <c r="AP477" t="s">
        <v>1107</v>
      </c>
      <c r="AQ477" t="s">
        <v>74</v>
      </c>
      <c r="AR477" t="s">
        <v>1108</v>
      </c>
      <c r="AS477" t="s">
        <v>1109</v>
      </c>
      <c r="AT477" t="s">
        <v>5870</v>
      </c>
      <c r="AU477">
        <v>1997</v>
      </c>
      <c r="AV477">
        <v>102</v>
      </c>
      <c r="AW477" t="s">
        <v>5871</v>
      </c>
      <c r="AX477" t="s">
        <v>74</v>
      </c>
      <c r="AY477" t="s">
        <v>74</v>
      </c>
      <c r="AZ477" t="s">
        <v>74</v>
      </c>
      <c r="BA477" t="s">
        <v>74</v>
      </c>
      <c r="BB477">
        <v>605</v>
      </c>
      <c r="BC477">
        <v>633</v>
      </c>
      <c r="BD477" t="s">
        <v>74</v>
      </c>
      <c r="BE477" t="s">
        <v>5883</v>
      </c>
      <c r="BF477" t="str">
        <f>HYPERLINK("http://dx.doi.org/10.1029/96JB02855","http://dx.doi.org/10.1029/96JB02855")</f>
        <v>http://dx.doi.org/10.1029/96JB02855</v>
      </c>
      <c r="BG477" t="s">
        <v>74</v>
      </c>
      <c r="BH477" t="s">
        <v>74</v>
      </c>
      <c r="BI477">
        <v>29</v>
      </c>
      <c r="BJ477" t="s">
        <v>225</v>
      </c>
      <c r="BK477" t="s">
        <v>95</v>
      </c>
      <c r="BL477" t="s">
        <v>225</v>
      </c>
      <c r="BM477" t="s">
        <v>5873</v>
      </c>
      <c r="BN477" t="s">
        <v>74</v>
      </c>
      <c r="BO477" t="s">
        <v>227</v>
      </c>
      <c r="BP477" t="s">
        <v>74</v>
      </c>
      <c r="BQ477" t="s">
        <v>74</v>
      </c>
      <c r="BR477" t="s">
        <v>97</v>
      </c>
      <c r="BS477" t="s">
        <v>5884</v>
      </c>
      <c r="BT477" t="str">
        <f>HYPERLINK("https%3A%2F%2Fwww.webofscience.com%2Fwos%2Fwoscc%2Ffull-record%2FWOS:A1997WC62800014","View Full Record in Web of Science")</f>
        <v>View Full Record in Web of Science</v>
      </c>
    </row>
    <row r="478" spans="1:72" x14ac:dyDescent="0.15">
      <c r="A478" t="s">
        <v>5885</v>
      </c>
      <c r="B478" t="s">
        <v>5886</v>
      </c>
      <c r="C478" t="s">
        <v>74</v>
      </c>
      <c r="D478" t="s">
        <v>74</v>
      </c>
      <c r="E478" t="s">
        <v>5887</v>
      </c>
      <c r="F478" t="s">
        <v>5886</v>
      </c>
      <c r="G478" t="s">
        <v>74</v>
      </c>
      <c r="H478" t="s">
        <v>74</v>
      </c>
      <c r="I478" t="s">
        <v>5888</v>
      </c>
      <c r="J478" t="s">
        <v>5889</v>
      </c>
      <c r="K478" t="s">
        <v>74</v>
      </c>
      <c r="L478" t="s">
        <v>74</v>
      </c>
      <c r="M478" t="s">
        <v>77</v>
      </c>
      <c r="N478" t="s">
        <v>5890</v>
      </c>
      <c r="O478" t="s">
        <v>5891</v>
      </c>
      <c r="P478" t="s">
        <v>5892</v>
      </c>
      <c r="Q478" t="s">
        <v>5893</v>
      </c>
      <c r="R478" t="s">
        <v>74</v>
      </c>
      <c r="S478" t="s">
        <v>74</v>
      </c>
      <c r="T478" t="s">
        <v>74</v>
      </c>
      <c r="U478" t="s">
        <v>74</v>
      </c>
      <c r="V478" t="s">
        <v>74</v>
      </c>
      <c r="W478" t="s">
        <v>5894</v>
      </c>
      <c r="X478" t="s">
        <v>82</v>
      </c>
      <c r="Y478" t="s">
        <v>5895</v>
      </c>
      <c r="Z478" t="s">
        <v>74</v>
      </c>
      <c r="AA478" t="s">
        <v>74</v>
      </c>
      <c r="AB478" t="s">
        <v>74</v>
      </c>
      <c r="AC478" t="s">
        <v>74</v>
      </c>
      <c r="AD478" t="s">
        <v>74</v>
      </c>
      <c r="AE478" t="s">
        <v>74</v>
      </c>
      <c r="AF478" t="s">
        <v>74</v>
      </c>
      <c r="AG478">
        <v>0</v>
      </c>
      <c r="AH478">
        <v>0</v>
      </c>
      <c r="AI478">
        <v>0</v>
      </c>
      <c r="AJ478">
        <v>0</v>
      </c>
      <c r="AK478">
        <v>0</v>
      </c>
      <c r="AL478" t="s">
        <v>5896</v>
      </c>
      <c r="AM478" t="s">
        <v>299</v>
      </c>
      <c r="AN478" t="s">
        <v>5897</v>
      </c>
      <c r="AO478" t="s">
        <v>74</v>
      </c>
      <c r="AP478" t="s">
        <v>74</v>
      </c>
      <c r="AQ478" t="s">
        <v>74</v>
      </c>
      <c r="AR478" t="s">
        <v>74</v>
      </c>
      <c r="AS478" t="s">
        <v>74</v>
      </c>
      <c r="AT478" t="s">
        <v>74</v>
      </c>
      <c r="AU478">
        <v>1997</v>
      </c>
      <c r="AV478" t="s">
        <v>74</v>
      </c>
      <c r="AW478" t="s">
        <v>74</v>
      </c>
      <c r="AX478" t="s">
        <v>74</v>
      </c>
      <c r="AY478" t="s">
        <v>74</v>
      </c>
      <c r="AZ478" t="s">
        <v>74</v>
      </c>
      <c r="BA478" t="s">
        <v>74</v>
      </c>
      <c r="BB478">
        <v>158</v>
      </c>
      <c r="BC478">
        <v>159</v>
      </c>
      <c r="BD478" t="s">
        <v>74</v>
      </c>
      <c r="BE478" t="s">
        <v>74</v>
      </c>
      <c r="BF478" t="s">
        <v>74</v>
      </c>
      <c r="BG478" t="s">
        <v>74</v>
      </c>
      <c r="BH478" t="s">
        <v>74</v>
      </c>
      <c r="BI478">
        <v>2</v>
      </c>
      <c r="BJ478" t="s">
        <v>1642</v>
      </c>
      <c r="BK478" t="s">
        <v>5898</v>
      </c>
      <c r="BL478" t="s">
        <v>1642</v>
      </c>
      <c r="BM478" t="s">
        <v>5899</v>
      </c>
      <c r="BN478" t="s">
        <v>74</v>
      </c>
      <c r="BO478" t="s">
        <v>74</v>
      </c>
      <c r="BP478" t="s">
        <v>74</v>
      </c>
      <c r="BQ478" t="s">
        <v>74</v>
      </c>
      <c r="BR478" t="s">
        <v>97</v>
      </c>
      <c r="BS478" t="s">
        <v>5900</v>
      </c>
      <c r="BT478" t="str">
        <f>HYPERLINK("https%3A%2F%2Fwww.webofscience.com%2Fwos%2Fwoscc%2Ffull-record%2FWOS:000075999700080","View Full Record in Web of Science")</f>
        <v>View Full Record in Web of Science</v>
      </c>
    </row>
    <row r="479" spans="1:72" x14ac:dyDescent="0.15">
      <c r="A479" t="s">
        <v>5885</v>
      </c>
      <c r="B479" t="s">
        <v>5901</v>
      </c>
      <c r="C479" t="s">
        <v>74</v>
      </c>
      <c r="D479" t="s">
        <v>74</v>
      </c>
      <c r="E479" t="s">
        <v>5887</v>
      </c>
      <c r="F479" t="s">
        <v>5901</v>
      </c>
      <c r="G479" t="s">
        <v>74</v>
      </c>
      <c r="H479" t="s">
        <v>74</v>
      </c>
      <c r="I479" t="s">
        <v>5902</v>
      </c>
      <c r="J479" t="s">
        <v>5889</v>
      </c>
      <c r="K479" t="s">
        <v>74</v>
      </c>
      <c r="L479" t="s">
        <v>74</v>
      </c>
      <c r="M479" t="s">
        <v>77</v>
      </c>
      <c r="N479" t="s">
        <v>5890</v>
      </c>
      <c r="O479" t="s">
        <v>5891</v>
      </c>
      <c r="P479" t="s">
        <v>5892</v>
      </c>
      <c r="Q479" t="s">
        <v>5893</v>
      </c>
      <c r="R479" t="s">
        <v>74</v>
      </c>
      <c r="S479" t="s">
        <v>74</v>
      </c>
      <c r="T479" t="s">
        <v>74</v>
      </c>
      <c r="U479" t="s">
        <v>74</v>
      </c>
      <c r="V479" t="s">
        <v>74</v>
      </c>
      <c r="W479" t="s">
        <v>5903</v>
      </c>
      <c r="X479" t="s">
        <v>5904</v>
      </c>
      <c r="Y479" t="s">
        <v>5905</v>
      </c>
      <c r="Z479" t="s">
        <v>74</v>
      </c>
      <c r="AA479" t="s">
        <v>5906</v>
      </c>
      <c r="AB479" t="s">
        <v>5907</v>
      </c>
      <c r="AC479" t="s">
        <v>74</v>
      </c>
      <c r="AD479" t="s">
        <v>74</v>
      </c>
      <c r="AE479" t="s">
        <v>74</v>
      </c>
      <c r="AF479" t="s">
        <v>74</v>
      </c>
      <c r="AG479">
        <v>0</v>
      </c>
      <c r="AH479">
        <v>5</v>
      </c>
      <c r="AI479">
        <v>5</v>
      </c>
      <c r="AJ479">
        <v>0</v>
      </c>
      <c r="AK479">
        <v>0</v>
      </c>
      <c r="AL479" t="s">
        <v>5896</v>
      </c>
      <c r="AM479" t="s">
        <v>299</v>
      </c>
      <c r="AN479" t="s">
        <v>5897</v>
      </c>
      <c r="AO479" t="s">
        <v>74</v>
      </c>
      <c r="AP479" t="s">
        <v>74</v>
      </c>
      <c r="AQ479" t="s">
        <v>74</v>
      </c>
      <c r="AR479" t="s">
        <v>74</v>
      </c>
      <c r="AS479" t="s">
        <v>74</v>
      </c>
      <c r="AT479" t="s">
        <v>74</v>
      </c>
      <c r="AU479">
        <v>1997</v>
      </c>
      <c r="AV479" t="s">
        <v>74</v>
      </c>
      <c r="AW479" t="s">
        <v>74</v>
      </c>
      <c r="AX479" t="s">
        <v>74</v>
      </c>
      <c r="AY479" t="s">
        <v>74</v>
      </c>
      <c r="AZ479" t="s">
        <v>74</v>
      </c>
      <c r="BA479" t="s">
        <v>74</v>
      </c>
      <c r="BB479">
        <v>245</v>
      </c>
      <c r="BC479">
        <v>246</v>
      </c>
      <c r="BD479" t="s">
        <v>74</v>
      </c>
      <c r="BE479" t="s">
        <v>74</v>
      </c>
      <c r="BF479" t="s">
        <v>74</v>
      </c>
      <c r="BG479" t="s">
        <v>74</v>
      </c>
      <c r="BH479" t="s">
        <v>74</v>
      </c>
      <c r="BI479">
        <v>2</v>
      </c>
      <c r="BJ479" t="s">
        <v>1642</v>
      </c>
      <c r="BK479" t="s">
        <v>5898</v>
      </c>
      <c r="BL479" t="s">
        <v>1642</v>
      </c>
      <c r="BM479" t="s">
        <v>5899</v>
      </c>
      <c r="BN479" t="s">
        <v>74</v>
      </c>
      <c r="BO479" t="s">
        <v>74</v>
      </c>
      <c r="BP479" t="s">
        <v>74</v>
      </c>
      <c r="BQ479" t="s">
        <v>74</v>
      </c>
      <c r="BR479" t="s">
        <v>97</v>
      </c>
      <c r="BS479" t="s">
        <v>5908</v>
      </c>
      <c r="BT479" t="str">
        <f>HYPERLINK("https%3A%2F%2Fwww.webofscience.com%2Fwos%2Fwoscc%2Ffull-record%2FWOS:000075999700124","View Full Record in Web of Science")</f>
        <v>View Full Record in Web of Science</v>
      </c>
    </row>
    <row r="480" spans="1:72" x14ac:dyDescent="0.15">
      <c r="A480" t="s">
        <v>5885</v>
      </c>
      <c r="B480" t="s">
        <v>5909</v>
      </c>
      <c r="C480" t="s">
        <v>74</v>
      </c>
      <c r="D480" t="s">
        <v>5910</v>
      </c>
      <c r="E480" t="s">
        <v>74</v>
      </c>
      <c r="F480" t="s">
        <v>5909</v>
      </c>
      <c r="G480" t="s">
        <v>74</v>
      </c>
      <c r="H480" t="s">
        <v>74</v>
      </c>
      <c r="I480" t="s">
        <v>5911</v>
      </c>
      <c r="J480" t="s">
        <v>5912</v>
      </c>
      <c r="K480" t="s">
        <v>5913</v>
      </c>
      <c r="L480" t="s">
        <v>74</v>
      </c>
      <c r="M480" t="s">
        <v>77</v>
      </c>
      <c r="N480" t="s">
        <v>5890</v>
      </c>
      <c r="O480" t="s">
        <v>5914</v>
      </c>
      <c r="P480" t="s">
        <v>5915</v>
      </c>
      <c r="Q480" t="s">
        <v>5916</v>
      </c>
      <c r="R480" t="s">
        <v>74</v>
      </c>
      <c r="S480" t="s">
        <v>74</v>
      </c>
      <c r="T480" t="s">
        <v>74</v>
      </c>
      <c r="U480" t="s">
        <v>74</v>
      </c>
      <c r="V480" t="s">
        <v>5917</v>
      </c>
      <c r="W480" t="s">
        <v>74</v>
      </c>
      <c r="X480" t="s">
        <v>74</v>
      </c>
      <c r="Y480" t="s">
        <v>5918</v>
      </c>
      <c r="Z480" t="s">
        <v>74</v>
      </c>
      <c r="AA480" t="s">
        <v>74</v>
      </c>
      <c r="AB480" t="s">
        <v>74</v>
      </c>
      <c r="AC480" t="s">
        <v>74</v>
      </c>
      <c r="AD480" t="s">
        <v>74</v>
      </c>
      <c r="AE480" t="s">
        <v>74</v>
      </c>
      <c r="AF480" t="s">
        <v>74</v>
      </c>
      <c r="AG480">
        <v>0</v>
      </c>
      <c r="AH480">
        <v>0</v>
      </c>
      <c r="AI480">
        <v>0</v>
      </c>
      <c r="AJ480">
        <v>0</v>
      </c>
      <c r="AK480">
        <v>0</v>
      </c>
      <c r="AL480" t="s">
        <v>5919</v>
      </c>
      <c r="AM480" t="s">
        <v>5920</v>
      </c>
      <c r="AN480" t="s">
        <v>5921</v>
      </c>
      <c r="AO480" t="s">
        <v>5922</v>
      </c>
      <c r="AP480" t="s">
        <v>74</v>
      </c>
      <c r="AQ480" t="s">
        <v>5923</v>
      </c>
      <c r="AR480" t="s">
        <v>5924</v>
      </c>
      <c r="AS480" t="s">
        <v>74</v>
      </c>
      <c r="AT480" t="s">
        <v>74</v>
      </c>
      <c r="AU480">
        <v>1997</v>
      </c>
      <c r="AV480">
        <v>397</v>
      </c>
      <c r="AW480" t="s">
        <v>74</v>
      </c>
      <c r="AX480" t="s">
        <v>74</v>
      </c>
      <c r="AY480" t="s">
        <v>74</v>
      </c>
      <c r="AZ480" t="s">
        <v>74</v>
      </c>
      <c r="BA480" t="s">
        <v>74</v>
      </c>
      <c r="BB480">
        <v>217</v>
      </c>
      <c r="BC480">
        <v>221</v>
      </c>
      <c r="BD480" t="s">
        <v>74</v>
      </c>
      <c r="BE480" t="s">
        <v>74</v>
      </c>
      <c r="BF480" t="s">
        <v>74</v>
      </c>
      <c r="BG480" t="s">
        <v>74</v>
      </c>
      <c r="BH480" t="s">
        <v>74</v>
      </c>
      <c r="BI480">
        <v>5</v>
      </c>
      <c r="BJ480" t="s">
        <v>5925</v>
      </c>
      <c r="BK480" t="s">
        <v>5898</v>
      </c>
      <c r="BL480" t="s">
        <v>1625</v>
      </c>
      <c r="BM480" t="s">
        <v>5926</v>
      </c>
      <c r="BN480" t="s">
        <v>74</v>
      </c>
      <c r="BO480" t="s">
        <v>74</v>
      </c>
      <c r="BP480" t="s">
        <v>74</v>
      </c>
      <c r="BQ480" t="s">
        <v>74</v>
      </c>
      <c r="BR480" t="s">
        <v>97</v>
      </c>
      <c r="BS480" t="s">
        <v>5927</v>
      </c>
      <c r="BT480" t="str">
        <f>HYPERLINK("https%3A%2F%2Fwww.webofscience.com%2Fwos%2Fwoscc%2Ffull-record%2FWOS:A1997BJ82Y00033","View Full Record in Web of Science")</f>
        <v>View Full Record in Web of Science</v>
      </c>
    </row>
    <row r="481" spans="1:72" x14ac:dyDescent="0.15">
      <c r="A481" t="s">
        <v>5885</v>
      </c>
      <c r="B481" t="s">
        <v>5928</v>
      </c>
      <c r="C481" t="s">
        <v>74</v>
      </c>
      <c r="D481" t="s">
        <v>5910</v>
      </c>
      <c r="E481" t="s">
        <v>74</v>
      </c>
      <c r="F481" t="s">
        <v>5928</v>
      </c>
      <c r="G481" t="s">
        <v>74</v>
      </c>
      <c r="H481" t="s">
        <v>74</v>
      </c>
      <c r="I481" t="s">
        <v>5929</v>
      </c>
      <c r="J481" t="s">
        <v>5912</v>
      </c>
      <c r="K481" t="s">
        <v>5913</v>
      </c>
      <c r="L481" t="s">
        <v>74</v>
      </c>
      <c r="M481" t="s">
        <v>77</v>
      </c>
      <c r="N481" t="s">
        <v>5890</v>
      </c>
      <c r="O481" t="s">
        <v>5914</v>
      </c>
      <c r="P481" t="s">
        <v>5915</v>
      </c>
      <c r="Q481" t="s">
        <v>5916</v>
      </c>
      <c r="R481" t="s">
        <v>74</v>
      </c>
      <c r="S481" t="s">
        <v>74</v>
      </c>
      <c r="T481" t="s">
        <v>74</v>
      </c>
      <c r="U481" t="s">
        <v>74</v>
      </c>
      <c r="V481" t="s">
        <v>5930</v>
      </c>
      <c r="W481" t="s">
        <v>74</v>
      </c>
      <c r="X481" t="s">
        <v>74</v>
      </c>
      <c r="Y481" t="s">
        <v>5931</v>
      </c>
      <c r="Z481" t="s">
        <v>74</v>
      </c>
      <c r="AA481" t="s">
        <v>5932</v>
      </c>
      <c r="AB481" t="s">
        <v>5933</v>
      </c>
      <c r="AC481" t="s">
        <v>74</v>
      </c>
      <c r="AD481" t="s">
        <v>74</v>
      </c>
      <c r="AE481" t="s">
        <v>74</v>
      </c>
      <c r="AF481" t="s">
        <v>74</v>
      </c>
      <c r="AG481">
        <v>0</v>
      </c>
      <c r="AH481">
        <v>7</v>
      </c>
      <c r="AI481">
        <v>8</v>
      </c>
      <c r="AJ481">
        <v>0</v>
      </c>
      <c r="AK481">
        <v>0</v>
      </c>
      <c r="AL481" t="s">
        <v>5919</v>
      </c>
      <c r="AM481" t="s">
        <v>5920</v>
      </c>
      <c r="AN481" t="s">
        <v>5921</v>
      </c>
      <c r="AO481" t="s">
        <v>5922</v>
      </c>
      <c r="AP481" t="s">
        <v>74</v>
      </c>
      <c r="AQ481" t="s">
        <v>5923</v>
      </c>
      <c r="AR481" t="s">
        <v>5924</v>
      </c>
      <c r="AS481" t="s">
        <v>74</v>
      </c>
      <c r="AT481" t="s">
        <v>74</v>
      </c>
      <c r="AU481">
        <v>1997</v>
      </c>
      <c r="AV481">
        <v>397</v>
      </c>
      <c r="AW481" t="s">
        <v>74</v>
      </c>
      <c r="AX481" t="s">
        <v>74</v>
      </c>
      <c r="AY481" t="s">
        <v>74</v>
      </c>
      <c r="AZ481" t="s">
        <v>74</v>
      </c>
      <c r="BA481" t="s">
        <v>74</v>
      </c>
      <c r="BB481">
        <v>387</v>
      </c>
      <c r="BC481">
        <v>394</v>
      </c>
      <c r="BD481" t="s">
        <v>74</v>
      </c>
      <c r="BE481" t="s">
        <v>74</v>
      </c>
      <c r="BF481" t="s">
        <v>74</v>
      </c>
      <c r="BG481" t="s">
        <v>74</v>
      </c>
      <c r="BH481" t="s">
        <v>74</v>
      </c>
      <c r="BI481">
        <v>8</v>
      </c>
      <c r="BJ481" t="s">
        <v>5925</v>
      </c>
      <c r="BK481" t="s">
        <v>5898</v>
      </c>
      <c r="BL481" t="s">
        <v>1625</v>
      </c>
      <c r="BM481" t="s">
        <v>5926</v>
      </c>
      <c r="BN481" t="s">
        <v>74</v>
      </c>
      <c r="BO481" t="s">
        <v>74</v>
      </c>
      <c r="BP481" t="s">
        <v>74</v>
      </c>
      <c r="BQ481" t="s">
        <v>74</v>
      </c>
      <c r="BR481" t="s">
        <v>97</v>
      </c>
      <c r="BS481" t="s">
        <v>5934</v>
      </c>
      <c r="BT481" t="str">
        <f>HYPERLINK("https%3A%2F%2Fwww.webofscience.com%2Fwos%2Fwoscc%2Ffull-record%2FWOS:A1997BJ82Y00062","View Full Record in Web of Science")</f>
        <v>View Full Record in Web of Science</v>
      </c>
    </row>
    <row r="482" spans="1:72" x14ac:dyDescent="0.15">
      <c r="A482" t="s">
        <v>5885</v>
      </c>
      <c r="B482" t="s">
        <v>5935</v>
      </c>
      <c r="C482" t="s">
        <v>74</v>
      </c>
      <c r="D482" t="s">
        <v>5910</v>
      </c>
      <c r="E482" t="s">
        <v>74</v>
      </c>
      <c r="F482" t="s">
        <v>5935</v>
      </c>
      <c r="G482" t="s">
        <v>74</v>
      </c>
      <c r="H482" t="s">
        <v>74</v>
      </c>
      <c r="I482" t="s">
        <v>5936</v>
      </c>
      <c r="J482" t="s">
        <v>5912</v>
      </c>
      <c r="K482" t="s">
        <v>5913</v>
      </c>
      <c r="L482" t="s">
        <v>74</v>
      </c>
      <c r="M482" t="s">
        <v>77</v>
      </c>
      <c r="N482" t="s">
        <v>5890</v>
      </c>
      <c r="O482" t="s">
        <v>5914</v>
      </c>
      <c r="P482" t="s">
        <v>5915</v>
      </c>
      <c r="Q482" t="s">
        <v>5916</v>
      </c>
      <c r="R482" t="s">
        <v>74</v>
      </c>
      <c r="S482" t="s">
        <v>74</v>
      </c>
      <c r="T482" t="s">
        <v>74</v>
      </c>
      <c r="U482" t="s">
        <v>74</v>
      </c>
      <c r="V482" t="s">
        <v>5937</v>
      </c>
      <c r="W482" t="s">
        <v>74</v>
      </c>
      <c r="X482" t="s">
        <v>74</v>
      </c>
      <c r="Y482" t="s">
        <v>5938</v>
      </c>
      <c r="Z482" t="s">
        <v>74</v>
      </c>
      <c r="AA482" t="s">
        <v>74</v>
      </c>
      <c r="AB482" t="s">
        <v>74</v>
      </c>
      <c r="AC482" t="s">
        <v>74</v>
      </c>
      <c r="AD482" t="s">
        <v>74</v>
      </c>
      <c r="AE482" t="s">
        <v>74</v>
      </c>
      <c r="AF482" t="s">
        <v>74</v>
      </c>
      <c r="AG482">
        <v>0</v>
      </c>
      <c r="AH482">
        <v>0</v>
      </c>
      <c r="AI482">
        <v>0</v>
      </c>
      <c r="AJ482">
        <v>0</v>
      </c>
      <c r="AK482">
        <v>1</v>
      </c>
      <c r="AL482" t="s">
        <v>5919</v>
      </c>
      <c r="AM482" t="s">
        <v>5920</v>
      </c>
      <c r="AN482" t="s">
        <v>5921</v>
      </c>
      <c r="AO482" t="s">
        <v>5922</v>
      </c>
      <c r="AP482" t="s">
        <v>74</v>
      </c>
      <c r="AQ482" t="s">
        <v>5923</v>
      </c>
      <c r="AR482" t="s">
        <v>5924</v>
      </c>
      <c r="AS482" t="s">
        <v>74</v>
      </c>
      <c r="AT482" t="s">
        <v>74</v>
      </c>
      <c r="AU482">
        <v>1997</v>
      </c>
      <c r="AV482">
        <v>397</v>
      </c>
      <c r="AW482" t="s">
        <v>74</v>
      </c>
      <c r="AX482" t="s">
        <v>74</v>
      </c>
      <c r="AY482" t="s">
        <v>74</v>
      </c>
      <c r="AZ482" t="s">
        <v>74</v>
      </c>
      <c r="BA482" t="s">
        <v>74</v>
      </c>
      <c r="BB482">
        <v>413</v>
      </c>
      <c r="BC482">
        <v>419</v>
      </c>
      <c r="BD482" t="s">
        <v>74</v>
      </c>
      <c r="BE482" t="s">
        <v>74</v>
      </c>
      <c r="BF482" t="s">
        <v>74</v>
      </c>
      <c r="BG482" t="s">
        <v>74</v>
      </c>
      <c r="BH482" t="s">
        <v>74</v>
      </c>
      <c r="BI482">
        <v>7</v>
      </c>
      <c r="BJ482" t="s">
        <v>5925</v>
      </c>
      <c r="BK482" t="s">
        <v>5898</v>
      </c>
      <c r="BL482" t="s">
        <v>1625</v>
      </c>
      <c r="BM482" t="s">
        <v>5926</v>
      </c>
      <c r="BN482" t="s">
        <v>74</v>
      </c>
      <c r="BO482" t="s">
        <v>74</v>
      </c>
      <c r="BP482" t="s">
        <v>74</v>
      </c>
      <c r="BQ482" t="s">
        <v>74</v>
      </c>
      <c r="BR482" t="s">
        <v>97</v>
      </c>
      <c r="BS482" t="s">
        <v>5939</v>
      </c>
      <c r="BT482" t="str">
        <f>HYPERLINK("https%3A%2F%2Fwww.webofscience.com%2Fwos%2Fwoscc%2Ffull-record%2FWOS:A1997BJ82Y00065","View Full Record in Web of Science")</f>
        <v>View Full Record in Web of Science</v>
      </c>
    </row>
    <row r="483" spans="1:72" x14ac:dyDescent="0.15">
      <c r="A483" t="s">
        <v>5885</v>
      </c>
      <c r="B483" t="s">
        <v>5940</v>
      </c>
      <c r="C483" t="s">
        <v>74</v>
      </c>
      <c r="D483" t="s">
        <v>5941</v>
      </c>
      <c r="E483" t="s">
        <v>74</v>
      </c>
      <c r="F483" t="s">
        <v>5940</v>
      </c>
      <c r="G483" t="s">
        <v>74</v>
      </c>
      <c r="H483" t="s">
        <v>74</v>
      </c>
      <c r="I483" t="s">
        <v>5942</v>
      </c>
      <c r="J483" t="s">
        <v>5943</v>
      </c>
      <c r="K483" t="s">
        <v>5944</v>
      </c>
      <c r="L483" t="s">
        <v>74</v>
      </c>
      <c r="M483" t="s">
        <v>77</v>
      </c>
      <c r="N483" t="s">
        <v>5890</v>
      </c>
      <c r="O483" t="s">
        <v>5945</v>
      </c>
      <c r="P483" t="s">
        <v>5946</v>
      </c>
      <c r="Q483" t="s">
        <v>5947</v>
      </c>
      <c r="R483" t="s">
        <v>74</v>
      </c>
      <c r="S483" t="s">
        <v>74</v>
      </c>
      <c r="T483" t="s">
        <v>5948</v>
      </c>
      <c r="U483" t="s">
        <v>74</v>
      </c>
      <c r="V483" t="s">
        <v>5949</v>
      </c>
      <c r="W483" t="s">
        <v>74</v>
      </c>
      <c r="X483" t="s">
        <v>74</v>
      </c>
      <c r="Y483" t="s">
        <v>5950</v>
      </c>
      <c r="Z483" t="s">
        <v>74</v>
      </c>
      <c r="AA483" t="s">
        <v>5951</v>
      </c>
      <c r="AB483" t="s">
        <v>5952</v>
      </c>
      <c r="AC483" t="s">
        <v>74</v>
      </c>
      <c r="AD483" t="s">
        <v>74</v>
      </c>
      <c r="AE483" t="s">
        <v>74</v>
      </c>
      <c r="AF483" t="s">
        <v>74</v>
      </c>
      <c r="AG483">
        <v>0</v>
      </c>
      <c r="AH483">
        <v>1</v>
      </c>
      <c r="AI483">
        <v>1</v>
      </c>
      <c r="AJ483">
        <v>0</v>
      </c>
      <c r="AK483">
        <v>2</v>
      </c>
      <c r="AL483" t="s">
        <v>5953</v>
      </c>
      <c r="AM483" t="s">
        <v>5954</v>
      </c>
      <c r="AN483" t="s">
        <v>5955</v>
      </c>
      <c r="AO483" t="s">
        <v>74</v>
      </c>
      <c r="AP483" t="s">
        <v>74</v>
      </c>
      <c r="AQ483" t="s">
        <v>5956</v>
      </c>
      <c r="AR483" t="s">
        <v>5957</v>
      </c>
      <c r="AS483" t="s">
        <v>74</v>
      </c>
      <c r="AT483" t="s">
        <v>74</v>
      </c>
      <c r="AU483">
        <v>1997</v>
      </c>
      <c r="AV483">
        <v>3237</v>
      </c>
      <c r="AW483" t="s">
        <v>74</v>
      </c>
      <c r="AX483" t="s">
        <v>74</v>
      </c>
      <c r="AY483" t="s">
        <v>74</v>
      </c>
      <c r="AZ483" t="s">
        <v>74</v>
      </c>
      <c r="BA483" t="s">
        <v>74</v>
      </c>
      <c r="BB483">
        <v>68</v>
      </c>
      <c r="BC483">
        <v>71</v>
      </c>
      <c r="BD483" t="s">
        <v>74</v>
      </c>
      <c r="BE483" t="s">
        <v>5958</v>
      </c>
      <c r="BF483" t="str">
        <f>HYPERLINK("http://dx.doi.org/10.1117/12.284760","http://dx.doi.org/10.1117/12.284760")</f>
        <v>http://dx.doi.org/10.1117/12.284760</v>
      </c>
      <c r="BG483" t="s">
        <v>74</v>
      </c>
      <c r="BH483" t="s">
        <v>74</v>
      </c>
      <c r="BI483">
        <v>4</v>
      </c>
      <c r="BJ483" t="s">
        <v>5959</v>
      </c>
      <c r="BK483" t="s">
        <v>5898</v>
      </c>
      <c r="BL483" t="s">
        <v>5959</v>
      </c>
      <c r="BM483" t="s">
        <v>5960</v>
      </c>
      <c r="BN483" t="s">
        <v>74</v>
      </c>
      <c r="BO483" t="s">
        <v>74</v>
      </c>
      <c r="BP483" t="s">
        <v>74</v>
      </c>
      <c r="BQ483" t="s">
        <v>74</v>
      </c>
      <c r="BR483" t="s">
        <v>97</v>
      </c>
      <c r="BS483" t="s">
        <v>5961</v>
      </c>
      <c r="BT483" t="str">
        <f>HYPERLINK("https%3A%2F%2Fwww.webofscience.com%2Fwos%2Fwoscc%2Ffull-record%2FWOS:A1997BJ65A00012","View Full Record in Web of Science")</f>
        <v>View Full Record in Web of Science</v>
      </c>
    </row>
    <row r="484" spans="1:72" x14ac:dyDescent="0.15">
      <c r="A484" t="s">
        <v>72</v>
      </c>
      <c r="B484" t="s">
        <v>5962</v>
      </c>
      <c r="C484" t="s">
        <v>74</v>
      </c>
      <c r="D484" t="s">
        <v>74</v>
      </c>
      <c r="E484" t="s">
        <v>74</v>
      </c>
      <c r="F484" t="s">
        <v>5962</v>
      </c>
      <c r="G484" t="s">
        <v>74</v>
      </c>
      <c r="H484" t="s">
        <v>74</v>
      </c>
      <c r="I484" t="s">
        <v>5963</v>
      </c>
      <c r="J484" t="s">
        <v>3113</v>
      </c>
      <c r="K484" t="s">
        <v>74</v>
      </c>
      <c r="L484" t="s">
        <v>74</v>
      </c>
      <c r="M484" t="s">
        <v>77</v>
      </c>
      <c r="N484" t="s">
        <v>78</v>
      </c>
      <c r="O484" t="s">
        <v>74</v>
      </c>
      <c r="P484" t="s">
        <v>74</v>
      </c>
      <c r="Q484" t="s">
        <v>74</v>
      </c>
      <c r="R484" t="s">
        <v>74</v>
      </c>
      <c r="S484" t="s">
        <v>74</v>
      </c>
      <c r="T484" t="s">
        <v>74</v>
      </c>
      <c r="U484" t="s">
        <v>74</v>
      </c>
      <c r="V484" t="s">
        <v>5964</v>
      </c>
      <c r="W484" t="s">
        <v>1087</v>
      </c>
      <c r="X484" t="s">
        <v>82</v>
      </c>
      <c r="Y484" t="s">
        <v>5965</v>
      </c>
      <c r="Z484" t="s">
        <v>74</v>
      </c>
      <c r="AA484" t="s">
        <v>74</v>
      </c>
      <c r="AB484" t="s">
        <v>74</v>
      </c>
      <c r="AC484" t="s">
        <v>74</v>
      </c>
      <c r="AD484" t="s">
        <v>74</v>
      </c>
      <c r="AE484" t="s">
        <v>74</v>
      </c>
      <c r="AF484" t="s">
        <v>74</v>
      </c>
      <c r="AG484">
        <v>26</v>
      </c>
      <c r="AH484">
        <v>9</v>
      </c>
      <c r="AI484">
        <v>14</v>
      </c>
      <c r="AJ484">
        <v>0</v>
      </c>
      <c r="AK484">
        <v>2</v>
      </c>
      <c r="AL484" t="s">
        <v>3117</v>
      </c>
      <c r="AM484" t="s">
        <v>3118</v>
      </c>
      <c r="AN484" t="s">
        <v>3119</v>
      </c>
      <c r="AO484" t="s">
        <v>3120</v>
      </c>
      <c r="AP484" t="s">
        <v>74</v>
      </c>
      <c r="AQ484" t="s">
        <v>74</v>
      </c>
      <c r="AR484" t="s">
        <v>3121</v>
      </c>
      <c r="AS484" t="s">
        <v>3122</v>
      </c>
      <c r="AT484" t="s">
        <v>5966</v>
      </c>
      <c r="AU484">
        <v>1997</v>
      </c>
      <c r="AV484">
        <v>42</v>
      </c>
      <c r="AW484">
        <v>1</v>
      </c>
      <c r="AX484" t="s">
        <v>74</v>
      </c>
      <c r="AY484" t="s">
        <v>74</v>
      </c>
      <c r="AZ484" t="s">
        <v>74</v>
      </c>
      <c r="BA484" t="s">
        <v>74</v>
      </c>
      <c r="BB484">
        <v>18</v>
      </c>
      <c r="BC484">
        <v>22</v>
      </c>
      <c r="BD484" t="s">
        <v>74</v>
      </c>
      <c r="BE484" t="s">
        <v>74</v>
      </c>
      <c r="BF484" t="s">
        <v>74</v>
      </c>
      <c r="BG484" t="s">
        <v>74</v>
      </c>
      <c r="BH484" t="s">
        <v>74</v>
      </c>
      <c r="BI484">
        <v>5</v>
      </c>
      <c r="BJ484" t="s">
        <v>3124</v>
      </c>
      <c r="BK484" t="s">
        <v>95</v>
      </c>
      <c r="BL484" t="s">
        <v>3124</v>
      </c>
      <c r="BM484" t="s">
        <v>5967</v>
      </c>
      <c r="BN484" t="s">
        <v>74</v>
      </c>
      <c r="BO484" t="s">
        <v>74</v>
      </c>
      <c r="BP484" t="s">
        <v>74</v>
      </c>
      <c r="BQ484" t="s">
        <v>74</v>
      </c>
      <c r="BR484" t="s">
        <v>97</v>
      </c>
      <c r="BS484" t="s">
        <v>5968</v>
      </c>
      <c r="BT484" t="str">
        <f>HYPERLINK("https%3A%2F%2Fwww.webofscience.com%2Fwos%2Fwoscc%2Ffull-record%2FWOS:A1997WU26300004","View Full Record in Web of Science")</f>
        <v>View Full Record in Web of Science</v>
      </c>
    </row>
    <row r="485" spans="1:72" x14ac:dyDescent="0.15">
      <c r="A485" t="s">
        <v>72</v>
      </c>
      <c r="B485" t="s">
        <v>3111</v>
      </c>
      <c r="C485" t="s">
        <v>74</v>
      </c>
      <c r="D485" t="s">
        <v>74</v>
      </c>
      <c r="E485" t="s">
        <v>74</v>
      </c>
      <c r="F485" t="s">
        <v>3111</v>
      </c>
      <c r="G485" t="s">
        <v>74</v>
      </c>
      <c r="H485" t="s">
        <v>74</v>
      </c>
      <c r="I485" t="s">
        <v>5969</v>
      </c>
      <c r="J485" t="s">
        <v>3113</v>
      </c>
      <c r="K485" t="s">
        <v>74</v>
      </c>
      <c r="L485" t="s">
        <v>74</v>
      </c>
      <c r="M485" t="s">
        <v>77</v>
      </c>
      <c r="N485" t="s">
        <v>78</v>
      </c>
      <c r="O485" t="s">
        <v>74</v>
      </c>
      <c r="P485" t="s">
        <v>74</v>
      </c>
      <c r="Q485" t="s">
        <v>74</v>
      </c>
      <c r="R485" t="s">
        <v>74</v>
      </c>
      <c r="S485" t="s">
        <v>74</v>
      </c>
      <c r="T485" t="s">
        <v>74</v>
      </c>
      <c r="U485" t="s">
        <v>5970</v>
      </c>
      <c r="V485" t="s">
        <v>5971</v>
      </c>
      <c r="W485" t="s">
        <v>3115</v>
      </c>
      <c r="X485" t="s">
        <v>74</v>
      </c>
      <c r="Y485" t="s">
        <v>3130</v>
      </c>
      <c r="Z485" t="s">
        <v>74</v>
      </c>
      <c r="AA485" t="s">
        <v>74</v>
      </c>
      <c r="AB485" t="s">
        <v>74</v>
      </c>
      <c r="AC485" t="s">
        <v>74</v>
      </c>
      <c r="AD485" t="s">
        <v>74</v>
      </c>
      <c r="AE485" t="s">
        <v>74</v>
      </c>
      <c r="AF485" t="s">
        <v>74</v>
      </c>
      <c r="AG485">
        <v>21</v>
      </c>
      <c r="AH485">
        <v>25</v>
      </c>
      <c r="AI485">
        <v>28</v>
      </c>
      <c r="AJ485">
        <v>0</v>
      </c>
      <c r="AK485">
        <v>1</v>
      </c>
      <c r="AL485" t="s">
        <v>3117</v>
      </c>
      <c r="AM485" t="s">
        <v>3118</v>
      </c>
      <c r="AN485" t="s">
        <v>3119</v>
      </c>
      <c r="AO485" t="s">
        <v>3120</v>
      </c>
      <c r="AP485" t="s">
        <v>74</v>
      </c>
      <c r="AQ485" t="s">
        <v>74</v>
      </c>
      <c r="AR485" t="s">
        <v>3121</v>
      </c>
      <c r="AS485" t="s">
        <v>3122</v>
      </c>
      <c r="AT485" t="s">
        <v>5966</v>
      </c>
      <c r="AU485">
        <v>1997</v>
      </c>
      <c r="AV485">
        <v>42</v>
      </c>
      <c r="AW485">
        <v>1</v>
      </c>
      <c r="AX485" t="s">
        <v>74</v>
      </c>
      <c r="AY485" t="s">
        <v>74</v>
      </c>
      <c r="AZ485" t="s">
        <v>74</v>
      </c>
      <c r="BA485" t="s">
        <v>74</v>
      </c>
      <c r="BB485">
        <v>23</v>
      </c>
      <c r="BC485">
        <v>30</v>
      </c>
      <c r="BD485" t="s">
        <v>74</v>
      </c>
      <c r="BE485" t="s">
        <v>74</v>
      </c>
      <c r="BF485" t="s">
        <v>74</v>
      </c>
      <c r="BG485" t="s">
        <v>74</v>
      </c>
      <c r="BH485" t="s">
        <v>74</v>
      </c>
      <c r="BI485">
        <v>8</v>
      </c>
      <c r="BJ485" t="s">
        <v>3124</v>
      </c>
      <c r="BK485" t="s">
        <v>95</v>
      </c>
      <c r="BL485" t="s">
        <v>3124</v>
      </c>
      <c r="BM485" t="s">
        <v>5967</v>
      </c>
      <c r="BN485" t="s">
        <v>74</v>
      </c>
      <c r="BO485" t="s">
        <v>74</v>
      </c>
      <c r="BP485" t="s">
        <v>74</v>
      </c>
      <c r="BQ485" t="s">
        <v>74</v>
      </c>
      <c r="BR485" t="s">
        <v>97</v>
      </c>
      <c r="BS485" t="s">
        <v>5972</v>
      </c>
      <c r="BT485" t="str">
        <f>HYPERLINK("https%3A%2F%2Fwww.webofscience.com%2Fwos%2Fwoscc%2Ffull-record%2FWOS:A1997WU26300005","View Full Record in Web of Science")</f>
        <v>View Full Record in Web of Science</v>
      </c>
    </row>
    <row r="486" spans="1:72" x14ac:dyDescent="0.15">
      <c r="A486" t="s">
        <v>72</v>
      </c>
      <c r="B486" t="s">
        <v>5973</v>
      </c>
      <c r="C486" t="s">
        <v>74</v>
      </c>
      <c r="D486" t="s">
        <v>74</v>
      </c>
      <c r="E486" t="s">
        <v>74</v>
      </c>
      <c r="F486" t="s">
        <v>5973</v>
      </c>
      <c r="G486" t="s">
        <v>74</v>
      </c>
      <c r="H486" t="s">
        <v>74</v>
      </c>
      <c r="I486" t="s">
        <v>5974</v>
      </c>
      <c r="J486" t="s">
        <v>5975</v>
      </c>
      <c r="K486" t="s">
        <v>74</v>
      </c>
      <c r="L486" t="s">
        <v>74</v>
      </c>
      <c r="M486" t="s">
        <v>77</v>
      </c>
      <c r="N486" t="s">
        <v>78</v>
      </c>
      <c r="O486" t="s">
        <v>74</v>
      </c>
      <c r="P486" t="s">
        <v>74</v>
      </c>
      <c r="Q486" t="s">
        <v>74</v>
      </c>
      <c r="R486" t="s">
        <v>74</v>
      </c>
      <c r="S486" t="s">
        <v>74</v>
      </c>
      <c r="T486" t="s">
        <v>5976</v>
      </c>
      <c r="U486" t="s">
        <v>5977</v>
      </c>
      <c r="V486" t="s">
        <v>5978</v>
      </c>
      <c r="W486" t="s">
        <v>74</v>
      </c>
      <c r="X486" t="s">
        <v>74</v>
      </c>
      <c r="Y486" t="s">
        <v>5979</v>
      </c>
      <c r="Z486" t="s">
        <v>74</v>
      </c>
      <c r="AA486" t="s">
        <v>74</v>
      </c>
      <c r="AB486" t="s">
        <v>5980</v>
      </c>
      <c r="AC486" t="s">
        <v>74</v>
      </c>
      <c r="AD486" t="s">
        <v>74</v>
      </c>
      <c r="AE486" t="s">
        <v>74</v>
      </c>
      <c r="AF486" t="s">
        <v>74</v>
      </c>
      <c r="AG486">
        <v>19</v>
      </c>
      <c r="AH486">
        <v>7</v>
      </c>
      <c r="AI486">
        <v>7</v>
      </c>
      <c r="AJ486">
        <v>0</v>
      </c>
      <c r="AK486">
        <v>6</v>
      </c>
      <c r="AL486" t="s">
        <v>5981</v>
      </c>
      <c r="AM486" t="s">
        <v>3118</v>
      </c>
      <c r="AN486" t="s">
        <v>5982</v>
      </c>
      <c r="AO486" t="s">
        <v>5983</v>
      </c>
      <c r="AP486" t="s">
        <v>74</v>
      </c>
      <c r="AQ486" t="s">
        <v>74</v>
      </c>
      <c r="AR486" t="s">
        <v>5984</v>
      </c>
      <c r="AS486" t="s">
        <v>5985</v>
      </c>
      <c r="AT486" t="s">
        <v>74</v>
      </c>
      <c r="AU486">
        <v>1997</v>
      </c>
      <c r="AV486">
        <v>66</v>
      </c>
      <c r="AW486">
        <v>2</v>
      </c>
      <c r="AX486" t="s">
        <v>74</v>
      </c>
      <c r="AY486" t="s">
        <v>74</v>
      </c>
      <c r="AZ486" t="s">
        <v>74</v>
      </c>
      <c r="BA486" t="s">
        <v>74</v>
      </c>
      <c r="BB486">
        <v>223</v>
      </c>
      <c r="BC486">
        <v>229</v>
      </c>
      <c r="BD486" t="s">
        <v>74</v>
      </c>
      <c r="BE486" t="s">
        <v>74</v>
      </c>
      <c r="BF486" t="s">
        <v>74</v>
      </c>
      <c r="BG486" t="s">
        <v>74</v>
      </c>
      <c r="BH486" t="s">
        <v>74</v>
      </c>
      <c r="BI486">
        <v>7</v>
      </c>
      <c r="BJ486" t="s">
        <v>457</v>
      </c>
      <c r="BK486" t="s">
        <v>95</v>
      </c>
      <c r="BL486" t="s">
        <v>457</v>
      </c>
      <c r="BM486" t="s">
        <v>5986</v>
      </c>
      <c r="BN486" t="s">
        <v>74</v>
      </c>
      <c r="BO486" t="s">
        <v>5987</v>
      </c>
      <c r="BP486" t="s">
        <v>74</v>
      </c>
      <c r="BQ486" t="s">
        <v>74</v>
      </c>
      <c r="BR486" t="s">
        <v>97</v>
      </c>
      <c r="BS486" t="s">
        <v>5988</v>
      </c>
      <c r="BT486" t="str">
        <f>HYPERLINK("https%3A%2F%2Fwww.webofscience.com%2Fwos%2Fwoscc%2Ffull-record%2FWOS:A1997XP76300015","View Full Record in Web of Science")</f>
        <v>View Full Record in Web of Science</v>
      </c>
    </row>
    <row r="487" spans="1:72" x14ac:dyDescent="0.15">
      <c r="A487" t="s">
        <v>233</v>
      </c>
      <c r="B487" t="s">
        <v>5989</v>
      </c>
      <c r="C487" t="s">
        <v>74</v>
      </c>
      <c r="D487" t="s">
        <v>5990</v>
      </c>
      <c r="E487" t="s">
        <v>74</v>
      </c>
      <c r="F487" t="s">
        <v>5989</v>
      </c>
      <c r="G487" t="s">
        <v>74</v>
      </c>
      <c r="H487" t="s">
        <v>74</v>
      </c>
      <c r="I487" t="s">
        <v>5991</v>
      </c>
      <c r="J487" t="s">
        <v>5992</v>
      </c>
      <c r="K487" t="s">
        <v>5993</v>
      </c>
      <c r="L487" t="s">
        <v>74</v>
      </c>
      <c r="M487" t="s">
        <v>77</v>
      </c>
      <c r="N487" t="s">
        <v>428</v>
      </c>
      <c r="O487" t="s">
        <v>74</v>
      </c>
      <c r="P487" t="s">
        <v>74</v>
      </c>
      <c r="Q487" t="s">
        <v>74</v>
      </c>
      <c r="R487" t="s">
        <v>74</v>
      </c>
      <c r="S487" t="s">
        <v>74</v>
      </c>
      <c r="T487" t="s">
        <v>74</v>
      </c>
      <c r="U487" t="s">
        <v>5994</v>
      </c>
      <c r="V487" t="s">
        <v>74</v>
      </c>
      <c r="W487" t="s">
        <v>74</v>
      </c>
      <c r="X487" t="s">
        <v>74</v>
      </c>
      <c r="Y487" t="s">
        <v>5995</v>
      </c>
      <c r="Z487" t="s">
        <v>74</v>
      </c>
      <c r="AA487" t="s">
        <v>74</v>
      </c>
      <c r="AB487" t="s">
        <v>74</v>
      </c>
      <c r="AC487" t="s">
        <v>74</v>
      </c>
      <c r="AD487" t="s">
        <v>74</v>
      </c>
      <c r="AE487" t="s">
        <v>74</v>
      </c>
      <c r="AF487" t="s">
        <v>74</v>
      </c>
      <c r="AG487">
        <v>152</v>
      </c>
      <c r="AH487">
        <v>14</v>
      </c>
      <c r="AI487">
        <v>15</v>
      </c>
      <c r="AJ487">
        <v>0</v>
      </c>
      <c r="AK487">
        <v>9</v>
      </c>
      <c r="AL487" t="s">
        <v>5996</v>
      </c>
      <c r="AM487" t="s">
        <v>87</v>
      </c>
      <c r="AN487" t="s">
        <v>1163</v>
      </c>
      <c r="AO487" t="s">
        <v>5997</v>
      </c>
      <c r="AP487" t="s">
        <v>74</v>
      </c>
      <c r="AQ487" t="s">
        <v>5998</v>
      </c>
      <c r="AR487" t="s">
        <v>5999</v>
      </c>
      <c r="AS487" t="s">
        <v>6000</v>
      </c>
      <c r="AT487" t="s">
        <v>74</v>
      </c>
      <c r="AU487">
        <v>1997</v>
      </c>
      <c r="AV487">
        <v>15</v>
      </c>
      <c r="AW487" t="s">
        <v>74</v>
      </c>
      <c r="AX487" t="s">
        <v>74</v>
      </c>
      <c r="AY487" t="s">
        <v>74</v>
      </c>
      <c r="AZ487" t="s">
        <v>74</v>
      </c>
      <c r="BA487" t="s">
        <v>74</v>
      </c>
      <c r="BB487">
        <v>1</v>
      </c>
      <c r="BC487">
        <v>26</v>
      </c>
      <c r="BD487" t="s">
        <v>74</v>
      </c>
      <c r="BE487" t="s">
        <v>74</v>
      </c>
      <c r="BF487" t="s">
        <v>74</v>
      </c>
      <c r="BG487" t="s">
        <v>74</v>
      </c>
      <c r="BH487" t="s">
        <v>74</v>
      </c>
      <c r="BI487">
        <v>26</v>
      </c>
      <c r="BJ487" t="s">
        <v>6001</v>
      </c>
      <c r="BK487" t="s">
        <v>95</v>
      </c>
      <c r="BL487" t="s">
        <v>6002</v>
      </c>
      <c r="BM487" t="s">
        <v>6003</v>
      </c>
      <c r="BN487" t="s">
        <v>74</v>
      </c>
      <c r="BO487" t="s">
        <v>74</v>
      </c>
      <c r="BP487" t="s">
        <v>74</v>
      </c>
      <c r="BQ487" t="s">
        <v>74</v>
      </c>
      <c r="BR487" t="s">
        <v>97</v>
      </c>
      <c r="BS487" t="s">
        <v>6004</v>
      </c>
      <c r="BT487" t="str">
        <f>HYPERLINK("https%3A%2F%2Fwww.webofscience.com%2Fwos%2Fwoscc%2Ffull-record%2FWOS:A1997BJ87S00001","View Full Record in Web of Science")</f>
        <v>View Full Record in Web of Science</v>
      </c>
    </row>
    <row r="488" spans="1:72" x14ac:dyDescent="0.15">
      <c r="A488" t="s">
        <v>72</v>
      </c>
      <c r="B488" t="s">
        <v>6005</v>
      </c>
      <c r="C488" t="s">
        <v>74</v>
      </c>
      <c r="D488" t="s">
        <v>74</v>
      </c>
      <c r="E488" t="s">
        <v>74</v>
      </c>
      <c r="F488" t="s">
        <v>6005</v>
      </c>
      <c r="G488" t="s">
        <v>74</v>
      </c>
      <c r="H488" t="s">
        <v>74</v>
      </c>
      <c r="I488" t="s">
        <v>6006</v>
      </c>
      <c r="J488" t="s">
        <v>6007</v>
      </c>
      <c r="K488" t="s">
        <v>74</v>
      </c>
      <c r="L488" t="s">
        <v>74</v>
      </c>
      <c r="M488" t="s">
        <v>77</v>
      </c>
      <c r="N488" t="s">
        <v>78</v>
      </c>
      <c r="O488" t="s">
        <v>74</v>
      </c>
      <c r="P488" t="s">
        <v>74</v>
      </c>
      <c r="Q488" t="s">
        <v>74</v>
      </c>
      <c r="R488" t="s">
        <v>74</v>
      </c>
      <c r="S488" t="s">
        <v>74</v>
      </c>
      <c r="T488" t="s">
        <v>6008</v>
      </c>
      <c r="U488" t="s">
        <v>6009</v>
      </c>
      <c r="V488" t="s">
        <v>6010</v>
      </c>
      <c r="W488" t="s">
        <v>6011</v>
      </c>
      <c r="X488" t="s">
        <v>6012</v>
      </c>
      <c r="Y488" t="s">
        <v>6013</v>
      </c>
      <c r="Z488" t="s">
        <v>74</v>
      </c>
      <c r="AA488" t="s">
        <v>74</v>
      </c>
      <c r="AB488" t="s">
        <v>6014</v>
      </c>
      <c r="AC488" t="s">
        <v>74</v>
      </c>
      <c r="AD488" t="s">
        <v>74</v>
      </c>
      <c r="AE488" t="s">
        <v>74</v>
      </c>
      <c r="AF488" t="s">
        <v>74</v>
      </c>
      <c r="AG488">
        <v>60</v>
      </c>
      <c r="AH488">
        <v>17</v>
      </c>
      <c r="AI488">
        <v>17</v>
      </c>
      <c r="AJ488">
        <v>0</v>
      </c>
      <c r="AK488">
        <v>5</v>
      </c>
      <c r="AL488" t="s">
        <v>6015</v>
      </c>
      <c r="AM488" t="s">
        <v>6016</v>
      </c>
      <c r="AN488" t="s">
        <v>6017</v>
      </c>
      <c r="AO488" t="s">
        <v>6018</v>
      </c>
      <c r="AP488" t="s">
        <v>74</v>
      </c>
      <c r="AQ488" t="s">
        <v>74</v>
      </c>
      <c r="AR488" t="s">
        <v>6007</v>
      </c>
      <c r="AS488" t="s">
        <v>6019</v>
      </c>
      <c r="AT488" t="s">
        <v>74</v>
      </c>
      <c r="AU488">
        <v>1997</v>
      </c>
      <c r="AV488">
        <v>21</v>
      </c>
      <c r="AW488" t="s">
        <v>114</v>
      </c>
      <c r="AX488" t="s">
        <v>74</v>
      </c>
      <c r="AY488" t="s">
        <v>74</v>
      </c>
      <c r="AZ488" t="s">
        <v>74</v>
      </c>
      <c r="BA488" t="s">
        <v>74</v>
      </c>
      <c r="BB488">
        <v>219</v>
      </c>
      <c r="BC488">
        <v>228</v>
      </c>
      <c r="BD488" t="s">
        <v>74</v>
      </c>
      <c r="BE488" t="s">
        <v>6020</v>
      </c>
      <c r="BF488" t="str">
        <f>HYPERLINK("http://dx.doi.org/10.1080/03115519708619175","http://dx.doi.org/10.1080/03115519708619175")</f>
        <v>http://dx.doi.org/10.1080/03115519708619175</v>
      </c>
      <c r="BG488" t="s">
        <v>74</v>
      </c>
      <c r="BH488" t="s">
        <v>74</v>
      </c>
      <c r="BI488">
        <v>10</v>
      </c>
      <c r="BJ488" t="s">
        <v>1745</v>
      </c>
      <c r="BK488" t="s">
        <v>95</v>
      </c>
      <c r="BL488" t="s">
        <v>1745</v>
      </c>
      <c r="BM488" t="s">
        <v>6021</v>
      </c>
      <c r="BN488" t="s">
        <v>74</v>
      </c>
      <c r="BO488" t="s">
        <v>74</v>
      </c>
      <c r="BP488" t="s">
        <v>74</v>
      </c>
      <c r="BQ488" t="s">
        <v>74</v>
      </c>
      <c r="BR488" t="s">
        <v>97</v>
      </c>
      <c r="BS488" t="s">
        <v>6022</v>
      </c>
      <c r="BT488" t="str">
        <f>HYPERLINK("https%3A%2F%2Fwww.webofscience.com%2Fwos%2Fwoscc%2Ffull-record%2FWOS:A1997YD10400005","View Full Record in Web of Science")</f>
        <v>View Full Record in Web of Science</v>
      </c>
    </row>
    <row r="489" spans="1:72" x14ac:dyDescent="0.15">
      <c r="A489" t="s">
        <v>72</v>
      </c>
      <c r="B489" t="s">
        <v>6023</v>
      </c>
      <c r="C489" t="s">
        <v>74</v>
      </c>
      <c r="D489" t="s">
        <v>74</v>
      </c>
      <c r="E489" t="s">
        <v>74</v>
      </c>
      <c r="F489" t="s">
        <v>6023</v>
      </c>
      <c r="G489" t="s">
        <v>74</v>
      </c>
      <c r="H489" t="s">
        <v>74</v>
      </c>
      <c r="I489" t="s">
        <v>6024</v>
      </c>
      <c r="J489" t="s">
        <v>6007</v>
      </c>
      <c r="K489" t="s">
        <v>74</v>
      </c>
      <c r="L489" t="s">
        <v>74</v>
      </c>
      <c r="M489" t="s">
        <v>77</v>
      </c>
      <c r="N489" t="s">
        <v>78</v>
      </c>
      <c r="O489" t="s">
        <v>74</v>
      </c>
      <c r="P489" t="s">
        <v>74</v>
      </c>
      <c r="Q489" t="s">
        <v>74</v>
      </c>
      <c r="R489" t="s">
        <v>74</v>
      </c>
      <c r="S489" t="s">
        <v>74</v>
      </c>
      <c r="T489" t="s">
        <v>6025</v>
      </c>
      <c r="U489" t="s">
        <v>6026</v>
      </c>
      <c r="V489" t="s">
        <v>6027</v>
      </c>
      <c r="W489" t="s">
        <v>6028</v>
      </c>
      <c r="X489" t="s">
        <v>6029</v>
      </c>
      <c r="Y489" t="s">
        <v>6030</v>
      </c>
      <c r="Z489" t="s">
        <v>74</v>
      </c>
      <c r="AA489" t="s">
        <v>74</v>
      </c>
      <c r="AB489" t="s">
        <v>6031</v>
      </c>
      <c r="AC489" t="s">
        <v>74</v>
      </c>
      <c r="AD489" t="s">
        <v>74</v>
      </c>
      <c r="AE489" t="s">
        <v>74</v>
      </c>
      <c r="AF489" t="s">
        <v>74</v>
      </c>
      <c r="AG489">
        <v>74</v>
      </c>
      <c r="AH489">
        <v>4</v>
      </c>
      <c r="AI489">
        <v>4</v>
      </c>
      <c r="AJ489">
        <v>0</v>
      </c>
      <c r="AK489">
        <v>1</v>
      </c>
      <c r="AL489" t="s">
        <v>6015</v>
      </c>
      <c r="AM489" t="s">
        <v>6016</v>
      </c>
      <c r="AN489" t="s">
        <v>6017</v>
      </c>
      <c r="AO489" t="s">
        <v>6018</v>
      </c>
      <c r="AP489" t="s">
        <v>74</v>
      </c>
      <c r="AQ489" t="s">
        <v>74</v>
      </c>
      <c r="AR489" t="s">
        <v>6007</v>
      </c>
      <c r="AS489" t="s">
        <v>6019</v>
      </c>
      <c r="AT489" t="s">
        <v>74</v>
      </c>
      <c r="AU489">
        <v>1997</v>
      </c>
      <c r="AV489">
        <v>21</v>
      </c>
      <c r="AW489" t="s">
        <v>114</v>
      </c>
      <c r="AX489" t="s">
        <v>74</v>
      </c>
      <c r="AY489" t="s">
        <v>74</v>
      </c>
      <c r="AZ489" t="s">
        <v>74</v>
      </c>
      <c r="BA489" t="s">
        <v>74</v>
      </c>
      <c r="BB489">
        <v>299</v>
      </c>
      <c r="BC489">
        <v>315</v>
      </c>
      <c r="BD489" t="s">
        <v>74</v>
      </c>
      <c r="BE489" t="s">
        <v>6032</v>
      </c>
      <c r="BF489" t="str">
        <f>HYPERLINK("http://dx.doi.org/10.1080/03115519708619170","http://dx.doi.org/10.1080/03115519708619170")</f>
        <v>http://dx.doi.org/10.1080/03115519708619170</v>
      </c>
      <c r="BG489" t="s">
        <v>74</v>
      </c>
      <c r="BH489" t="s">
        <v>74</v>
      </c>
      <c r="BI489">
        <v>17</v>
      </c>
      <c r="BJ489" t="s">
        <v>1745</v>
      </c>
      <c r="BK489" t="s">
        <v>95</v>
      </c>
      <c r="BL489" t="s">
        <v>1745</v>
      </c>
      <c r="BM489" t="s">
        <v>6021</v>
      </c>
      <c r="BN489" t="s">
        <v>74</v>
      </c>
      <c r="BO489" t="s">
        <v>74</v>
      </c>
      <c r="BP489" t="s">
        <v>74</v>
      </c>
      <c r="BQ489" t="s">
        <v>74</v>
      </c>
      <c r="BR489" t="s">
        <v>97</v>
      </c>
      <c r="BS489" t="s">
        <v>6033</v>
      </c>
      <c r="BT489" t="str">
        <f>HYPERLINK("https%3A%2F%2Fwww.webofscience.com%2Fwos%2Fwoscc%2Ffull-record%2FWOS:A1997YD10400011","View Full Record in Web of Science")</f>
        <v>View Full Record in Web of Science</v>
      </c>
    </row>
    <row r="490" spans="1:72" x14ac:dyDescent="0.15">
      <c r="A490" t="s">
        <v>72</v>
      </c>
      <c r="B490" t="s">
        <v>6034</v>
      </c>
      <c r="C490" t="s">
        <v>74</v>
      </c>
      <c r="D490" t="s">
        <v>74</v>
      </c>
      <c r="E490" t="s">
        <v>74</v>
      </c>
      <c r="F490" t="s">
        <v>6034</v>
      </c>
      <c r="G490" t="s">
        <v>74</v>
      </c>
      <c r="H490" t="s">
        <v>74</v>
      </c>
      <c r="I490" t="s">
        <v>6035</v>
      </c>
      <c r="J490" t="s">
        <v>6036</v>
      </c>
      <c r="K490" t="s">
        <v>74</v>
      </c>
      <c r="L490" t="s">
        <v>74</v>
      </c>
      <c r="M490" t="s">
        <v>77</v>
      </c>
      <c r="N490" t="s">
        <v>78</v>
      </c>
      <c r="O490" t="s">
        <v>74</v>
      </c>
      <c r="P490" t="s">
        <v>74</v>
      </c>
      <c r="Q490" t="s">
        <v>74</v>
      </c>
      <c r="R490" t="s">
        <v>74</v>
      </c>
      <c r="S490" t="s">
        <v>74</v>
      </c>
      <c r="T490" t="s">
        <v>74</v>
      </c>
      <c r="U490" t="s">
        <v>6037</v>
      </c>
      <c r="V490" t="s">
        <v>6038</v>
      </c>
      <c r="W490" t="s">
        <v>74</v>
      </c>
      <c r="X490" t="s">
        <v>74</v>
      </c>
      <c r="Y490" t="s">
        <v>6039</v>
      </c>
      <c r="Z490" t="s">
        <v>74</v>
      </c>
      <c r="AA490" t="s">
        <v>74</v>
      </c>
      <c r="AB490" t="s">
        <v>74</v>
      </c>
      <c r="AC490" t="s">
        <v>74</v>
      </c>
      <c r="AD490" t="s">
        <v>74</v>
      </c>
      <c r="AE490" t="s">
        <v>74</v>
      </c>
      <c r="AF490" t="s">
        <v>74</v>
      </c>
      <c r="AG490">
        <v>57</v>
      </c>
      <c r="AH490">
        <v>10</v>
      </c>
      <c r="AI490">
        <v>12</v>
      </c>
      <c r="AJ490">
        <v>0</v>
      </c>
      <c r="AK490">
        <v>7</v>
      </c>
      <c r="AL490" t="s">
        <v>1756</v>
      </c>
      <c r="AM490" t="s">
        <v>1757</v>
      </c>
      <c r="AN490" t="s">
        <v>1758</v>
      </c>
      <c r="AO490" t="s">
        <v>6040</v>
      </c>
      <c r="AP490" t="s">
        <v>6041</v>
      </c>
      <c r="AQ490" t="s">
        <v>74</v>
      </c>
      <c r="AR490" t="s">
        <v>6042</v>
      </c>
      <c r="AS490" t="s">
        <v>6043</v>
      </c>
      <c r="AT490" t="s">
        <v>74</v>
      </c>
      <c r="AU490">
        <v>1997</v>
      </c>
      <c r="AV490">
        <v>9</v>
      </c>
      <c r="AW490">
        <v>3</v>
      </c>
      <c r="AX490" t="s">
        <v>74</v>
      </c>
      <c r="AY490" t="s">
        <v>74</v>
      </c>
      <c r="AZ490" t="s">
        <v>74</v>
      </c>
      <c r="BA490" t="s">
        <v>74</v>
      </c>
      <c r="BB490">
        <v>329</v>
      </c>
      <c r="BC490">
        <v>341</v>
      </c>
      <c r="BD490" t="s">
        <v>74</v>
      </c>
      <c r="BE490" t="s">
        <v>74</v>
      </c>
      <c r="BF490" t="s">
        <v>74</v>
      </c>
      <c r="BG490" t="s">
        <v>74</v>
      </c>
      <c r="BH490" t="s">
        <v>74</v>
      </c>
      <c r="BI490">
        <v>13</v>
      </c>
      <c r="BJ490" t="s">
        <v>6044</v>
      </c>
      <c r="BK490" t="s">
        <v>5542</v>
      </c>
      <c r="BL490" t="s">
        <v>6045</v>
      </c>
      <c r="BM490" t="s">
        <v>6046</v>
      </c>
      <c r="BN490">
        <v>28561302</v>
      </c>
      <c r="BO490" t="s">
        <v>74</v>
      </c>
      <c r="BP490" t="s">
        <v>74</v>
      </c>
      <c r="BQ490" t="s">
        <v>74</v>
      </c>
      <c r="BR490" t="s">
        <v>97</v>
      </c>
      <c r="BS490" t="s">
        <v>6047</v>
      </c>
      <c r="BT490" t="str">
        <f>HYPERLINK("https%3A%2F%2Fwww.webofscience.com%2Fwos%2Fwoscc%2Ffull-record%2FWOS:A1997XG45500006","View Full Record in Web of Science")</f>
        <v>View Full Record in Web of Science</v>
      </c>
    </row>
    <row r="491" spans="1:72" x14ac:dyDescent="0.15">
      <c r="A491" t="s">
        <v>72</v>
      </c>
      <c r="B491" t="s">
        <v>6048</v>
      </c>
      <c r="C491" t="s">
        <v>74</v>
      </c>
      <c r="D491" t="s">
        <v>74</v>
      </c>
      <c r="E491" t="s">
        <v>74</v>
      </c>
      <c r="F491" t="s">
        <v>6048</v>
      </c>
      <c r="G491" t="s">
        <v>74</v>
      </c>
      <c r="H491" t="s">
        <v>74</v>
      </c>
      <c r="I491" t="s">
        <v>6049</v>
      </c>
      <c r="J491" t="s">
        <v>6050</v>
      </c>
      <c r="K491" t="s">
        <v>74</v>
      </c>
      <c r="L491" t="s">
        <v>74</v>
      </c>
      <c r="M491" t="s">
        <v>77</v>
      </c>
      <c r="N491" t="s">
        <v>428</v>
      </c>
      <c r="O491" t="s">
        <v>74</v>
      </c>
      <c r="P491" t="s">
        <v>74</v>
      </c>
      <c r="Q491" t="s">
        <v>74</v>
      </c>
      <c r="R491" t="s">
        <v>74</v>
      </c>
      <c r="S491" t="s">
        <v>74</v>
      </c>
      <c r="T491" t="s">
        <v>6051</v>
      </c>
      <c r="U491" t="s">
        <v>6052</v>
      </c>
      <c r="V491" t="s">
        <v>6053</v>
      </c>
      <c r="W491" t="s">
        <v>6054</v>
      </c>
      <c r="X491" t="s">
        <v>6055</v>
      </c>
      <c r="Y491" t="s">
        <v>6056</v>
      </c>
      <c r="Z491" t="s">
        <v>6057</v>
      </c>
      <c r="AA491" t="s">
        <v>74</v>
      </c>
      <c r="AB491" t="s">
        <v>74</v>
      </c>
      <c r="AC491" t="s">
        <v>74</v>
      </c>
      <c r="AD491" t="s">
        <v>74</v>
      </c>
      <c r="AE491" t="s">
        <v>74</v>
      </c>
      <c r="AF491" t="s">
        <v>74</v>
      </c>
      <c r="AG491">
        <v>103</v>
      </c>
      <c r="AH491">
        <v>21</v>
      </c>
      <c r="AI491">
        <v>26</v>
      </c>
      <c r="AJ491">
        <v>2</v>
      </c>
      <c r="AK491">
        <v>28</v>
      </c>
      <c r="AL491" t="s">
        <v>6058</v>
      </c>
      <c r="AM491" t="s">
        <v>5920</v>
      </c>
      <c r="AN491" t="s">
        <v>6059</v>
      </c>
      <c r="AO491" t="s">
        <v>6060</v>
      </c>
      <c r="AP491" t="s">
        <v>74</v>
      </c>
      <c r="AQ491" t="s">
        <v>74</v>
      </c>
      <c r="AR491" t="s">
        <v>6061</v>
      </c>
      <c r="AS491" t="s">
        <v>6062</v>
      </c>
      <c r="AT491" t="s">
        <v>74</v>
      </c>
      <c r="AU491">
        <v>1997</v>
      </c>
      <c r="AV491">
        <v>73</v>
      </c>
      <c r="AW491">
        <v>2</v>
      </c>
      <c r="AX491" t="s">
        <v>74</v>
      </c>
      <c r="AY491" t="s">
        <v>74</v>
      </c>
      <c r="AZ491" t="s">
        <v>74</v>
      </c>
      <c r="BA491" t="s">
        <v>74</v>
      </c>
      <c r="BB491">
        <v>139</v>
      </c>
      <c r="BC491">
        <v>158</v>
      </c>
      <c r="BD491" t="s">
        <v>74</v>
      </c>
      <c r="BE491" t="s">
        <v>74</v>
      </c>
      <c r="BF491" t="s">
        <v>74</v>
      </c>
      <c r="BG491" t="s">
        <v>74</v>
      </c>
      <c r="BH491" t="s">
        <v>74</v>
      </c>
      <c r="BI491">
        <v>20</v>
      </c>
      <c r="BJ491" t="s">
        <v>1061</v>
      </c>
      <c r="BK491" t="s">
        <v>95</v>
      </c>
      <c r="BL491" t="s">
        <v>1061</v>
      </c>
      <c r="BM491" t="s">
        <v>6063</v>
      </c>
      <c r="BN491" t="s">
        <v>74</v>
      </c>
      <c r="BO491" t="s">
        <v>74</v>
      </c>
      <c r="BP491" t="s">
        <v>74</v>
      </c>
      <c r="BQ491" t="s">
        <v>74</v>
      </c>
      <c r="BR491" t="s">
        <v>97</v>
      </c>
      <c r="BS491" t="s">
        <v>6064</v>
      </c>
      <c r="BT491" t="str">
        <f>HYPERLINK("https%3A%2F%2Fwww.webofscience.com%2Fwos%2Fwoscc%2Ffull-record%2FWOS:000074814000003","View Full Record in Web of Science")</f>
        <v>View Full Record in Web of Science</v>
      </c>
    </row>
    <row r="492" spans="1:72" x14ac:dyDescent="0.15">
      <c r="A492" t="s">
        <v>5885</v>
      </c>
      <c r="B492" t="s">
        <v>6065</v>
      </c>
      <c r="C492" t="s">
        <v>74</v>
      </c>
      <c r="D492" t="s">
        <v>6066</v>
      </c>
      <c r="E492" t="s">
        <v>74</v>
      </c>
      <c r="F492" t="s">
        <v>6065</v>
      </c>
      <c r="G492" t="s">
        <v>74</v>
      </c>
      <c r="H492" t="s">
        <v>74</v>
      </c>
      <c r="I492" t="s">
        <v>6067</v>
      </c>
      <c r="J492" t="s">
        <v>6068</v>
      </c>
      <c r="K492" t="s">
        <v>6069</v>
      </c>
      <c r="L492" t="s">
        <v>74</v>
      </c>
      <c r="M492" t="s">
        <v>77</v>
      </c>
      <c r="N492" t="s">
        <v>5890</v>
      </c>
      <c r="O492" t="s">
        <v>6070</v>
      </c>
      <c r="P492" t="s">
        <v>6071</v>
      </c>
      <c r="Q492" t="s">
        <v>6072</v>
      </c>
      <c r="R492" t="s">
        <v>74</v>
      </c>
      <c r="S492" t="s">
        <v>74</v>
      </c>
      <c r="T492" t="s">
        <v>74</v>
      </c>
      <c r="U492" t="s">
        <v>74</v>
      </c>
      <c r="V492" t="s">
        <v>6073</v>
      </c>
      <c r="W492" t="s">
        <v>6074</v>
      </c>
      <c r="X492" t="s">
        <v>2611</v>
      </c>
      <c r="Y492" t="s">
        <v>6075</v>
      </c>
      <c r="Z492" t="s">
        <v>74</v>
      </c>
      <c r="AA492" t="s">
        <v>74</v>
      </c>
      <c r="AB492" t="s">
        <v>6076</v>
      </c>
      <c r="AC492" t="s">
        <v>74</v>
      </c>
      <c r="AD492" t="s">
        <v>74</v>
      </c>
      <c r="AE492" t="s">
        <v>74</v>
      </c>
      <c r="AF492" t="s">
        <v>74</v>
      </c>
      <c r="AG492">
        <v>0</v>
      </c>
      <c r="AH492">
        <v>32</v>
      </c>
      <c r="AI492">
        <v>34</v>
      </c>
      <c r="AJ492">
        <v>0</v>
      </c>
      <c r="AK492">
        <v>5</v>
      </c>
      <c r="AL492" t="s">
        <v>6077</v>
      </c>
      <c r="AM492" t="s">
        <v>5288</v>
      </c>
      <c r="AN492" t="s">
        <v>6078</v>
      </c>
      <c r="AO492" t="s">
        <v>6079</v>
      </c>
      <c r="AP492" t="s">
        <v>74</v>
      </c>
      <c r="AQ492" t="s">
        <v>6080</v>
      </c>
      <c r="AR492" t="s">
        <v>6081</v>
      </c>
      <c r="AS492" t="s">
        <v>74</v>
      </c>
      <c r="AT492" t="s">
        <v>74</v>
      </c>
      <c r="AU492">
        <v>1997</v>
      </c>
      <c r="AV492">
        <v>24</v>
      </c>
      <c r="AW492" t="s">
        <v>74</v>
      </c>
      <c r="AX492" t="s">
        <v>74</v>
      </c>
      <c r="AY492" t="s">
        <v>74</v>
      </c>
      <c r="AZ492" t="s">
        <v>74</v>
      </c>
      <c r="BA492" t="s">
        <v>74</v>
      </c>
      <c r="BB492">
        <v>43</v>
      </c>
      <c r="BC492">
        <v>48</v>
      </c>
      <c r="BD492" t="s">
        <v>74</v>
      </c>
      <c r="BE492" t="s">
        <v>6082</v>
      </c>
      <c r="BF492" t="str">
        <f>HYPERLINK("http://dx.doi.org/10.3189/S0260305500011915","http://dx.doi.org/10.3189/S0260305500011915")</f>
        <v>http://dx.doi.org/10.3189/S0260305500011915</v>
      </c>
      <c r="BG492" t="s">
        <v>74</v>
      </c>
      <c r="BH492" t="s">
        <v>74</v>
      </c>
      <c r="BI492">
        <v>6</v>
      </c>
      <c r="BJ492" t="s">
        <v>1541</v>
      </c>
      <c r="BK492" t="s">
        <v>5898</v>
      </c>
      <c r="BL492" t="s">
        <v>564</v>
      </c>
      <c r="BM492" t="s">
        <v>6083</v>
      </c>
      <c r="BN492" t="s">
        <v>74</v>
      </c>
      <c r="BO492" t="s">
        <v>227</v>
      </c>
      <c r="BP492" t="s">
        <v>74</v>
      </c>
      <c r="BQ492" t="s">
        <v>74</v>
      </c>
      <c r="BR492" t="s">
        <v>97</v>
      </c>
      <c r="BS492" t="s">
        <v>6084</v>
      </c>
      <c r="BT492" t="str">
        <f>HYPERLINK("https%3A%2F%2Fwww.webofscience.com%2Fwos%2Fwoscc%2Ffull-record%2FWOS:000071281900009","View Full Record in Web of Science")</f>
        <v>View Full Record in Web of Science</v>
      </c>
    </row>
    <row r="493" spans="1:72" x14ac:dyDescent="0.15">
      <c r="A493" t="s">
        <v>5885</v>
      </c>
      <c r="B493" t="s">
        <v>6085</v>
      </c>
      <c r="C493" t="s">
        <v>74</v>
      </c>
      <c r="D493" t="s">
        <v>6066</v>
      </c>
      <c r="E493" t="s">
        <v>74</v>
      </c>
      <c r="F493" t="s">
        <v>6085</v>
      </c>
      <c r="G493" t="s">
        <v>74</v>
      </c>
      <c r="H493" t="s">
        <v>74</v>
      </c>
      <c r="I493" t="s">
        <v>6086</v>
      </c>
      <c r="J493" t="s">
        <v>6068</v>
      </c>
      <c r="K493" t="s">
        <v>6069</v>
      </c>
      <c r="L493" t="s">
        <v>74</v>
      </c>
      <c r="M493" t="s">
        <v>77</v>
      </c>
      <c r="N493" t="s">
        <v>5890</v>
      </c>
      <c r="O493" t="s">
        <v>6070</v>
      </c>
      <c r="P493" t="s">
        <v>6071</v>
      </c>
      <c r="Q493" t="s">
        <v>6072</v>
      </c>
      <c r="R493" t="s">
        <v>74</v>
      </c>
      <c r="S493" t="s">
        <v>74</v>
      </c>
      <c r="T493" t="s">
        <v>74</v>
      </c>
      <c r="U493" t="s">
        <v>74</v>
      </c>
      <c r="V493" t="s">
        <v>6087</v>
      </c>
      <c r="W493" t="s">
        <v>6088</v>
      </c>
      <c r="X493" t="s">
        <v>6089</v>
      </c>
      <c r="Y493" t="s">
        <v>6090</v>
      </c>
      <c r="Z493" t="s">
        <v>74</v>
      </c>
      <c r="AA493" t="s">
        <v>74</v>
      </c>
      <c r="AB493" t="s">
        <v>6091</v>
      </c>
      <c r="AC493" t="s">
        <v>74</v>
      </c>
      <c r="AD493" t="s">
        <v>74</v>
      </c>
      <c r="AE493" t="s">
        <v>74</v>
      </c>
      <c r="AF493" t="s">
        <v>74</v>
      </c>
      <c r="AG493">
        <v>0</v>
      </c>
      <c r="AH493">
        <v>11</v>
      </c>
      <c r="AI493">
        <v>12</v>
      </c>
      <c r="AJ493">
        <v>0</v>
      </c>
      <c r="AK493">
        <v>0</v>
      </c>
      <c r="AL493" t="s">
        <v>6077</v>
      </c>
      <c r="AM493" t="s">
        <v>5288</v>
      </c>
      <c r="AN493" t="s">
        <v>6078</v>
      </c>
      <c r="AO493" t="s">
        <v>6079</v>
      </c>
      <c r="AP493" t="s">
        <v>74</v>
      </c>
      <c r="AQ493" t="s">
        <v>6080</v>
      </c>
      <c r="AR493" t="s">
        <v>6081</v>
      </c>
      <c r="AS493" t="s">
        <v>74</v>
      </c>
      <c r="AT493" t="s">
        <v>74</v>
      </c>
      <c r="AU493">
        <v>1997</v>
      </c>
      <c r="AV493">
        <v>24</v>
      </c>
      <c r="AW493" t="s">
        <v>74</v>
      </c>
      <c r="AX493" t="s">
        <v>74</v>
      </c>
      <c r="AY493" t="s">
        <v>74</v>
      </c>
      <c r="AZ493" t="s">
        <v>74</v>
      </c>
      <c r="BA493" t="s">
        <v>74</v>
      </c>
      <c r="BB493">
        <v>191</v>
      </c>
      <c r="BC493">
        <v>198</v>
      </c>
      <c r="BD493" t="s">
        <v>74</v>
      </c>
      <c r="BE493" t="s">
        <v>6092</v>
      </c>
      <c r="BF493" t="str">
        <f>HYPERLINK("http://dx.doi.org/10.3189/S0260305500012167","http://dx.doi.org/10.3189/S0260305500012167")</f>
        <v>http://dx.doi.org/10.3189/S0260305500012167</v>
      </c>
      <c r="BG493" t="s">
        <v>74</v>
      </c>
      <c r="BH493" t="s">
        <v>74</v>
      </c>
      <c r="BI493">
        <v>8</v>
      </c>
      <c r="BJ493" t="s">
        <v>1541</v>
      </c>
      <c r="BK493" t="s">
        <v>5898</v>
      </c>
      <c r="BL493" t="s">
        <v>564</v>
      </c>
      <c r="BM493" t="s">
        <v>6083</v>
      </c>
      <c r="BN493" t="s">
        <v>74</v>
      </c>
      <c r="BO493" t="s">
        <v>227</v>
      </c>
      <c r="BP493" t="s">
        <v>74</v>
      </c>
      <c r="BQ493" t="s">
        <v>74</v>
      </c>
      <c r="BR493" t="s">
        <v>97</v>
      </c>
      <c r="BS493" t="s">
        <v>6093</v>
      </c>
      <c r="BT493" t="str">
        <f>HYPERLINK("https%3A%2F%2Fwww.webofscience.com%2Fwos%2Fwoscc%2Ffull-record%2FWOS:000071281900034","View Full Record in Web of Science")</f>
        <v>View Full Record in Web of Science</v>
      </c>
    </row>
    <row r="494" spans="1:72" x14ac:dyDescent="0.15">
      <c r="A494" t="s">
        <v>5885</v>
      </c>
      <c r="B494" t="s">
        <v>6094</v>
      </c>
      <c r="C494" t="s">
        <v>74</v>
      </c>
      <c r="D494" t="s">
        <v>6066</v>
      </c>
      <c r="E494" t="s">
        <v>74</v>
      </c>
      <c r="F494" t="s">
        <v>6094</v>
      </c>
      <c r="G494" t="s">
        <v>74</v>
      </c>
      <c r="H494" t="s">
        <v>74</v>
      </c>
      <c r="I494" t="s">
        <v>6095</v>
      </c>
      <c r="J494" t="s">
        <v>6068</v>
      </c>
      <c r="K494" t="s">
        <v>6069</v>
      </c>
      <c r="L494" t="s">
        <v>74</v>
      </c>
      <c r="M494" t="s">
        <v>77</v>
      </c>
      <c r="N494" t="s">
        <v>5890</v>
      </c>
      <c r="O494" t="s">
        <v>6070</v>
      </c>
      <c r="P494" t="s">
        <v>6071</v>
      </c>
      <c r="Q494" t="s">
        <v>6072</v>
      </c>
      <c r="R494" t="s">
        <v>74</v>
      </c>
      <c r="S494" t="s">
        <v>74</v>
      </c>
      <c r="T494" t="s">
        <v>74</v>
      </c>
      <c r="U494" t="s">
        <v>74</v>
      </c>
      <c r="V494" t="s">
        <v>6096</v>
      </c>
      <c r="W494" t="s">
        <v>6097</v>
      </c>
      <c r="X494" t="s">
        <v>6098</v>
      </c>
      <c r="Y494" t="s">
        <v>6099</v>
      </c>
      <c r="Z494" t="s">
        <v>74</v>
      </c>
      <c r="AA494" t="s">
        <v>6100</v>
      </c>
      <c r="AB494" t="s">
        <v>6101</v>
      </c>
      <c r="AC494" t="s">
        <v>74</v>
      </c>
      <c r="AD494" t="s">
        <v>74</v>
      </c>
      <c r="AE494" t="s">
        <v>74</v>
      </c>
      <c r="AF494" t="s">
        <v>74</v>
      </c>
      <c r="AG494">
        <v>0</v>
      </c>
      <c r="AH494">
        <v>5</v>
      </c>
      <c r="AI494">
        <v>7</v>
      </c>
      <c r="AJ494">
        <v>1</v>
      </c>
      <c r="AK494">
        <v>2</v>
      </c>
      <c r="AL494" t="s">
        <v>6077</v>
      </c>
      <c r="AM494" t="s">
        <v>5288</v>
      </c>
      <c r="AN494" t="s">
        <v>6078</v>
      </c>
      <c r="AO494" t="s">
        <v>6079</v>
      </c>
      <c r="AP494" t="s">
        <v>74</v>
      </c>
      <c r="AQ494" t="s">
        <v>6080</v>
      </c>
      <c r="AR494" t="s">
        <v>6081</v>
      </c>
      <c r="AS494" t="s">
        <v>74</v>
      </c>
      <c r="AT494" t="s">
        <v>74</v>
      </c>
      <c r="AU494">
        <v>1997</v>
      </c>
      <c r="AV494">
        <v>24</v>
      </c>
      <c r="AW494" t="s">
        <v>74</v>
      </c>
      <c r="AX494" t="s">
        <v>74</v>
      </c>
      <c r="AY494" t="s">
        <v>74</v>
      </c>
      <c r="AZ494" t="s">
        <v>74</v>
      </c>
      <c r="BA494" t="s">
        <v>74</v>
      </c>
      <c r="BB494">
        <v>326</v>
      </c>
      <c r="BC494">
        <v>330</v>
      </c>
      <c r="BD494" t="s">
        <v>74</v>
      </c>
      <c r="BE494" t="s">
        <v>6102</v>
      </c>
      <c r="BF494" t="str">
        <f>HYPERLINK("http://dx.doi.org/10.3189/S0260305500012398","http://dx.doi.org/10.3189/S0260305500012398")</f>
        <v>http://dx.doi.org/10.3189/S0260305500012398</v>
      </c>
      <c r="BG494" t="s">
        <v>74</v>
      </c>
      <c r="BH494" t="s">
        <v>74</v>
      </c>
      <c r="BI494">
        <v>5</v>
      </c>
      <c r="BJ494" t="s">
        <v>1541</v>
      </c>
      <c r="BK494" t="s">
        <v>5898</v>
      </c>
      <c r="BL494" t="s">
        <v>564</v>
      </c>
      <c r="BM494" t="s">
        <v>6083</v>
      </c>
      <c r="BN494" t="s">
        <v>74</v>
      </c>
      <c r="BO494" t="s">
        <v>227</v>
      </c>
      <c r="BP494" t="s">
        <v>74</v>
      </c>
      <c r="BQ494" t="s">
        <v>74</v>
      </c>
      <c r="BR494" t="s">
        <v>97</v>
      </c>
      <c r="BS494" t="s">
        <v>6103</v>
      </c>
      <c r="BT494" t="str">
        <f>HYPERLINK("https%3A%2F%2Fwww.webofscience.com%2Fwos%2Fwoscc%2Ffull-record%2FWOS:000071281900057","View Full Record in Web of Science")</f>
        <v>View Full Record in Web of Science</v>
      </c>
    </row>
    <row r="495" spans="1:72" x14ac:dyDescent="0.15">
      <c r="A495" t="s">
        <v>5885</v>
      </c>
      <c r="B495" t="s">
        <v>2172</v>
      </c>
      <c r="C495" t="s">
        <v>74</v>
      </c>
      <c r="D495" t="s">
        <v>6066</v>
      </c>
      <c r="E495" t="s">
        <v>74</v>
      </c>
      <c r="F495" t="s">
        <v>2172</v>
      </c>
      <c r="G495" t="s">
        <v>74</v>
      </c>
      <c r="H495" t="s">
        <v>74</v>
      </c>
      <c r="I495" t="s">
        <v>6104</v>
      </c>
      <c r="J495" t="s">
        <v>6068</v>
      </c>
      <c r="K495" t="s">
        <v>6069</v>
      </c>
      <c r="L495" t="s">
        <v>74</v>
      </c>
      <c r="M495" t="s">
        <v>77</v>
      </c>
      <c r="N495" t="s">
        <v>5890</v>
      </c>
      <c r="O495" t="s">
        <v>6070</v>
      </c>
      <c r="P495" t="s">
        <v>6071</v>
      </c>
      <c r="Q495" t="s">
        <v>6072</v>
      </c>
      <c r="R495" t="s">
        <v>74</v>
      </c>
      <c r="S495" t="s">
        <v>74</v>
      </c>
      <c r="T495" t="s">
        <v>74</v>
      </c>
      <c r="U495" t="s">
        <v>74</v>
      </c>
      <c r="V495" t="s">
        <v>6105</v>
      </c>
      <c r="W495" t="s">
        <v>6106</v>
      </c>
      <c r="X495" t="s">
        <v>3410</v>
      </c>
      <c r="Y495" t="s">
        <v>6107</v>
      </c>
      <c r="Z495" t="s">
        <v>74</v>
      </c>
      <c r="AA495" t="s">
        <v>74</v>
      </c>
      <c r="AB495" t="s">
        <v>74</v>
      </c>
      <c r="AC495" t="s">
        <v>74</v>
      </c>
      <c r="AD495" t="s">
        <v>74</v>
      </c>
      <c r="AE495" t="s">
        <v>74</v>
      </c>
      <c r="AF495" t="s">
        <v>74</v>
      </c>
      <c r="AG495">
        <v>0</v>
      </c>
      <c r="AH495">
        <v>35</v>
      </c>
      <c r="AI495">
        <v>39</v>
      </c>
      <c r="AJ495">
        <v>0</v>
      </c>
      <c r="AK495">
        <v>4</v>
      </c>
      <c r="AL495" t="s">
        <v>6077</v>
      </c>
      <c r="AM495" t="s">
        <v>5288</v>
      </c>
      <c r="AN495" t="s">
        <v>6078</v>
      </c>
      <c r="AO495" t="s">
        <v>6079</v>
      </c>
      <c r="AP495" t="s">
        <v>74</v>
      </c>
      <c r="AQ495" t="s">
        <v>6080</v>
      </c>
      <c r="AR495" t="s">
        <v>6081</v>
      </c>
      <c r="AS495" t="s">
        <v>74</v>
      </c>
      <c r="AT495" t="s">
        <v>74</v>
      </c>
      <c r="AU495">
        <v>1997</v>
      </c>
      <c r="AV495">
        <v>24</v>
      </c>
      <c r="AW495" t="s">
        <v>74</v>
      </c>
      <c r="AX495" t="s">
        <v>74</v>
      </c>
      <c r="AY495" t="s">
        <v>74</v>
      </c>
      <c r="AZ495" t="s">
        <v>74</v>
      </c>
      <c r="BA495" t="s">
        <v>74</v>
      </c>
      <c r="BB495">
        <v>409</v>
      </c>
      <c r="BC495">
        <v>414</v>
      </c>
      <c r="BD495" t="s">
        <v>74</v>
      </c>
      <c r="BE495" t="s">
        <v>6108</v>
      </c>
      <c r="BF495" t="str">
        <f>HYPERLINK("http://dx.doi.org/10.3189/S0260305500012520","http://dx.doi.org/10.3189/S0260305500012520")</f>
        <v>http://dx.doi.org/10.3189/S0260305500012520</v>
      </c>
      <c r="BG495" t="s">
        <v>74</v>
      </c>
      <c r="BH495" t="s">
        <v>74</v>
      </c>
      <c r="BI495">
        <v>6</v>
      </c>
      <c r="BJ495" t="s">
        <v>1541</v>
      </c>
      <c r="BK495" t="s">
        <v>5898</v>
      </c>
      <c r="BL495" t="s">
        <v>564</v>
      </c>
      <c r="BM495" t="s">
        <v>6083</v>
      </c>
      <c r="BN495" t="s">
        <v>74</v>
      </c>
      <c r="BO495" t="s">
        <v>227</v>
      </c>
      <c r="BP495" t="s">
        <v>74</v>
      </c>
      <c r="BQ495" t="s">
        <v>74</v>
      </c>
      <c r="BR495" t="s">
        <v>97</v>
      </c>
      <c r="BS495" t="s">
        <v>6109</v>
      </c>
      <c r="BT495" t="str">
        <f>HYPERLINK("https%3A%2F%2Fwww.webofscience.com%2Fwos%2Fwoscc%2Ffull-record%2FWOS:000071281900070","View Full Record in Web of Science")</f>
        <v>View Full Record in Web of Science</v>
      </c>
    </row>
    <row r="496" spans="1:72" x14ac:dyDescent="0.15">
      <c r="A496" t="s">
        <v>5885</v>
      </c>
      <c r="B496" t="s">
        <v>6110</v>
      </c>
      <c r="C496" t="s">
        <v>74</v>
      </c>
      <c r="D496" t="s">
        <v>6111</v>
      </c>
      <c r="E496" t="s">
        <v>74</v>
      </c>
      <c r="F496" t="s">
        <v>6110</v>
      </c>
      <c r="G496" t="s">
        <v>74</v>
      </c>
      <c r="H496" t="s">
        <v>74</v>
      </c>
      <c r="I496" t="s">
        <v>6112</v>
      </c>
      <c r="J496" t="s">
        <v>6113</v>
      </c>
      <c r="K496" t="s">
        <v>6069</v>
      </c>
      <c r="L496" t="s">
        <v>74</v>
      </c>
      <c r="M496" t="s">
        <v>77</v>
      </c>
      <c r="N496" t="s">
        <v>5890</v>
      </c>
      <c r="O496" t="s">
        <v>6114</v>
      </c>
      <c r="P496" t="s">
        <v>6115</v>
      </c>
      <c r="Q496" t="s">
        <v>6116</v>
      </c>
      <c r="R496" t="s">
        <v>74</v>
      </c>
      <c r="S496" t="s">
        <v>74</v>
      </c>
      <c r="T496" t="s">
        <v>74</v>
      </c>
      <c r="U496" t="s">
        <v>74</v>
      </c>
      <c r="V496" t="s">
        <v>6117</v>
      </c>
      <c r="W496" t="s">
        <v>6118</v>
      </c>
      <c r="X496" t="s">
        <v>74</v>
      </c>
      <c r="Y496" t="s">
        <v>6119</v>
      </c>
      <c r="Z496" t="s">
        <v>74</v>
      </c>
      <c r="AA496" t="s">
        <v>74</v>
      </c>
      <c r="AB496" t="s">
        <v>74</v>
      </c>
      <c r="AC496" t="s">
        <v>74</v>
      </c>
      <c r="AD496" t="s">
        <v>74</v>
      </c>
      <c r="AE496" t="s">
        <v>74</v>
      </c>
      <c r="AF496" t="s">
        <v>74</v>
      </c>
      <c r="AG496">
        <v>0</v>
      </c>
      <c r="AH496">
        <v>4</v>
      </c>
      <c r="AI496">
        <v>5</v>
      </c>
      <c r="AJ496">
        <v>0</v>
      </c>
      <c r="AK496">
        <v>1</v>
      </c>
      <c r="AL496" t="s">
        <v>6077</v>
      </c>
      <c r="AM496" t="s">
        <v>5288</v>
      </c>
      <c r="AN496" t="s">
        <v>6078</v>
      </c>
      <c r="AO496" t="s">
        <v>6079</v>
      </c>
      <c r="AP496" t="s">
        <v>74</v>
      </c>
      <c r="AQ496" t="s">
        <v>6120</v>
      </c>
      <c r="AR496" t="s">
        <v>6081</v>
      </c>
      <c r="AS496" t="s">
        <v>74</v>
      </c>
      <c r="AT496" t="s">
        <v>74</v>
      </c>
      <c r="AU496">
        <v>1997</v>
      </c>
      <c r="AV496">
        <v>25</v>
      </c>
      <c r="AW496" t="s">
        <v>74</v>
      </c>
      <c r="AX496" t="s">
        <v>74</v>
      </c>
      <c r="AY496" t="s">
        <v>74</v>
      </c>
      <c r="AZ496" t="s">
        <v>74</v>
      </c>
      <c r="BA496" t="s">
        <v>74</v>
      </c>
      <c r="BB496">
        <v>1</v>
      </c>
      <c r="BC496">
        <v>7</v>
      </c>
      <c r="BD496" t="s">
        <v>74</v>
      </c>
      <c r="BE496" t="s">
        <v>74</v>
      </c>
      <c r="BF496" t="s">
        <v>74</v>
      </c>
      <c r="BG496" t="s">
        <v>74</v>
      </c>
      <c r="BH496" t="s">
        <v>74</v>
      </c>
      <c r="BI496">
        <v>3</v>
      </c>
      <c r="BJ496" t="s">
        <v>6121</v>
      </c>
      <c r="BK496" t="s">
        <v>5898</v>
      </c>
      <c r="BL496" t="s">
        <v>6122</v>
      </c>
      <c r="BM496" t="s">
        <v>6123</v>
      </c>
      <c r="BN496" t="s">
        <v>74</v>
      </c>
      <c r="BO496" t="s">
        <v>74</v>
      </c>
      <c r="BP496" t="s">
        <v>74</v>
      </c>
      <c r="BQ496" t="s">
        <v>74</v>
      </c>
      <c r="BR496" t="s">
        <v>97</v>
      </c>
      <c r="BS496" t="s">
        <v>6124</v>
      </c>
      <c r="BT496" t="str">
        <f>HYPERLINK("https%3A%2F%2Fwww.webofscience.com%2Fwos%2Fwoscc%2Ffull-record%2FWOS:000072623800001","View Full Record in Web of Science")</f>
        <v>View Full Record in Web of Science</v>
      </c>
    </row>
    <row r="497" spans="1:72" x14ac:dyDescent="0.15">
      <c r="A497" t="s">
        <v>5885</v>
      </c>
      <c r="B497" t="s">
        <v>6125</v>
      </c>
      <c r="C497" t="s">
        <v>74</v>
      </c>
      <c r="D497" t="s">
        <v>6111</v>
      </c>
      <c r="E497" t="s">
        <v>74</v>
      </c>
      <c r="F497" t="s">
        <v>6125</v>
      </c>
      <c r="G497" t="s">
        <v>74</v>
      </c>
      <c r="H497" t="s">
        <v>74</v>
      </c>
      <c r="I497" t="s">
        <v>6126</v>
      </c>
      <c r="J497" t="s">
        <v>6113</v>
      </c>
      <c r="K497" t="s">
        <v>6069</v>
      </c>
      <c r="L497" t="s">
        <v>74</v>
      </c>
      <c r="M497" t="s">
        <v>77</v>
      </c>
      <c r="N497" t="s">
        <v>5890</v>
      </c>
      <c r="O497" t="s">
        <v>6114</v>
      </c>
      <c r="P497" t="s">
        <v>6115</v>
      </c>
      <c r="Q497" t="s">
        <v>6116</v>
      </c>
      <c r="R497" t="s">
        <v>74</v>
      </c>
      <c r="S497" t="s">
        <v>74</v>
      </c>
      <c r="T497" t="s">
        <v>74</v>
      </c>
      <c r="U497" t="s">
        <v>74</v>
      </c>
      <c r="V497" t="s">
        <v>6127</v>
      </c>
      <c r="W497" t="s">
        <v>6128</v>
      </c>
      <c r="X497" t="s">
        <v>6129</v>
      </c>
      <c r="Y497" t="s">
        <v>6130</v>
      </c>
      <c r="Z497" t="s">
        <v>74</v>
      </c>
      <c r="AA497" t="s">
        <v>6131</v>
      </c>
      <c r="AB497" t="s">
        <v>6132</v>
      </c>
      <c r="AC497" t="s">
        <v>74</v>
      </c>
      <c r="AD497" t="s">
        <v>74</v>
      </c>
      <c r="AE497" t="s">
        <v>74</v>
      </c>
      <c r="AF497" t="s">
        <v>74</v>
      </c>
      <c r="AG497">
        <v>0</v>
      </c>
      <c r="AH497">
        <v>14</v>
      </c>
      <c r="AI497">
        <v>14</v>
      </c>
      <c r="AJ497">
        <v>0</v>
      </c>
      <c r="AK497">
        <v>1</v>
      </c>
      <c r="AL497" t="s">
        <v>6077</v>
      </c>
      <c r="AM497" t="s">
        <v>5288</v>
      </c>
      <c r="AN497" t="s">
        <v>6078</v>
      </c>
      <c r="AO497" t="s">
        <v>6079</v>
      </c>
      <c r="AP497" t="s">
        <v>74</v>
      </c>
      <c r="AQ497" t="s">
        <v>6120</v>
      </c>
      <c r="AR497" t="s">
        <v>6081</v>
      </c>
      <c r="AS497" t="s">
        <v>74</v>
      </c>
      <c r="AT497" t="s">
        <v>74</v>
      </c>
      <c r="AU497">
        <v>1997</v>
      </c>
      <c r="AV497">
        <v>25</v>
      </c>
      <c r="AW497" t="s">
        <v>74</v>
      </c>
      <c r="AX497" t="s">
        <v>74</v>
      </c>
      <c r="AY497" t="s">
        <v>74</v>
      </c>
      <c r="AZ497" t="s">
        <v>74</v>
      </c>
      <c r="BA497" t="s">
        <v>74</v>
      </c>
      <c r="BB497">
        <v>73</v>
      </c>
      <c r="BC497">
        <v>78</v>
      </c>
      <c r="BD497" t="s">
        <v>74</v>
      </c>
      <c r="BE497" t="s">
        <v>6133</v>
      </c>
      <c r="BF497" t="str">
        <f>HYPERLINK("http://dx.doi.org/10.3189/S0260305500013823","http://dx.doi.org/10.3189/S0260305500013823")</f>
        <v>http://dx.doi.org/10.3189/S0260305500013823</v>
      </c>
      <c r="BG497" t="s">
        <v>74</v>
      </c>
      <c r="BH497" t="s">
        <v>74</v>
      </c>
      <c r="BI497">
        <v>4</v>
      </c>
      <c r="BJ497" t="s">
        <v>6121</v>
      </c>
      <c r="BK497" t="s">
        <v>5898</v>
      </c>
      <c r="BL497" t="s">
        <v>6122</v>
      </c>
      <c r="BM497" t="s">
        <v>6123</v>
      </c>
      <c r="BN497" t="s">
        <v>74</v>
      </c>
      <c r="BO497" t="s">
        <v>227</v>
      </c>
      <c r="BP497" t="s">
        <v>74</v>
      </c>
      <c r="BQ497" t="s">
        <v>74</v>
      </c>
      <c r="BR497" t="s">
        <v>97</v>
      </c>
      <c r="BS497" t="s">
        <v>6134</v>
      </c>
      <c r="BT497" t="str">
        <f>HYPERLINK("https%3A%2F%2Fwww.webofscience.com%2Fwos%2Fwoscc%2Ffull-record%2FWOS:000072623800014","View Full Record in Web of Science")</f>
        <v>View Full Record in Web of Science</v>
      </c>
    </row>
    <row r="498" spans="1:72" x14ac:dyDescent="0.15">
      <c r="A498" t="s">
        <v>5885</v>
      </c>
      <c r="B498" t="s">
        <v>3815</v>
      </c>
      <c r="C498" t="s">
        <v>74</v>
      </c>
      <c r="D498" t="s">
        <v>6111</v>
      </c>
      <c r="E498" t="s">
        <v>74</v>
      </c>
      <c r="F498" t="s">
        <v>3815</v>
      </c>
      <c r="G498" t="s">
        <v>74</v>
      </c>
      <c r="H498" t="s">
        <v>74</v>
      </c>
      <c r="I498" t="s">
        <v>6135</v>
      </c>
      <c r="J498" t="s">
        <v>6113</v>
      </c>
      <c r="K498" t="s">
        <v>6069</v>
      </c>
      <c r="L498" t="s">
        <v>74</v>
      </c>
      <c r="M498" t="s">
        <v>77</v>
      </c>
      <c r="N498" t="s">
        <v>5890</v>
      </c>
      <c r="O498" t="s">
        <v>6114</v>
      </c>
      <c r="P498" t="s">
        <v>6115</v>
      </c>
      <c r="Q498" t="s">
        <v>6116</v>
      </c>
      <c r="R498" t="s">
        <v>74</v>
      </c>
      <c r="S498" t="s">
        <v>74</v>
      </c>
      <c r="T498" t="s">
        <v>74</v>
      </c>
      <c r="U498" t="s">
        <v>74</v>
      </c>
      <c r="V498" t="s">
        <v>6136</v>
      </c>
      <c r="W498" t="s">
        <v>6137</v>
      </c>
      <c r="X498" t="s">
        <v>82</v>
      </c>
      <c r="Y498" t="s">
        <v>6138</v>
      </c>
      <c r="Z498" t="s">
        <v>74</v>
      </c>
      <c r="AA498" t="s">
        <v>6139</v>
      </c>
      <c r="AB498" t="s">
        <v>3821</v>
      </c>
      <c r="AC498" t="s">
        <v>74</v>
      </c>
      <c r="AD498" t="s">
        <v>74</v>
      </c>
      <c r="AE498" t="s">
        <v>74</v>
      </c>
      <c r="AF498" t="s">
        <v>74</v>
      </c>
      <c r="AG498">
        <v>0</v>
      </c>
      <c r="AH498">
        <v>10</v>
      </c>
      <c r="AI498">
        <v>10</v>
      </c>
      <c r="AJ498">
        <v>0</v>
      </c>
      <c r="AK498">
        <v>2</v>
      </c>
      <c r="AL498" t="s">
        <v>6077</v>
      </c>
      <c r="AM498" t="s">
        <v>5288</v>
      </c>
      <c r="AN498" t="s">
        <v>6078</v>
      </c>
      <c r="AO498" t="s">
        <v>6079</v>
      </c>
      <c r="AP498" t="s">
        <v>74</v>
      </c>
      <c r="AQ498" t="s">
        <v>6120</v>
      </c>
      <c r="AR498" t="s">
        <v>6081</v>
      </c>
      <c r="AS498" t="s">
        <v>74</v>
      </c>
      <c r="AT498" t="s">
        <v>74</v>
      </c>
      <c r="AU498">
        <v>1997</v>
      </c>
      <c r="AV498">
        <v>25</v>
      </c>
      <c r="AW498" t="s">
        <v>74</v>
      </c>
      <c r="AX498" t="s">
        <v>74</v>
      </c>
      <c r="AY498" t="s">
        <v>74</v>
      </c>
      <c r="AZ498" t="s">
        <v>74</v>
      </c>
      <c r="BA498" t="s">
        <v>74</v>
      </c>
      <c r="BB498">
        <v>85</v>
      </c>
      <c r="BC498">
        <v>95</v>
      </c>
      <c r="BD498" t="s">
        <v>74</v>
      </c>
      <c r="BE498" t="s">
        <v>6140</v>
      </c>
      <c r="BF498" t="str">
        <f>HYPERLINK("http://dx.doi.org/10.3189/S0260305500013847","http://dx.doi.org/10.3189/S0260305500013847")</f>
        <v>http://dx.doi.org/10.3189/S0260305500013847</v>
      </c>
      <c r="BG498" t="s">
        <v>74</v>
      </c>
      <c r="BH498" t="s">
        <v>74</v>
      </c>
      <c r="BI498">
        <v>3</v>
      </c>
      <c r="BJ498" t="s">
        <v>6121</v>
      </c>
      <c r="BK498" t="s">
        <v>5898</v>
      </c>
      <c r="BL498" t="s">
        <v>6122</v>
      </c>
      <c r="BM498" t="s">
        <v>6123</v>
      </c>
      <c r="BN498" t="s">
        <v>74</v>
      </c>
      <c r="BO498" t="s">
        <v>227</v>
      </c>
      <c r="BP498" t="s">
        <v>74</v>
      </c>
      <c r="BQ498" t="s">
        <v>74</v>
      </c>
      <c r="BR498" t="s">
        <v>97</v>
      </c>
      <c r="BS498" t="s">
        <v>6141</v>
      </c>
      <c r="BT498" t="str">
        <f>HYPERLINK("https%3A%2F%2Fwww.webofscience.com%2Fwos%2Fwoscc%2Ffull-record%2FWOS:000072623800016","View Full Record in Web of Science")</f>
        <v>View Full Record in Web of Science</v>
      </c>
    </row>
    <row r="499" spans="1:72" x14ac:dyDescent="0.15">
      <c r="A499" t="s">
        <v>5885</v>
      </c>
      <c r="B499" t="s">
        <v>6142</v>
      </c>
      <c r="C499" t="s">
        <v>74</v>
      </c>
      <c r="D499" t="s">
        <v>6111</v>
      </c>
      <c r="E499" t="s">
        <v>74</v>
      </c>
      <c r="F499" t="s">
        <v>6142</v>
      </c>
      <c r="G499" t="s">
        <v>74</v>
      </c>
      <c r="H499" t="s">
        <v>74</v>
      </c>
      <c r="I499" t="s">
        <v>6143</v>
      </c>
      <c r="J499" t="s">
        <v>6113</v>
      </c>
      <c r="K499" t="s">
        <v>6069</v>
      </c>
      <c r="L499" t="s">
        <v>74</v>
      </c>
      <c r="M499" t="s">
        <v>77</v>
      </c>
      <c r="N499" t="s">
        <v>5890</v>
      </c>
      <c r="O499" t="s">
        <v>6114</v>
      </c>
      <c r="P499" t="s">
        <v>6115</v>
      </c>
      <c r="Q499" t="s">
        <v>6116</v>
      </c>
      <c r="R499" t="s">
        <v>74</v>
      </c>
      <c r="S499" t="s">
        <v>74</v>
      </c>
      <c r="T499" t="s">
        <v>74</v>
      </c>
      <c r="U499" t="s">
        <v>74</v>
      </c>
      <c r="V499" t="s">
        <v>6144</v>
      </c>
      <c r="W499" t="s">
        <v>6145</v>
      </c>
      <c r="X499" t="s">
        <v>6146</v>
      </c>
      <c r="Y499" t="s">
        <v>6147</v>
      </c>
      <c r="Z499" t="s">
        <v>74</v>
      </c>
      <c r="AA499" t="s">
        <v>74</v>
      </c>
      <c r="AB499" t="s">
        <v>74</v>
      </c>
      <c r="AC499" t="s">
        <v>74</v>
      </c>
      <c r="AD499" t="s">
        <v>74</v>
      </c>
      <c r="AE499" t="s">
        <v>74</v>
      </c>
      <c r="AF499" t="s">
        <v>74</v>
      </c>
      <c r="AG499">
        <v>0</v>
      </c>
      <c r="AH499">
        <v>8</v>
      </c>
      <c r="AI499">
        <v>8</v>
      </c>
      <c r="AJ499">
        <v>0</v>
      </c>
      <c r="AK499">
        <v>0</v>
      </c>
      <c r="AL499" t="s">
        <v>6077</v>
      </c>
      <c r="AM499" t="s">
        <v>5288</v>
      </c>
      <c r="AN499" t="s">
        <v>6078</v>
      </c>
      <c r="AO499" t="s">
        <v>6079</v>
      </c>
      <c r="AP499" t="s">
        <v>74</v>
      </c>
      <c r="AQ499" t="s">
        <v>6120</v>
      </c>
      <c r="AR499" t="s">
        <v>6081</v>
      </c>
      <c r="AS499" t="s">
        <v>74</v>
      </c>
      <c r="AT499" t="s">
        <v>74</v>
      </c>
      <c r="AU499">
        <v>1997</v>
      </c>
      <c r="AV499">
        <v>25</v>
      </c>
      <c r="AW499" t="s">
        <v>74</v>
      </c>
      <c r="AX499" t="s">
        <v>74</v>
      </c>
      <c r="AY499" t="s">
        <v>74</v>
      </c>
      <c r="AZ499" t="s">
        <v>74</v>
      </c>
      <c r="BA499" t="s">
        <v>74</v>
      </c>
      <c r="BB499">
        <v>107</v>
      </c>
      <c r="BC499">
        <v>110</v>
      </c>
      <c r="BD499" t="s">
        <v>74</v>
      </c>
      <c r="BE499" t="s">
        <v>6148</v>
      </c>
      <c r="BF499" t="str">
        <f>HYPERLINK("http://dx.doi.org/10.3189/S0260305500013872","http://dx.doi.org/10.3189/S0260305500013872")</f>
        <v>http://dx.doi.org/10.3189/S0260305500013872</v>
      </c>
      <c r="BG499" t="s">
        <v>74</v>
      </c>
      <c r="BH499" t="s">
        <v>74</v>
      </c>
      <c r="BI499">
        <v>4</v>
      </c>
      <c r="BJ499" t="s">
        <v>6121</v>
      </c>
      <c r="BK499" t="s">
        <v>5898</v>
      </c>
      <c r="BL499" t="s">
        <v>6122</v>
      </c>
      <c r="BM499" t="s">
        <v>6123</v>
      </c>
      <c r="BN499" t="s">
        <v>74</v>
      </c>
      <c r="BO499" t="s">
        <v>227</v>
      </c>
      <c r="BP499" t="s">
        <v>74</v>
      </c>
      <c r="BQ499" t="s">
        <v>74</v>
      </c>
      <c r="BR499" t="s">
        <v>97</v>
      </c>
      <c r="BS499" t="s">
        <v>6149</v>
      </c>
      <c r="BT499" t="str">
        <f>HYPERLINK("https%3A%2F%2Fwww.webofscience.com%2Fwos%2Fwoscc%2Ffull-record%2FWOS:000072623800019","View Full Record in Web of Science")</f>
        <v>View Full Record in Web of Science</v>
      </c>
    </row>
    <row r="500" spans="1:72" x14ac:dyDescent="0.15">
      <c r="A500" t="s">
        <v>5885</v>
      </c>
      <c r="B500" t="s">
        <v>6150</v>
      </c>
      <c r="C500" t="s">
        <v>74</v>
      </c>
      <c r="D500" t="s">
        <v>6111</v>
      </c>
      <c r="E500" t="s">
        <v>74</v>
      </c>
      <c r="F500" t="s">
        <v>6150</v>
      </c>
      <c r="G500" t="s">
        <v>74</v>
      </c>
      <c r="H500" t="s">
        <v>74</v>
      </c>
      <c r="I500" t="s">
        <v>6151</v>
      </c>
      <c r="J500" t="s">
        <v>6113</v>
      </c>
      <c r="K500" t="s">
        <v>6069</v>
      </c>
      <c r="L500" t="s">
        <v>74</v>
      </c>
      <c r="M500" t="s">
        <v>77</v>
      </c>
      <c r="N500" t="s">
        <v>5890</v>
      </c>
      <c r="O500" t="s">
        <v>6114</v>
      </c>
      <c r="P500" t="s">
        <v>6115</v>
      </c>
      <c r="Q500" t="s">
        <v>6116</v>
      </c>
      <c r="R500" t="s">
        <v>74</v>
      </c>
      <c r="S500" t="s">
        <v>74</v>
      </c>
      <c r="T500" t="s">
        <v>74</v>
      </c>
      <c r="U500" t="s">
        <v>74</v>
      </c>
      <c r="V500" t="s">
        <v>6152</v>
      </c>
      <c r="W500" t="s">
        <v>6153</v>
      </c>
      <c r="X500" t="s">
        <v>2108</v>
      </c>
      <c r="Y500" t="s">
        <v>6154</v>
      </c>
      <c r="Z500" t="s">
        <v>74</v>
      </c>
      <c r="AA500" t="s">
        <v>6155</v>
      </c>
      <c r="AB500" t="s">
        <v>6156</v>
      </c>
      <c r="AC500" t="s">
        <v>74</v>
      </c>
      <c r="AD500" t="s">
        <v>74</v>
      </c>
      <c r="AE500" t="s">
        <v>74</v>
      </c>
      <c r="AF500" t="s">
        <v>74</v>
      </c>
      <c r="AG500">
        <v>0</v>
      </c>
      <c r="AH500">
        <v>15</v>
      </c>
      <c r="AI500">
        <v>15</v>
      </c>
      <c r="AJ500">
        <v>0</v>
      </c>
      <c r="AK500">
        <v>1</v>
      </c>
      <c r="AL500" t="s">
        <v>6077</v>
      </c>
      <c r="AM500" t="s">
        <v>5288</v>
      </c>
      <c r="AN500" t="s">
        <v>6078</v>
      </c>
      <c r="AO500" t="s">
        <v>6079</v>
      </c>
      <c r="AP500" t="s">
        <v>74</v>
      </c>
      <c r="AQ500" t="s">
        <v>6120</v>
      </c>
      <c r="AR500" t="s">
        <v>6081</v>
      </c>
      <c r="AS500" t="s">
        <v>74</v>
      </c>
      <c r="AT500" t="s">
        <v>74</v>
      </c>
      <c r="AU500">
        <v>1997</v>
      </c>
      <c r="AV500">
        <v>25</v>
      </c>
      <c r="AW500" t="s">
        <v>74</v>
      </c>
      <c r="AX500" t="s">
        <v>74</v>
      </c>
      <c r="AY500" t="s">
        <v>74</v>
      </c>
      <c r="AZ500" t="s">
        <v>74</v>
      </c>
      <c r="BA500" t="s">
        <v>74</v>
      </c>
      <c r="BB500">
        <v>137</v>
      </c>
      <c r="BC500">
        <v>144</v>
      </c>
      <c r="BD500" t="s">
        <v>74</v>
      </c>
      <c r="BE500" t="s">
        <v>6157</v>
      </c>
      <c r="BF500" t="str">
        <f>HYPERLINK("http://dx.doi.org/10.3189/S0260305500013938","http://dx.doi.org/10.3189/S0260305500013938")</f>
        <v>http://dx.doi.org/10.3189/S0260305500013938</v>
      </c>
      <c r="BG500" t="s">
        <v>74</v>
      </c>
      <c r="BH500" t="s">
        <v>74</v>
      </c>
      <c r="BI500">
        <v>4</v>
      </c>
      <c r="BJ500" t="s">
        <v>6121</v>
      </c>
      <c r="BK500" t="s">
        <v>5898</v>
      </c>
      <c r="BL500" t="s">
        <v>6122</v>
      </c>
      <c r="BM500" t="s">
        <v>6123</v>
      </c>
      <c r="BN500" t="s">
        <v>74</v>
      </c>
      <c r="BO500" t="s">
        <v>227</v>
      </c>
      <c r="BP500" t="s">
        <v>74</v>
      </c>
      <c r="BQ500" t="s">
        <v>74</v>
      </c>
      <c r="BR500" t="s">
        <v>97</v>
      </c>
      <c r="BS500" t="s">
        <v>6158</v>
      </c>
      <c r="BT500" t="str">
        <f>HYPERLINK("https%3A%2F%2Fwww.webofscience.com%2Fwos%2Fwoscc%2Ffull-record%2FWOS:000072623800025","View Full Record in Web of Science")</f>
        <v>View Full Record in Web of Science</v>
      </c>
    </row>
    <row r="501" spans="1:72" x14ac:dyDescent="0.15">
      <c r="A501" t="s">
        <v>5885</v>
      </c>
      <c r="B501" t="s">
        <v>6159</v>
      </c>
      <c r="C501" t="s">
        <v>74</v>
      </c>
      <c r="D501" t="s">
        <v>6111</v>
      </c>
      <c r="E501" t="s">
        <v>74</v>
      </c>
      <c r="F501" t="s">
        <v>6159</v>
      </c>
      <c r="G501" t="s">
        <v>74</v>
      </c>
      <c r="H501" t="s">
        <v>74</v>
      </c>
      <c r="I501" t="s">
        <v>6160</v>
      </c>
      <c r="J501" t="s">
        <v>6113</v>
      </c>
      <c r="K501" t="s">
        <v>6069</v>
      </c>
      <c r="L501" t="s">
        <v>74</v>
      </c>
      <c r="M501" t="s">
        <v>77</v>
      </c>
      <c r="N501" t="s">
        <v>5890</v>
      </c>
      <c r="O501" t="s">
        <v>6114</v>
      </c>
      <c r="P501" t="s">
        <v>6115</v>
      </c>
      <c r="Q501" t="s">
        <v>6116</v>
      </c>
      <c r="R501" t="s">
        <v>74</v>
      </c>
      <c r="S501" t="s">
        <v>74</v>
      </c>
      <c r="T501" t="s">
        <v>74</v>
      </c>
      <c r="U501" t="s">
        <v>74</v>
      </c>
      <c r="V501" t="s">
        <v>6161</v>
      </c>
      <c r="W501" t="s">
        <v>6162</v>
      </c>
      <c r="X501" t="s">
        <v>6163</v>
      </c>
      <c r="Y501" t="s">
        <v>6164</v>
      </c>
      <c r="Z501" t="s">
        <v>74</v>
      </c>
      <c r="AA501" t="s">
        <v>74</v>
      </c>
      <c r="AB501" t="s">
        <v>74</v>
      </c>
      <c r="AC501" t="s">
        <v>74</v>
      </c>
      <c r="AD501" t="s">
        <v>74</v>
      </c>
      <c r="AE501" t="s">
        <v>74</v>
      </c>
      <c r="AF501" t="s">
        <v>74</v>
      </c>
      <c r="AG501">
        <v>0</v>
      </c>
      <c r="AH501">
        <v>6</v>
      </c>
      <c r="AI501">
        <v>8</v>
      </c>
      <c r="AJ501">
        <v>0</v>
      </c>
      <c r="AK501">
        <v>4</v>
      </c>
      <c r="AL501" t="s">
        <v>6077</v>
      </c>
      <c r="AM501" t="s">
        <v>5288</v>
      </c>
      <c r="AN501" t="s">
        <v>6078</v>
      </c>
      <c r="AO501" t="s">
        <v>6079</v>
      </c>
      <c r="AP501" t="s">
        <v>74</v>
      </c>
      <c r="AQ501" t="s">
        <v>6120</v>
      </c>
      <c r="AR501" t="s">
        <v>6081</v>
      </c>
      <c r="AS501" t="s">
        <v>74</v>
      </c>
      <c r="AT501" t="s">
        <v>74</v>
      </c>
      <c r="AU501">
        <v>1997</v>
      </c>
      <c r="AV501">
        <v>25</v>
      </c>
      <c r="AW501" t="s">
        <v>74</v>
      </c>
      <c r="AX501" t="s">
        <v>74</v>
      </c>
      <c r="AY501" t="s">
        <v>74</v>
      </c>
      <c r="AZ501" t="s">
        <v>74</v>
      </c>
      <c r="BA501" t="s">
        <v>74</v>
      </c>
      <c r="BB501">
        <v>259</v>
      </c>
      <c r="BC501">
        <v>268</v>
      </c>
      <c r="BD501" t="s">
        <v>74</v>
      </c>
      <c r="BE501" t="s">
        <v>6165</v>
      </c>
      <c r="BF501" t="str">
        <f>HYPERLINK("http://dx.doi.org/10.3189/S0260305500014130","http://dx.doi.org/10.3189/S0260305500014130")</f>
        <v>http://dx.doi.org/10.3189/S0260305500014130</v>
      </c>
      <c r="BG501" t="s">
        <v>74</v>
      </c>
      <c r="BH501" t="s">
        <v>74</v>
      </c>
      <c r="BI501">
        <v>4</v>
      </c>
      <c r="BJ501" t="s">
        <v>6121</v>
      </c>
      <c r="BK501" t="s">
        <v>5898</v>
      </c>
      <c r="BL501" t="s">
        <v>6122</v>
      </c>
      <c r="BM501" t="s">
        <v>6123</v>
      </c>
      <c r="BN501" t="s">
        <v>74</v>
      </c>
      <c r="BO501" t="s">
        <v>227</v>
      </c>
      <c r="BP501" t="s">
        <v>74</v>
      </c>
      <c r="BQ501" t="s">
        <v>74</v>
      </c>
      <c r="BR501" t="s">
        <v>97</v>
      </c>
      <c r="BS501" t="s">
        <v>6166</v>
      </c>
      <c r="BT501" t="str">
        <f>HYPERLINK("https%3A%2F%2Fwww.webofscience.com%2Fwos%2Fwoscc%2Ffull-record%2FWOS:000072623800046","View Full Record in Web of Science")</f>
        <v>View Full Record in Web of Science</v>
      </c>
    </row>
    <row r="502" spans="1:72" x14ac:dyDescent="0.15">
      <c r="A502" t="s">
        <v>5885</v>
      </c>
      <c r="B502" t="s">
        <v>6167</v>
      </c>
      <c r="C502" t="s">
        <v>74</v>
      </c>
      <c r="D502" t="s">
        <v>6111</v>
      </c>
      <c r="E502" t="s">
        <v>74</v>
      </c>
      <c r="F502" t="s">
        <v>6167</v>
      </c>
      <c r="G502" t="s">
        <v>74</v>
      </c>
      <c r="H502" t="s">
        <v>74</v>
      </c>
      <c r="I502" t="s">
        <v>6168</v>
      </c>
      <c r="J502" t="s">
        <v>6113</v>
      </c>
      <c r="K502" t="s">
        <v>6069</v>
      </c>
      <c r="L502" t="s">
        <v>74</v>
      </c>
      <c r="M502" t="s">
        <v>77</v>
      </c>
      <c r="N502" t="s">
        <v>5890</v>
      </c>
      <c r="O502" t="s">
        <v>6114</v>
      </c>
      <c r="P502" t="s">
        <v>6115</v>
      </c>
      <c r="Q502" t="s">
        <v>6116</v>
      </c>
      <c r="R502" t="s">
        <v>74</v>
      </c>
      <c r="S502" t="s">
        <v>74</v>
      </c>
      <c r="T502" t="s">
        <v>74</v>
      </c>
      <c r="U502" t="s">
        <v>74</v>
      </c>
      <c r="V502" t="s">
        <v>6169</v>
      </c>
      <c r="W502" t="s">
        <v>6170</v>
      </c>
      <c r="X502" t="s">
        <v>6171</v>
      </c>
      <c r="Y502" t="s">
        <v>6172</v>
      </c>
      <c r="Z502" t="s">
        <v>74</v>
      </c>
      <c r="AA502" t="s">
        <v>6173</v>
      </c>
      <c r="AB502" t="s">
        <v>6174</v>
      </c>
      <c r="AC502" t="s">
        <v>74</v>
      </c>
      <c r="AD502" t="s">
        <v>74</v>
      </c>
      <c r="AE502" t="s">
        <v>74</v>
      </c>
      <c r="AF502" t="s">
        <v>74</v>
      </c>
      <c r="AG502">
        <v>0</v>
      </c>
      <c r="AH502">
        <v>19</v>
      </c>
      <c r="AI502">
        <v>19</v>
      </c>
      <c r="AJ502">
        <v>0</v>
      </c>
      <c r="AK502">
        <v>6</v>
      </c>
      <c r="AL502" t="s">
        <v>6077</v>
      </c>
      <c r="AM502" t="s">
        <v>5288</v>
      </c>
      <c r="AN502" t="s">
        <v>6078</v>
      </c>
      <c r="AO502" t="s">
        <v>6079</v>
      </c>
      <c r="AP502" t="s">
        <v>74</v>
      </c>
      <c r="AQ502" t="s">
        <v>6120</v>
      </c>
      <c r="AR502" t="s">
        <v>6081</v>
      </c>
      <c r="AS502" t="s">
        <v>74</v>
      </c>
      <c r="AT502" t="s">
        <v>74</v>
      </c>
      <c r="AU502">
        <v>1997</v>
      </c>
      <c r="AV502">
        <v>25</v>
      </c>
      <c r="AW502" t="s">
        <v>74</v>
      </c>
      <c r="AX502" t="s">
        <v>74</v>
      </c>
      <c r="AY502" t="s">
        <v>74</v>
      </c>
      <c r="AZ502" t="s">
        <v>74</v>
      </c>
      <c r="BA502" t="s">
        <v>74</v>
      </c>
      <c r="BB502">
        <v>276</v>
      </c>
      <c r="BC502">
        <v>281</v>
      </c>
      <c r="BD502" t="s">
        <v>74</v>
      </c>
      <c r="BE502" t="s">
        <v>6175</v>
      </c>
      <c r="BF502" t="str">
        <f>HYPERLINK("http://dx.doi.org/10.3189/S0260305500014154","http://dx.doi.org/10.3189/S0260305500014154")</f>
        <v>http://dx.doi.org/10.3189/S0260305500014154</v>
      </c>
      <c r="BG502" t="s">
        <v>74</v>
      </c>
      <c r="BH502" t="s">
        <v>74</v>
      </c>
      <c r="BI502">
        <v>2</v>
      </c>
      <c r="BJ502" t="s">
        <v>6121</v>
      </c>
      <c r="BK502" t="s">
        <v>5898</v>
      </c>
      <c r="BL502" t="s">
        <v>6122</v>
      </c>
      <c r="BM502" t="s">
        <v>6123</v>
      </c>
      <c r="BN502" t="s">
        <v>74</v>
      </c>
      <c r="BO502" t="s">
        <v>960</v>
      </c>
      <c r="BP502" t="s">
        <v>74</v>
      </c>
      <c r="BQ502" t="s">
        <v>74</v>
      </c>
      <c r="BR502" t="s">
        <v>97</v>
      </c>
      <c r="BS502" t="s">
        <v>6176</v>
      </c>
      <c r="BT502" t="str">
        <f>HYPERLINK("https%3A%2F%2Fwww.webofscience.com%2Fwos%2Fwoscc%2Ffull-record%2FWOS:000072623800048","View Full Record in Web of Science")</f>
        <v>View Full Record in Web of Science</v>
      </c>
    </row>
    <row r="503" spans="1:72" x14ac:dyDescent="0.15">
      <c r="A503" t="s">
        <v>5885</v>
      </c>
      <c r="B503" t="s">
        <v>6177</v>
      </c>
      <c r="C503" t="s">
        <v>74</v>
      </c>
      <c r="D503" t="s">
        <v>6111</v>
      </c>
      <c r="E503" t="s">
        <v>74</v>
      </c>
      <c r="F503" t="s">
        <v>6177</v>
      </c>
      <c r="G503" t="s">
        <v>74</v>
      </c>
      <c r="H503" t="s">
        <v>74</v>
      </c>
      <c r="I503" t="s">
        <v>6178</v>
      </c>
      <c r="J503" t="s">
        <v>6113</v>
      </c>
      <c r="K503" t="s">
        <v>6069</v>
      </c>
      <c r="L503" t="s">
        <v>74</v>
      </c>
      <c r="M503" t="s">
        <v>77</v>
      </c>
      <c r="N503" t="s">
        <v>5890</v>
      </c>
      <c r="O503" t="s">
        <v>6114</v>
      </c>
      <c r="P503" t="s">
        <v>6115</v>
      </c>
      <c r="Q503" t="s">
        <v>6116</v>
      </c>
      <c r="R503" t="s">
        <v>74</v>
      </c>
      <c r="S503" t="s">
        <v>74</v>
      </c>
      <c r="T503" t="s">
        <v>74</v>
      </c>
      <c r="U503" t="s">
        <v>74</v>
      </c>
      <c r="V503" t="s">
        <v>6179</v>
      </c>
      <c r="W503" t="s">
        <v>6180</v>
      </c>
      <c r="X503" t="s">
        <v>723</v>
      </c>
      <c r="Y503" t="s">
        <v>6181</v>
      </c>
      <c r="Z503" t="s">
        <v>74</v>
      </c>
      <c r="AA503" t="s">
        <v>725</v>
      </c>
      <c r="AB503" t="s">
        <v>74</v>
      </c>
      <c r="AC503" t="s">
        <v>74</v>
      </c>
      <c r="AD503" t="s">
        <v>74</v>
      </c>
      <c r="AE503" t="s">
        <v>74</v>
      </c>
      <c r="AF503" t="s">
        <v>74</v>
      </c>
      <c r="AG503">
        <v>0</v>
      </c>
      <c r="AH503">
        <v>17</v>
      </c>
      <c r="AI503">
        <v>21</v>
      </c>
      <c r="AJ503">
        <v>0</v>
      </c>
      <c r="AK503">
        <v>0</v>
      </c>
      <c r="AL503" t="s">
        <v>6077</v>
      </c>
      <c r="AM503" t="s">
        <v>5288</v>
      </c>
      <c r="AN503" t="s">
        <v>6078</v>
      </c>
      <c r="AO503" t="s">
        <v>6079</v>
      </c>
      <c r="AP503" t="s">
        <v>74</v>
      </c>
      <c r="AQ503" t="s">
        <v>6120</v>
      </c>
      <c r="AR503" t="s">
        <v>6081</v>
      </c>
      <c r="AS503" t="s">
        <v>74</v>
      </c>
      <c r="AT503" t="s">
        <v>74</v>
      </c>
      <c r="AU503">
        <v>1997</v>
      </c>
      <c r="AV503">
        <v>25</v>
      </c>
      <c r="AW503" t="s">
        <v>74</v>
      </c>
      <c r="AX503" t="s">
        <v>74</v>
      </c>
      <c r="AY503" t="s">
        <v>74</v>
      </c>
      <c r="AZ503" t="s">
        <v>74</v>
      </c>
      <c r="BA503" t="s">
        <v>74</v>
      </c>
      <c r="BB503">
        <v>282</v>
      </c>
      <c r="BC503">
        <v>286</v>
      </c>
      <c r="BD503" t="s">
        <v>74</v>
      </c>
      <c r="BE503" t="s">
        <v>6182</v>
      </c>
      <c r="BF503" t="str">
        <f>HYPERLINK("http://dx.doi.org/10.3189/S0260305500014166","http://dx.doi.org/10.3189/S0260305500014166")</f>
        <v>http://dx.doi.org/10.3189/S0260305500014166</v>
      </c>
      <c r="BG503" t="s">
        <v>74</v>
      </c>
      <c r="BH503" t="s">
        <v>74</v>
      </c>
      <c r="BI503">
        <v>3</v>
      </c>
      <c r="BJ503" t="s">
        <v>6121</v>
      </c>
      <c r="BK503" t="s">
        <v>5898</v>
      </c>
      <c r="BL503" t="s">
        <v>6122</v>
      </c>
      <c r="BM503" t="s">
        <v>6123</v>
      </c>
      <c r="BN503" t="s">
        <v>74</v>
      </c>
      <c r="BO503" t="s">
        <v>227</v>
      </c>
      <c r="BP503" t="s">
        <v>74</v>
      </c>
      <c r="BQ503" t="s">
        <v>74</v>
      </c>
      <c r="BR503" t="s">
        <v>97</v>
      </c>
      <c r="BS503" t="s">
        <v>6183</v>
      </c>
      <c r="BT503" t="str">
        <f>HYPERLINK("https%3A%2F%2Fwww.webofscience.com%2Fwos%2Fwoscc%2Ffull-record%2FWOS:000072623800049","View Full Record in Web of Science")</f>
        <v>View Full Record in Web of Science</v>
      </c>
    </row>
    <row r="504" spans="1:72" x14ac:dyDescent="0.15">
      <c r="A504" t="s">
        <v>5885</v>
      </c>
      <c r="B504" t="s">
        <v>6184</v>
      </c>
      <c r="C504" t="s">
        <v>74</v>
      </c>
      <c r="D504" t="s">
        <v>6111</v>
      </c>
      <c r="E504" t="s">
        <v>74</v>
      </c>
      <c r="F504" t="s">
        <v>6184</v>
      </c>
      <c r="G504" t="s">
        <v>74</v>
      </c>
      <c r="H504" t="s">
        <v>74</v>
      </c>
      <c r="I504" t="s">
        <v>6185</v>
      </c>
      <c r="J504" t="s">
        <v>6113</v>
      </c>
      <c r="K504" t="s">
        <v>6069</v>
      </c>
      <c r="L504" t="s">
        <v>74</v>
      </c>
      <c r="M504" t="s">
        <v>77</v>
      </c>
      <c r="N504" t="s">
        <v>5890</v>
      </c>
      <c r="O504" t="s">
        <v>6114</v>
      </c>
      <c r="P504" t="s">
        <v>6115</v>
      </c>
      <c r="Q504" t="s">
        <v>6116</v>
      </c>
      <c r="R504" t="s">
        <v>74</v>
      </c>
      <c r="S504" t="s">
        <v>74</v>
      </c>
      <c r="T504" t="s">
        <v>74</v>
      </c>
      <c r="U504" t="s">
        <v>74</v>
      </c>
      <c r="V504" t="s">
        <v>6186</v>
      </c>
      <c r="W504" t="s">
        <v>6187</v>
      </c>
      <c r="X504" t="s">
        <v>2897</v>
      </c>
      <c r="Y504" t="s">
        <v>6188</v>
      </c>
      <c r="Z504" t="s">
        <v>74</v>
      </c>
      <c r="AA504" t="s">
        <v>74</v>
      </c>
      <c r="AB504" t="s">
        <v>74</v>
      </c>
      <c r="AC504" t="s">
        <v>74</v>
      </c>
      <c r="AD504" t="s">
        <v>74</v>
      </c>
      <c r="AE504" t="s">
        <v>74</v>
      </c>
      <c r="AF504" t="s">
        <v>74</v>
      </c>
      <c r="AG504">
        <v>0</v>
      </c>
      <c r="AH504">
        <v>2</v>
      </c>
      <c r="AI504">
        <v>2</v>
      </c>
      <c r="AJ504">
        <v>0</v>
      </c>
      <c r="AK504">
        <v>0</v>
      </c>
      <c r="AL504" t="s">
        <v>6077</v>
      </c>
      <c r="AM504" t="s">
        <v>5288</v>
      </c>
      <c r="AN504" t="s">
        <v>6078</v>
      </c>
      <c r="AO504" t="s">
        <v>6079</v>
      </c>
      <c r="AP504" t="s">
        <v>74</v>
      </c>
      <c r="AQ504" t="s">
        <v>6120</v>
      </c>
      <c r="AR504" t="s">
        <v>6081</v>
      </c>
      <c r="AS504" t="s">
        <v>74</v>
      </c>
      <c r="AT504" t="s">
        <v>74</v>
      </c>
      <c r="AU504">
        <v>1997</v>
      </c>
      <c r="AV504">
        <v>25</v>
      </c>
      <c r="AW504" t="s">
        <v>74</v>
      </c>
      <c r="AX504" t="s">
        <v>74</v>
      </c>
      <c r="AY504" t="s">
        <v>74</v>
      </c>
      <c r="AZ504" t="s">
        <v>74</v>
      </c>
      <c r="BA504" t="s">
        <v>74</v>
      </c>
      <c r="BB504">
        <v>317</v>
      </c>
      <c r="BC504">
        <v>321</v>
      </c>
      <c r="BD504" t="s">
        <v>74</v>
      </c>
      <c r="BE504" t="s">
        <v>6189</v>
      </c>
      <c r="BF504" t="str">
        <f>HYPERLINK("http://dx.doi.org/10.3189/S026030550001421X","http://dx.doi.org/10.3189/S026030550001421X")</f>
        <v>http://dx.doi.org/10.3189/S026030550001421X</v>
      </c>
      <c r="BG504" t="s">
        <v>74</v>
      </c>
      <c r="BH504" t="s">
        <v>74</v>
      </c>
      <c r="BI504">
        <v>3</v>
      </c>
      <c r="BJ504" t="s">
        <v>6121</v>
      </c>
      <c r="BK504" t="s">
        <v>5898</v>
      </c>
      <c r="BL504" t="s">
        <v>6122</v>
      </c>
      <c r="BM504" t="s">
        <v>6123</v>
      </c>
      <c r="BN504" t="s">
        <v>74</v>
      </c>
      <c r="BO504" t="s">
        <v>227</v>
      </c>
      <c r="BP504" t="s">
        <v>74</v>
      </c>
      <c r="BQ504" t="s">
        <v>74</v>
      </c>
      <c r="BR504" t="s">
        <v>97</v>
      </c>
      <c r="BS504" t="s">
        <v>6190</v>
      </c>
      <c r="BT504" t="str">
        <f>HYPERLINK("https%3A%2F%2Fwww.webofscience.com%2Fwos%2Fwoscc%2Ffull-record%2FWOS:000072623800055","View Full Record in Web of Science")</f>
        <v>View Full Record in Web of Science</v>
      </c>
    </row>
    <row r="505" spans="1:72" x14ac:dyDescent="0.15">
      <c r="A505" t="s">
        <v>5885</v>
      </c>
      <c r="B505" t="s">
        <v>6191</v>
      </c>
      <c r="C505" t="s">
        <v>74</v>
      </c>
      <c r="D505" t="s">
        <v>6111</v>
      </c>
      <c r="E505" t="s">
        <v>74</v>
      </c>
      <c r="F505" t="s">
        <v>6191</v>
      </c>
      <c r="G505" t="s">
        <v>74</v>
      </c>
      <c r="H505" t="s">
        <v>74</v>
      </c>
      <c r="I505" t="s">
        <v>6192</v>
      </c>
      <c r="J505" t="s">
        <v>6113</v>
      </c>
      <c r="K505" t="s">
        <v>6069</v>
      </c>
      <c r="L505" t="s">
        <v>74</v>
      </c>
      <c r="M505" t="s">
        <v>77</v>
      </c>
      <c r="N505" t="s">
        <v>5890</v>
      </c>
      <c r="O505" t="s">
        <v>6114</v>
      </c>
      <c r="P505" t="s">
        <v>6115</v>
      </c>
      <c r="Q505" t="s">
        <v>6116</v>
      </c>
      <c r="R505" t="s">
        <v>74</v>
      </c>
      <c r="S505" t="s">
        <v>74</v>
      </c>
      <c r="T505" t="s">
        <v>74</v>
      </c>
      <c r="U505" t="s">
        <v>74</v>
      </c>
      <c r="V505" t="s">
        <v>6193</v>
      </c>
      <c r="W505" t="s">
        <v>6194</v>
      </c>
      <c r="X505" t="s">
        <v>2837</v>
      </c>
      <c r="Y505" t="s">
        <v>6195</v>
      </c>
      <c r="Z505" t="s">
        <v>74</v>
      </c>
      <c r="AA505" t="s">
        <v>6196</v>
      </c>
      <c r="AB505" t="s">
        <v>6197</v>
      </c>
      <c r="AC505" t="s">
        <v>74</v>
      </c>
      <c r="AD505" t="s">
        <v>74</v>
      </c>
      <c r="AE505" t="s">
        <v>74</v>
      </c>
      <c r="AF505" t="s">
        <v>74</v>
      </c>
      <c r="AG505">
        <v>0</v>
      </c>
      <c r="AH505">
        <v>31</v>
      </c>
      <c r="AI505">
        <v>32</v>
      </c>
      <c r="AJ505">
        <v>2</v>
      </c>
      <c r="AK505">
        <v>2</v>
      </c>
      <c r="AL505" t="s">
        <v>6077</v>
      </c>
      <c r="AM505" t="s">
        <v>5288</v>
      </c>
      <c r="AN505" t="s">
        <v>6078</v>
      </c>
      <c r="AO505" t="s">
        <v>6079</v>
      </c>
      <c r="AP505" t="s">
        <v>74</v>
      </c>
      <c r="AQ505" t="s">
        <v>6120</v>
      </c>
      <c r="AR505" t="s">
        <v>6081</v>
      </c>
      <c r="AS505" t="s">
        <v>74</v>
      </c>
      <c r="AT505" t="s">
        <v>74</v>
      </c>
      <c r="AU505">
        <v>1997</v>
      </c>
      <c r="AV505">
        <v>25</v>
      </c>
      <c r="AW505" t="s">
        <v>74</v>
      </c>
      <c r="AX505" t="s">
        <v>74</v>
      </c>
      <c r="AY505" t="s">
        <v>74</v>
      </c>
      <c r="AZ505" t="s">
        <v>74</v>
      </c>
      <c r="BA505" t="s">
        <v>74</v>
      </c>
      <c r="BB505">
        <v>388</v>
      </c>
      <c r="BC505">
        <v>392</v>
      </c>
      <c r="BD505" t="s">
        <v>74</v>
      </c>
      <c r="BE505" t="s">
        <v>6198</v>
      </c>
      <c r="BF505" t="str">
        <f>HYPERLINK("http://dx.doi.org/10.3189/S0260305500014336","http://dx.doi.org/10.3189/S0260305500014336")</f>
        <v>http://dx.doi.org/10.3189/S0260305500014336</v>
      </c>
      <c r="BG505" t="s">
        <v>74</v>
      </c>
      <c r="BH505" t="s">
        <v>74</v>
      </c>
      <c r="BI505">
        <v>3</v>
      </c>
      <c r="BJ505" t="s">
        <v>6121</v>
      </c>
      <c r="BK505" t="s">
        <v>5898</v>
      </c>
      <c r="BL505" t="s">
        <v>6122</v>
      </c>
      <c r="BM505" t="s">
        <v>6123</v>
      </c>
      <c r="BN505" t="s">
        <v>74</v>
      </c>
      <c r="BO505" t="s">
        <v>227</v>
      </c>
      <c r="BP505" t="s">
        <v>74</v>
      </c>
      <c r="BQ505" t="s">
        <v>74</v>
      </c>
      <c r="BR505" t="s">
        <v>97</v>
      </c>
      <c r="BS505" t="s">
        <v>6199</v>
      </c>
      <c r="BT505" t="str">
        <f>HYPERLINK("https%3A%2F%2Fwww.webofscience.com%2Fwos%2Fwoscc%2Ffull-record%2FWOS:000072623800067","View Full Record in Web of Science")</f>
        <v>View Full Record in Web of Science</v>
      </c>
    </row>
    <row r="506" spans="1:72" x14ac:dyDescent="0.15">
      <c r="A506" t="s">
        <v>5885</v>
      </c>
      <c r="B506" t="s">
        <v>6200</v>
      </c>
      <c r="C506" t="s">
        <v>74</v>
      </c>
      <c r="D506" t="s">
        <v>6111</v>
      </c>
      <c r="E506" t="s">
        <v>74</v>
      </c>
      <c r="F506" t="s">
        <v>6200</v>
      </c>
      <c r="G506" t="s">
        <v>74</v>
      </c>
      <c r="H506" t="s">
        <v>74</v>
      </c>
      <c r="I506" t="s">
        <v>6201</v>
      </c>
      <c r="J506" t="s">
        <v>6113</v>
      </c>
      <c r="K506" t="s">
        <v>6069</v>
      </c>
      <c r="L506" t="s">
        <v>74</v>
      </c>
      <c r="M506" t="s">
        <v>77</v>
      </c>
      <c r="N506" t="s">
        <v>5890</v>
      </c>
      <c r="O506" t="s">
        <v>6114</v>
      </c>
      <c r="P506" t="s">
        <v>6115</v>
      </c>
      <c r="Q506" t="s">
        <v>6116</v>
      </c>
      <c r="R506" t="s">
        <v>74</v>
      </c>
      <c r="S506" t="s">
        <v>74</v>
      </c>
      <c r="T506" t="s">
        <v>74</v>
      </c>
      <c r="U506" t="s">
        <v>74</v>
      </c>
      <c r="V506" t="s">
        <v>6202</v>
      </c>
      <c r="W506" t="s">
        <v>6118</v>
      </c>
      <c r="X506" t="s">
        <v>74</v>
      </c>
      <c r="Y506" t="s">
        <v>6203</v>
      </c>
      <c r="Z506" t="s">
        <v>74</v>
      </c>
      <c r="AA506" t="s">
        <v>6204</v>
      </c>
      <c r="AB506" t="s">
        <v>6205</v>
      </c>
      <c r="AC506" t="s">
        <v>74</v>
      </c>
      <c r="AD506" t="s">
        <v>74</v>
      </c>
      <c r="AE506" t="s">
        <v>74</v>
      </c>
      <c r="AF506" t="s">
        <v>74</v>
      </c>
      <c r="AG506">
        <v>0</v>
      </c>
      <c r="AH506">
        <v>27</v>
      </c>
      <c r="AI506">
        <v>33</v>
      </c>
      <c r="AJ506">
        <v>1</v>
      </c>
      <c r="AK506">
        <v>1</v>
      </c>
      <c r="AL506" t="s">
        <v>6077</v>
      </c>
      <c r="AM506" t="s">
        <v>5288</v>
      </c>
      <c r="AN506" t="s">
        <v>6078</v>
      </c>
      <c r="AO506" t="s">
        <v>6079</v>
      </c>
      <c r="AP506" t="s">
        <v>74</v>
      </c>
      <c r="AQ506" t="s">
        <v>6120</v>
      </c>
      <c r="AR506" t="s">
        <v>6081</v>
      </c>
      <c r="AS506" t="s">
        <v>74</v>
      </c>
      <c r="AT506" t="s">
        <v>74</v>
      </c>
      <c r="AU506">
        <v>1997</v>
      </c>
      <c r="AV506">
        <v>25</v>
      </c>
      <c r="AW506" t="s">
        <v>74</v>
      </c>
      <c r="AX506" t="s">
        <v>74</v>
      </c>
      <c r="AY506" t="s">
        <v>74</v>
      </c>
      <c r="AZ506" t="s">
        <v>74</v>
      </c>
      <c r="BA506" t="s">
        <v>74</v>
      </c>
      <c r="BB506">
        <v>412</v>
      </c>
      <c r="BC506">
        <v>417</v>
      </c>
      <c r="BD506" t="s">
        <v>74</v>
      </c>
      <c r="BE506" t="s">
        <v>6206</v>
      </c>
      <c r="BF506" t="str">
        <f>HYPERLINK("http://dx.doi.org/10.3189/S0260305500014373","http://dx.doi.org/10.3189/S0260305500014373")</f>
        <v>http://dx.doi.org/10.3189/S0260305500014373</v>
      </c>
      <c r="BG506" t="s">
        <v>74</v>
      </c>
      <c r="BH506" t="s">
        <v>74</v>
      </c>
      <c r="BI506">
        <v>2</v>
      </c>
      <c r="BJ506" t="s">
        <v>6121</v>
      </c>
      <c r="BK506" t="s">
        <v>5898</v>
      </c>
      <c r="BL506" t="s">
        <v>6122</v>
      </c>
      <c r="BM506" t="s">
        <v>6123</v>
      </c>
      <c r="BN506" t="s">
        <v>74</v>
      </c>
      <c r="BO506" t="s">
        <v>227</v>
      </c>
      <c r="BP506" t="s">
        <v>74</v>
      </c>
      <c r="BQ506" t="s">
        <v>74</v>
      </c>
      <c r="BR506" t="s">
        <v>97</v>
      </c>
      <c r="BS506" t="s">
        <v>6207</v>
      </c>
      <c r="BT506" t="str">
        <f>HYPERLINK("https%3A%2F%2Fwww.webofscience.com%2Fwos%2Fwoscc%2Ffull-record%2FWOS:000072623800071","View Full Record in Web of Science")</f>
        <v>View Full Record in Web of Science</v>
      </c>
    </row>
    <row r="507" spans="1:72" x14ac:dyDescent="0.15">
      <c r="A507" t="s">
        <v>5885</v>
      </c>
      <c r="B507" t="s">
        <v>6208</v>
      </c>
      <c r="C507" t="s">
        <v>74</v>
      </c>
      <c r="D507" t="s">
        <v>6111</v>
      </c>
      <c r="E507" t="s">
        <v>74</v>
      </c>
      <c r="F507" t="s">
        <v>6208</v>
      </c>
      <c r="G507" t="s">
        <v>74</v>
      </c>
      <c r="H507" t="s">
        <v>74</v>
      </c>
      <c r="I507" t="s">
        <v>6209</v>
      </c>
      <c r="J507" t="s">
        <v>6113</v>
      </c>
      <c r="K507" t="s">
        <v>6069</v>
      </c>
      <c r="L507" t="s">
        <v>74</v>
      </c>
      <c r="M507" t="s">
        <v>77</v>
      </c>
      <c r="N507" t="s">
        <v>5890</v>
      </c>
      <c r="O507" t="s">
        <v>6114</v>
      </c>
      <c r="P507" t="s">
        <v>6115</v>
      </c>
      <c r="Q507" t="s">
        <v>6116</v>
      </c>
      <c r="R507" t="s">
        <v>74</v>
      </c>
      <c r="S507" t="s">
        <v>74</v>
      </c>
      <c r="T507" t="s">
        <v>74</v>
      </c>
      <c r="U507" t="s">
        <v>74</v>
      </c>
      <c r="V507" t="s">
        <v>6210</v>
      </c>
      <c r="W507" t="s">
        <v>6211</v>
      </c>
      <c r="X507" t="s">
        <v>2837</v>
      </c>
      <c r="Y507" t="s">
        <v>6212</v>
      </c>
      <c r="Z507" t="s">
        <v>74</v>
      </c>
      <c r="AA507" t="s">
        <v>6213</v>
      </c>
      <c r="AB507" t="s">
        <v>6214</v>
      </c>
      <c r="AC507" t="s">
        <v>74</v>
      </c>
      <c r="AD507" t="s">
        <v>74</v>
      </c>
      <c r="AE507" t="s">
        <v>74</v>
      </c>
      <c r="AF507" t="s">
        <v>74</v>
      </c>
      <c r="AG507">
        <v>0</v>
      </c>
      <c r="AH507">
        <v>11</v>
      </c>
      <c r="AI507">
        <v>13</v>
      </c>
      <c r="AJ507">
        <v>0</v>
      </c>
      <c r="AK507">
        <v>0</v>
      </c>
      <c r="AL507" t="s">
        <v>6077</v>
      </c>
      <c r="AM507" t="s">
        <v>5288</v>
      </c>
      <c r="AN507" t="s">
        <v>6078</v>
      </c>
      <c r="AO507" t="s">
        <v>6079</v>
      </c>
      <c r="AP507" t="s">
        <v>74</v>
      </c>
      <c r="AQ507" t="s">
        <v>6120</v>
      </c>
      <c r="AR507" t="s">
        <v>6081</v>
      </c>
      <c r="AS507" t="s">
        <v>74</v>
      </c>
      <c r="AT507" t="s">
        <v>74</v>
      </c>
      <c r="AU507">
        <v>1997</v>
      </c>
      <c r="AV507">
        <v>25</v>
      </c>
      <c r="AW507" t="s">
        <v>74</v>
      </c>
      <c r="AX507" t="s">
        <v>74</v>
      </c>
      <c r="AY507" t="s">
        <v>74</v>
      </c>
      <c r="AZ507" t="s">
        <v>74</v>
      </c>
      <c r="BA507" t="s">
        <v>74</v>
      </c>
      <c r="BB507">
        <v>418</v>
      </c>
      <c r="BC507">
        <v>422</v>
      </c>
      <c r="BD507" t="s">
        <v>74</v>
      </c>
      <c r="BE507" t="s">
        <v>6215</v>
      </c>
      <c r="BF507" t="str">
        <f>HYPERLINK("http://dx.doi.org/10.3189/S0260305500014385","http://dx.doi.org/10.3189/S0260305500014385")</f>
        <v>http://dx.doi.org/10.3189/S0260305500014385</v>
      </c>
      <c r="BG507" t="s">
        <v>74</v>
      </c>
      <c r="BH507" t="s">
        <v>74</v>
      </c>
      <c r="BI507">
        <v>3</v>
      </c>
      <c r="BJ507" t="s">
        <v>6121</v>
      </c>
      <c r="BK507" t="s">
        <v>5898</v>
      </c>
      <c r="BL507" t="s">
        <v>6122</v>
      </c>
      <c r="BM507" t="s">
        <v>6123</v>
      </c>
      <c r="BN507" t="s">
        <v>74</v>
      </c>
      <c r="BO507" t="s">
        <v>227</v>
      </c>
      <c r="BP507" t="s">
        <v>74</v>
      </c>
      <c r="BQ507" t="s">
        <v>74</v>
      </c>
      <c r="BR507" t="s">
        <v>97</v>
      </c>
      <c r="BS507" t="s">
        <v>6216</v>
      </c>
      <c r="BT507" t="str">
        <f>HYPERLINK("https%3A%2F%2Fwww.webofscience.com%2Fwos%2Fwoscc%2Ffull-record%2FWOS:000072623800072","View Full Record in Web of Science")</f>
        <v>View Full Record in Web of Science</v>
      </c>
    </row>
    <row r="508" spans="1:72" x14ac:dyDescent="0.15">
      <c r="A508" t="s">
        <v>5885</v>
      </c>
      <c r="B508" t="s">
        <v>6217</v>
      </c>
      <c r="C508" t="s">
        <v>74</v>
      </c>
      <c r="D508" t="s">
        <v>6111</v>
      </c>
      <c r="E508" t="s">
        <v>74</v>
      </c>
      <c r="F508" t="s">
        <v>6217</v>
      </c>
      <c r="G508" t="s">
        <v>74</v>
      </c>
      <c r="H508" t="s">
        <v>74</v>
      </c>
      <c r="I508" t="s">
        <v>6218</v>
      </c>
      <c r="J508" t="s">
        <v>6113</v>
      </c>
      <c r="K508" t="s">
        <v>6069</v>
      </c>
      <c r="L508" t="s">
        <v>74</v>
      </c>
      <c r="M508" t="s">
        <v>77</v>
      </c>
      <c r="N508" t="s">
        <v>5890</v>
      </c>
      <c r="O508" t="s">
        <v>6114</v>
      </c>
      <c r="P508" t="s">
        <v>6115</v>
      </c>
      <c r="Q508" t="s">
        <v>6116</v>
      </c>
      <c r="R508" t="s">
        <v>74</v>
      </c>
      <c r="S508" t="s">
        <v>74</v>
      </c>
      <c r="T508" t="s">
        <v>74</v>
      </c>
      <c r="U508" t="s">
        <v>74</v>
      </c>
      <c r="V508" t="s">
        <v>6219</v>
      </c>
      <c r="W508" t="s">
        <v>6220</v>
      </c>
      <c r="X508" t="s">
        <v>6221</v>
      </c>
      <c r="Y508" t="s">
        <v>6222</v>
      </c>
      <c r="Z508" t="s">
        <v>74</v>
      </c>
      <c r="AA508" t="s">
        <v>6223</v>
      </c>
      <c r="AB508" t="s">
        <v>6224</v>
      </c>
      <c r="AC508" t="s">
        <v>74</v>
      </c>
      <c r="AD508" t="s">
        <v>74</v>
      </c>
      <c r="AE508" t="s">
        <v>74</v>
      </c>
      <c r="AF508" t="s">
        <v>74</v>
      </c>
      <c r="AG508">
        <v>0</v>
      </c>
      <c r="AH508">
        <v>106</v>
      </c>
      <c r="AI508">
        <v>119</v>
      </c>
      <c r="AJ508">
        <v>0</v>
      </c>
      <c r="AK508">
        <v>7</v>
      </c>
      <c r="AL508" t="s">
        <v>6077</v>
      </c>
      <c r="AM508" t="s">
        <v>5288</v>
      </c>
      <c r="AN508" t="s">
        <v>6078</v>
      </c>
      <c r="AO508" t="s">
        <v>6079</v>
      </c>
      <c r="AP508" t="s">
        <v>74</v>
      </c>
      <c r="AQ508" t="s">
        <v>6120</v>
      </c>
      <c r="AR508" t="s">
        <v>6081</v>
      </c>
      <c r="AS508" t="s">
        <v>74</v>
      </c>
      <c r="AT508" t="s">
        <v>74</v>
      </c>
      <c r="AU508">
        <v>1997</v>
      </c>
      <c r="AV508">
        <v>25</v>
      </c>
      <c r="AW508" t="s">
        <v>74</v>
      </c>
      <c r="AX508" t="s">
        <v>74</v>
      </c>
      <c r="AY508" t="s">
        <v>74</v>
      </c>
      <c r="AZ508" t="s">
        <v>74</v>
      </c>
      <c r="BA508" t="s">
        <v>74</v>
      </c>
      <c r="BB508">
        <v>439</v>
      </c>
      <c r="BC508">
        <v>444</v>
      </c>
      <c r="BD508" t="s">
        <v>74</v>
      </c>
      <c r="BE508" t="s">
        <v>6225</v>
      </c>
      <c r="BF508" t="str">
        <f>HYPERLINK("http://dx.doi.org/10.3189/S0260305500014427","http://dx.doi.org/10.3189/S0260305500014427")</f>
        <v>http://dx.doi.org/10.3189/S0260305500014427</v>
      </c>
      <c r="BG508" t="s">
        <v>74</v>
      </c>
      <c r="BH508" t="s">
        <v>74</v>
      </c>
      <c r="BI508">
        <v>4</v>
      </c>
      <c r="BJ508" t="s">
        <v>6121</v>
      </c>
      <c r="BK508" t="s">
        <v>5898</v>
      </c>
      <c r="BL508" t="s">
        <v>6122</v>
      </c>
      <c r="BM508" t="s">
        <v>6123</v>
      </c>
      <c r="BN508" t="s">
        <v>74</v>
      </c>
      <c r="BO508" t="s">
        <v>227</v>
      </c>
      <c r="BP508" t="s">
        <v>74</v>
      </c>
      <c r="BQ508" t="s">
        <v>74</v>
      </c>
      <c r="BR508" t="s">
        <v>97</v>
      </c>
      <c r="BS508" t="s">
        <v>6226</v>
      </c>
      <c r="BT508" t="str">
        <f>HYPERLINK("https%3A%2F%2Fwww.webofscience.com%2Fwos%2Fwoscc%2Ffull-record%2FWOS:000072623800076","View Full Record in Web of Science")</f>
        <v>View Full Record in Web of Science</v>
      </c>
    </row>
    <row r="509" spans="1:72" x14ac:dyDescent="0.15">
      <c r="A509" t="s">
        <v>72</v>
      </c>
      <c r="B509" t="s">
        <v>6227</v>
      </c>
      <c r="C509" t="s">
        <v>74</v>
      </c>
      <c r="D509" t="s">
        <v>74</v>
      </c>
      <c r="E509" t="s">
        <v>74</v>
      </c>
      <c r="F509" t="s">
        <v>6227</v>
      </c>
      <c r="G509" t="s">
        <v>74</v>
      </c>
      <c r="H509" t="s">
        <v>74</v>
      </c>
      <c r="I509" t="s">
        <v>6228</v>
      </c>
      <c r="J509" t="s">
        <v>6229</v>
      </c>
      <c r="K509" t="s">
        <v>74</v>
      </c>
      <c r="L509" t="s">
        <v>74</v>
      </c>
      <c r="M509" t="s">
        <v>77</v>
      </c>
      <c r="N509" t="s">
        <v>428</v>
      </c>
      <c r="O509" t="s">
        <v>74</v>
      </c>
      <c r="P509" t="s">
        <v>74</v>
      </c>
      <c r="Q509" t="s">
        <v>74</v>
      </c>
      <c r="R509" t="s">
        <v>74</v>
      </c>
      <c r="S509" t="s">
        <v>74</v>
      </c>
      <c r="T509" t="s">
        <v>6230</v>
      </c>
      <c r="U509" t="s">
        <v>6231</v>
      </c>
      <c r="V509" t="s">
        <v>6232</v>
      </c>
      <c r="W509" t="s">
        <v>74</v>
      </c>
      <c r="X509" t="s">
        <v>74</v>
      </c>
      <c r="Y509" t="s">
        <v>6233</v>
      </c>
      <c r="Z509" t="s">
        <v>74</v>
      </c>
      <c r="AA509" t="s">
        <v>6234</v>
      </c>
      <c r="AB509" t="s">
        <v>6235</v>
      </c>
      <c r="AC509" t="s">
        <v>74</v>
      </c>
      <c r="AD509" t="s">
        <v>74</v>
      </c>
      <c r="AE509" t="s">
        <v>74</v>
      </c>
      <c r="AF509" t="s">
        <v>74</v>
      </c>
      <c r="AG509">
        <v>176</v>
      </c>
      <c r="AH509">
        <v>235</v>
      </c>
      <c r="AI509">
        <v>245</v>
      </c>
      <c r="AJ509">
        <v>1</v>
      </c>
      <c r="AK509">
        <v>40</v>
      </c>
      <c r="AL509" t="s">
        <v>6236</v>
      </c>
      <c r="AM509" t="s">
        <v>6237</v>
      </c>
      <c r="AN509" t="s">
        <v>6238</v>
      </c>
      <c r="AO509" t="s">
        <v>6239</v>
      </c>
      <c r="AP509" t="s">
        <v>6240</v>
      </c>
      <c r="AQ509" t="s">
        <v>74</v>
      </c>
      <c r="AR509" t="s">
        <v>6241</v>
      </c>
      <c r="AS509" t="s">
        <v>6242</v>
      </c>
      <c r="AT509" t="s">
        <v>74</v>
      </c>
      <c r="AU509">
        <v>1997</v>
      </c>
      <c r="AV509">
        <v>48</v>
      </c>
      <c r="AW509" t="s">
        <v>74</v>
      </c>
      <c r="AX509" t="s">
        <v>74</v>
      </c>
      <c r="AY509" t="s">
        <v>74</v>
      </c>
      <c r="AZ509" t="s">
        <v>74</v>
      </c>
      <c r="BA509" t="s">
        <v>74</v>
      </c>
      <c r="BB509">
        <v>785</v>
      </c>
      <c r="BC509">
        <v>822</v>
      </c>
      <c r="BD509" t="s">
        <v>74</v>
      </c>
      <c r="BE509" t="s">
        <v>6243</v>
      </c>
      <c r="BF509" t="str">
        <f>HYPERLINK("http://dx.doi.org/10.1146/annurev.physchem.48.1.785","http://dx.doi.org/10.1146/annurev.physchem.48.1.785")</f>
        <v>http://dx.doi.org/10.1146/annurev.physchem.48.1.785</v>
      </c>
      <c r="BG509" t="s">
        <v>74</v>
      </c>
      <c r="BH509" t="s">
        <v>74</v>
      </c>
      <c r="BI509">
        <v>38</v>
      </c>
      <c r="BJ509" t="s">
        <v>2618</v>
      </c>
      <c r="BK509" t="s">
        <v>95</v>
      </c>
      <c r="BL509" t="s">
        <v>678</v>
      </c>
      <c r="BM509" t="s">
        <v>6244</v>
      </c>
      <c r="BN509">
        <v>15012456</v>
      </c>
      <c r="BO509" t="s">
        <v>74</v>
      </c>
      <c r="BP509" t="s">
        <v>74</v>
      </c>
      <c r="BQ509" t="s">
        <v>74</v>
      </c>
      <c r="BR509" t="s">
        <v>97</v>
      </c>
      <c r="BS509" t="s">
        <v>6245</v>
      </c>
      <c r="BT509" t="str">
        <f>HYPERLINK("https%3A%2F%2Fwww.webofscience.com%2Fwos%2Fwoscc%2Ffull-record%2FWOS:A1997YB98900025","View Full Record in Web of Science")</f>
        <v>View Full Record in Web of Science</v>
      </c>
    </row>
    <row r="510" spans="1:72" x14ac:dyDescent="0.15">
      <c r="A510" t="s">
        <v>5885</v>
      </c>
      <c r="B510" t="s">
        <v>6246</v>
      </c>
      <c r="C510" t="s">
        <v>74</v>
      </c>
      <c r="D510" t="s">
        <v>6247</v>
      </c>
      <c r="E510" t="s">
        <v>74</v>
      </c>
      <c r="F510" t="s">
        <v>6246</v>
      </c>
      <c r="G510" t="s">
        <v>74</v>
      </c>
      <c r="H510" t="s">
        <v>74</v>
      </c>
      <c r="I510" t="s">
        <v>6248</v>
      </c>
      <c r="J510" t="s">
        <v>6249</v>
      </c>
      <c r="K510" t="s">
        <v>5944</v>
      </c>
      <c r="L510" t="s">
        <v>74</v>
      </c>
      <c r="M510" t="s">
        <v>77</v>
      </c>
      <c r="N510" t="s">
        <v>5890</v>
      </c>
      <c r="O510" t="s">
        <v>6250</v>
      </c>
      <c r="P510" t="s">
        <v>6251</v>
      </c>
      <c r="Q510" t="s">
        <v>6252</v>
      </c>
      <c r="R510" t="s">
        <v>74</v>
      </c>
      <c r="S510" t="s">
        <v>74</v>
      </c>
      <c r="T510" t="s">
        <v>6253</v>
      </c>
      <c r="U510" t="s">
        <v>74</v>
      </c>
      <c r="V510" t="s">
        <v>6254</v>
      </c>
      <c r="W510" t="s">
        <v>74</v>
      </c>
      <c r="X510" t="s">
        <v>74</v>
      </c>
      <c r="Y510" t="s">
        <v>6255</v>
      </c>
      <c r="Z510" t="s">
        <v>74</v>
      </c>
      <c r="AA510" t="s">
        <v>6256</v>
      </c>
      <c r="AB510" t="s">
        <v>6257</v>
      </c>
      <c r="AC510" t="s">
        <v>74</v>
      </c>
      <c r="AD510" t="s">
        <v>74</v>
      </c>
      <c r="AE510" t="s">
        <v>74</v>
      </c>
      <c r="AF510" t="s">
        <v>74</v>
      </c>
      <c r="AG510">
        <v>0</v>
      </c>
      <c r="AH510">
        <v>1</v>
      </c>
      <c r="AI510">
        <v>1</v>
      </c>
      <c r="AJ510">
        <v>0</v>
      </c>
      <c r="AK510">
        <v>2</v>
      </c>
      <c r="AL510" t="s">
        <v>5953</v>
      </c>
      <c r="AM510" t="s">
        <v>5954</v>
      </c>
      <c r="AN510" t="s">
        <v>5955</v>
      </c>
      <c r="AO510" t="s">
        <v>74</v>
      </c>
      <c r="AP510" t="s">
        <v>74</v>
      </c>
      <c r="AQ510" t="s">
        <v>6258</v>
      </c>
      <c r="AR510" t="s">
        <v>5957</v>
      </c>
      <c r="AS510" t="s">
        <v>74</v>
      </c>
      <c r="AT510" t="s">
        <v>74</v>
      </c>
      <c r="AU510">
        <v>1997</v>
      </c>
      <c r="AV510">
        <v>3165</v>
      </c>
      <c r="AW510" t="s">
        <v>74</v>
      </c>
      <c r="AX510" t="s">
        <v>74</v>
      </c>
      <c r="AY510" t="s">
        <v>74</v>
      </c>
      <c r="AZ510" t="s">
        <v>74</v>
      </c>
      <c r="BA510" t="s">
        <v>74</v>
      </c>
      <c r="BB510">
        <v>113</v>
      </c>
      <c r="BC510">
        <v>122</v>
      </c>
      <c r="BD510" t="s">
        <v>74</v>
      </c>
      <c r="BE510" t="s">
        <v>6259</v>
      </c>
      <c r="BF510" t="str">
        <f>HYPERLINK("http://dx.doi.org/10.1117/12.290270","http://dx.doi.org/10.1117/12.290270")</f>
        <v>http://dx.doi.org/10.1117/12.290270</v>
      </c>
      <c r="BG510" t="s">
        <v>74</v>
      </c>
      <c r="BH510" t="s">
        <v>74</v>
      </c>
      <c r="BI510">
        <v>10</v>
      </c>
      <c r="BJ510" t="s">
        <v>6260</v>
      </c>
      <c r="BK510" t="s">
        <v>5898</v>
      </c>
      <c r="BL510" t="s">
        <v>6261</v>
      </c>
      <c r="BM510" t="s">
        <v>6262</v>
      </c>
      <c r="BN510" t="s">
        <v>74</v>
      </c>
      <c r="BO510" t="s">
        <v>74</v>
      </c>
      <c r="BP510" t="s">
        <v>74</v>
      </c>
      <c r="BQ510" t="s">
        <v>74</v>
      </c>
      <c r="BR510" t="s">
        <v>97</v>
      </c>
      <c r="BS510" t="s">
        <v>6263</v>
      </c>
      <c r="BT510" t="str">
        <f>HYPERLINK("https%3A%2F%2Fwww.webofscience.com%2Fwos%2Fwoscc%2Ffull-record%2FWOS:A1997BJ78S00011","View Full Record in Web of Science")</f>
        <v>View Full Record in Web of Science</v>
      </c>
    </row>
    <row r="511" spans="1:72" x14ac:dyDescent="0.15">
      <c r="A511" t="s">
        <v>72</v>
      </c>
      <c r="B511" t="s">
        <v>6264</v>
      </c>
      <c r="C511" t="s">
        <v>74</v>
      </c>
      <c r="D511" t="s">
        <v>74</v>
      </c>
      <c r="E511" t="s">
        <v>74</v>
      </c>
      <c r="F511" t="s">
        <v>6264</v>
      </c>
      <c r="G511" t="s">
        <v>74</v>
      </c>
      <c r="H511" t="s">
        <v>74</v>
      </c>
      <c r="I511" t="s">
        <v>6265</v>
      </c>
      <c r="J511" t="s">
        <v>6266</v>
      </c>
      <c r="K511" t="s">
        <v>74</v>
      </c>
      <c r="L511" t="s">
        <v>74</v>
      </c>
      <c r="M511" t="s">
        <v>77</v>
      </c>
      <c r="N511" t="s">
        <v>78</v>
      </c>
      <c r="O511" t="s">
        <v>74</v>
      </c>
      <c r="P511" t="s">
        <v>74</v>
      </c>
      <c r="Q511" t="s">
        <v>74</v>
      </c>
      <c r="R511" t="s">
        <v>74</v>
      </c>
      <c r="S511" t="s">
        <v>74</v>
      </c>
      <c r="T511" t="s">
        <v>6267</v>
      </c>
      <c r="U511" t="s">
        <v>6268</v>
      </c>
      <c r="V511" t="s">
        <v>6269</v>
      </c>
      <c r="W511" t="s">
        <v>6270</v>
      </c>
      <c r="X511" t="s">
        <v>82</v>
      </c>
      <c r="Y511" t="s">
        <v>74</v>
      </c>
      <c r="Z511" t="s">
        <v>74</v>
      </c>
      <c r="AA511" t="s">
        <v>74</v>
      </c>
      <c r="AB511" t="s">
        <v>6271</v>
      </c>
      <c r="AC511" t="s">
        <v>74</v>
      </c>
      <c r="AD511" t="s">
        <v>74</v>
      </c>
      <c r="AE511" t="s">
        <v>74</v>
      </c>
      <c r="AF511" t="s">
        <v>74</v>
      </c>
      <c r="AG511">
        <v>29</v>
      </c>
      <c r="AH511">
        <v>38</v>
      </c>
      <c r="AI511">
        <v>46</v>
      </c>
      <c r="AJ511">
        <v>0</v>
      </c>
      <c r="AK511">
        <v>15</v>
      </c>
      <c r="AL511" t="s">
        <v>1756</v>
      </c>
      <c r="AM511" t="s">
        <v>1757</v>
      </c>
      <c r="AN511" t="s">
        <v>1758</v>
      </c>
      <c r="AO511" t="s">
        <v>6272</v>
      </c>
      <c r="AP511" t="s">
        <v>6273</v>
      </c>
      <c r="AQ511" t="s">
        <v>74</v>
      </c>
      <c r="AR511" t="s">
        <v>6274</v>
      </c>
      <c r="AS511" t="s">
        <v>6275</v>
      </c>
      <c r="AT511" t="s">
        <v>74</v>
      </c>
      <c r="AU511">
        <v>1997</v>
      </c>
      <c r="AV511">
        <v>36</v>
      </c>
      <c r="AW511">
        <v>1</v>
      </c>
      <c r="AX511" t="s">
        <v>74</v>
      </c>
      <c r="AY511" t="s">
        <v>74</v>
      </c>
      <c r="AZ511" t="s">
        <v>74</v>
      </c>
      <c r="BA511" t="s">
        <v>74</v>
      </c>
      <c r="BB511">
        <v>1</v>
      </c>
      <c r="BC511">
        <v>10</v>
      </c>
      <c r="BD511" t="s">
        <v>74</v>
      </c>
      <c r="BE511" t="s">
        <v>6276</v>
      </c>
      <c r="BF511" t="str">
        <f>HYPERLINK("http://dx.doi.org/10.1002/(SICI)1520-6327(1997)36:1&lt;1::AID-ARCH1&gt;3.0.CO;2-#","http://dx.doi.org/10.1002/(SICI)1520-6327(1997)36:1&lt;1::AID-ARCH1&gt;3.0.CO;2-#")</f>
        <v>http://dx.doi.org/10.1002/(SICI)1520-6327(1997)36:1&lt;1::AID-ARCH1&gt;3.0.CO;2-#</v>
      </c>
      <c r="BG511" t="s">
        <v>74</v>
      </c>
      <c r="BH511" t="s">
        <v>74</v>
      </c>
      <c r="BI511">
        <v>10</v>
      </c>
      <c r="BJ511" t="s">
        <v>6277</v>
      </c>
      <c r="BK511" t="s">
        <v>95</v>
      </c>
      <c r="BL511" t="s">
        <v>6277</v>
      </c>
      <c r="BM511" t="s">
        <v>6278</v>
      </c>
      <c r="BN511" t="s">
        <v>74</v>
      </c>
      <c r="BO511" t="s">
        <v>74</v>
      </c>
      <c r="BP511" t="s">
        <v>74</v>
      </c>
      <c r="BQ511" t="s">
        <v>74</v>
      </c>
      <c r="BR511" t="s">
        <v>97</v>
      </c>
      <c r="BS511" t="s">
        <v>6279</v>
      </c>
      <c r="BT511" t="str">
        <f>HYPERLINK("https%3A%2F%2Fwww.webofscience.com%2Fwos%2Fwoscc%2Ffull-record%2FWOS:A1997XL72400001","View Full Record in Web of Science")</f>
        <v>View Full Record in Web of Science</v>
      </c>
    </row>
    <row r="512" spans="1:72" x14ac:dyDescent="0.15">
      <c r="A512" t="s">
        <v>72</v>
      </c>
      <c r="B512" t="s">
        <v>3356</v>
      </c>
      <c r="C512" t="s">
        <v>74</v>
      </c>
      <c r="D512" t="s">
        <v>74</v>
      </c>
      <c r="E512" t="s">
        <v>74</v>
      </c>
      <c r="F512" t="s">
        <v>3356</v>
      </c>
      <c r="G512" t="s">
        <v>74</v>
      </c>
      <c r="H512" t="s">
        <v>74</v>
      </c>
      <c r="I512" t="s">
        <v>6280</v>
      </c>
      <c r="J512" t="s">
        <v>6281</v>
      </c>
      <c r="K512" t="s">
        <v>74</v>
      </c>
      <c r="L512" t="s">
        <v>74</v>
      </c>
      <c r="M512" t="s">
        <v>77</v>
      </c>
      <c r="N512" t="s">
        <v>78</v>
      </c>
      <c r="O512" t="s">
        <v>74</v>
      </c>
      <c r="P512" t="s">
        <v>74</v>
      </c>
      <c r="Q512" t="s">
        <v>74</v>
      </c>
      <c r="R512" t="s">
        <v>74</v>
      </c>
      <c r="S512" t="s">
        <v>74</v>
      </c>
      <c r="T512" t="s">
        <v>6282</v>
      </c>
      <c r="U512" t="s">
        <v>6283</v>
      </c>
      <c r="V512" t="s">
        <v>6284</v>
      </c>
      <c r="W512" t="s">
        <v>74</v>
      </c>
      <c r="X512" t="s">
        <v>74</v>
      </c>
      <c r="Y512" t="s">
        <v>6285</v>
      </c>
      <c r="Z512" t="s">
        <v>74</v>
      </c>
      <c r="AA512" t="s">
        <v>74</v>
      </c>
      <c r="AB512" t="s">
        <v>74</v>
      </c>
      <c r="AC512" t="s">
        <v>74</v>
      </c>
      <c r="AD512" t="s">
        <v>74</v>
      </c>
      <c r="AE512" t="s">
        <v>74</v>
      </c>
      <c r="AF512" t="s">
        <v>74</v>
      </c>
      <c r="AG512">
        <v>62</v>
      </c>
      <c r="AH512">
        <v>7</v>
      </c>
      <c r="AI512">
        <v>8</v>
      </c>
      <c r="AJ512">
        <v>0</v>
      </c>
      <c r="AK512">
        <v>6</v>
      </c>
      <c r="AL512" t="s">
        <v>6286</v>
      </c>
      <c r="AM512" t="s">
        <v>6287</v>
      </c>
      <c r="AN512" t="s">
        <v>6288</v>
      </c>
      <c r="AO512" t="s">
        <v>6289</v>
      </c>
      <c r="AP512" t="s">
        <v>74</v>
      </c>
      <c r="AQ512" t="s">
        <v>74</v>
      </c>
      <c r="AR512" t="s">
        <v>6281</v>
      </c>
      <c r="AS512" t="s">
        <v>6290</v>
      </c>
      <c r="AT512" t="s">
        <v>74</v>
      </c>
      <c r="AU512">
        <v>1997</v>
      </c>
      <c r="AV512">
        <v>85</v>
      </c>
      <c r="AW512">
        <v>1</v>
      </c>
      <c r="AX512" t="s">
        <v>74</v>
      </c>
      <c r="AY512" t="s">
        <v>74</v>
      </c>
      <c r="AZ512" t="s">
        <v>74</v>
      </c>
      <c r="BA512" t="s">
        <v>74</v>
      </c>
      <c r="BB512">
        <v>73</v>
      </c>
      <c r="BC512">
        <v>82</v>
      </c>
      <c r="BD512" t="s">
        <v>74</v>
      </c>
      <c r="BE512" t="s">
        <v>74</v>
      </c>
      <c r="BF512" t="s">
        <v>74</v>
      </c>
      <c r="BG512" t="s">
        <v>74</v>
      </c>
      <c r="BH512" t="s">
        <v>74</v>
      </c>
      <c r="BI512">
        <v>10</v>
      </c>
      <c r="BJ512" t="s">
        <v>1442</v>
      </c>
      <c r="BK512" t="s">
        <v>95</v>
      </c>
      <c r="BL512" t="s">
        <v>1443</v>
      </c>
      <c r="BM512" t="s">
        <v>6291</v>
      </c>
      <c r="BN512" t="s">
        <v>74</v>
      </c>
      <c r="BO512" t="s">
        <v>74</v>
      </c>
      <c r="BP512" t="s">
        <v>74</v>
      </c>
      <c r="BQ512" t="s">
        <v>74</v>
      </c>
      <c r="BR512" t="s">
        <v>97</v>
      </c>
      <c r="BS512" t="s">
        <v>6292</v>
      </c>
      <c r="BT512" t="str">
        <f>HYPERLINK("https%3A%2F%2Fwww.webofscience.com%2Fwos%2Fwoscc%2Ffull-record%2FWOS:A1997XZ41200007","View Full Record in Web of Science")</f>
        <v>View Full Record in Web of Science</v>
      </c>
    </row>
    <row r="513" spans="1:72" x14ac:dyDescent="0.15">
      <c r="A513" t="s">
        <v>72</v>
      </c>
      <c r="B513" t="s">
        <v>6293</v>
      </c>
      <c r="C513" t="s">
        <v>74</v>
      </c>
      <c r="D513" t="s">
        <v>74</v>
      </c>
      <c r="E513" t="s">
        <v>74</v>
      </c>
      <c r="F513" t="s">
        <v>6293</v>
      </c>
      <c r="G513" t="s">
        <v>74</v>
      </c>
      <c r="H513" t="s">
        <v>74</v>
      </c>
      <c r="I513" t="s">
        <v>6294</v>
      </c>
      <c r="J513" t="s">
        <v>6281</v>
      </c>
      <c r="K513" t="s">
        <v>74</v>
      </c>
      <c r="L513" t="s">
        <v>74</v>
      </c>
      <c r="M513" t="s">
        <v>77</v>
      </c>
      <c r="N513" t="s">
        <v>332</v>
      </c>
      <c r="O513" t="s">
        <v>6295</v>
      </c>
      <c r="P513" t="s">
        <v>6296</v>
      </c>
      <c r="Q513" t="s">
        <v>6297</v>
      </c>
      <c r="R513" t="s">
        <v>74</v>
      </c>
      <c r="S513" t="s">
        <v>74</v>
      </c>
      <c r="T513" t="s">
        <v>6298</v>
      </c>
      <c r="U513" t="s">
        <v>6299</v>
      </c>
      <c r="V513" t="s">
        <v>6300</v>
      </c>
      <c r="W513" t="s">
        <v>6301</v>
      </c>
      <c r="X513" t="s">
        <v>6302</v>
      </c>
      <c r="Y513" t="s">
        <v>74</v>
      </c>
      <c r="Z513" t="s">
        <v>74</v>
      </c>
      <c r="AA513" t="s">
        <v>74</v>
      </c>
      <c r="AB513" t="s">
        <v>74</v>
      </c>
      <c r="AC513" t="s">
        <v>74</v>
      </c>
      <c r="AD513" t="s">
        <v>74</v>
      </c>
      <c r="AE513" t="s">
        <v>74</v>
      </c>
      <c r="AF513" t="s">
        <v>74</v>
      </c>
      <c r="AG513">
        <v>17</v>
      </c>
      <c r="AH513">
        <v>26</v>
      </c>
      <c r="AI513">
        <v>26</v>
      </c>
      <c r="AJ513">
        <v>0</v>
      </c>
      <c r="AK513">
        <v>8</v>
      </c>
      <c r="AL513" t="s">
        <v>6286</v>
      </c>
      <c r="AM513" t="s">
        <v>6287</v>
      </c>
      <c r="AN513" t="s">
        <v>6288</v>
      </c>
      <c r="AO513" t="s">
        <v>6289</v>
      </c>
      <c r="AP513" t="s">
        <v>74</v>
      </c>
      <c r="AQ513" t="s">
        <v>74</v>
      </c>
      <c r="AR513" t="s">
        <v>6281</v>
      </c>
      <c r="AS513" t="s">
        <v>6290</v>
      </c>
      <c r="AT513" t="s">
        <v>74</v>
      </c>
      <c r="AU513">
        <v>1997</v>
      </c>
      <c r="AV513">
        <v>85</v>
      </c>
      <c r="AW513">
        <v>1</v>
      </c>
      <c r="AX513" t="s">
        <v>74</v>
      </c>
      <c r="AY513" t="s">
        <v>74</v>
      </c>
      <c r="AZ513" t="s">
        <v>74</v>
      </c>
      <c r="BA513" t="s">
        <v>74</v>
      </c>
      <c r="BB513">
        <v>129</v>
      </c>
      <c r="BC513">
        <v>134</v>
      </c>
      <c r="BD513" t="s">
        <v>74</v>
      </c>
      <c r="BE513" t="s">
        <v>74</v>
      </c>
      <c r="BF513" t="s">
        <v>74</v>
      </c>
      <c r="BG513" t="s">
        <v>74</v>
      </c>
      <c r="BH513" t="s">
        <v>74</v>
      </c>
      <c r="BI513">
        <v>6</v>
      </c>
      <c r="BJ513" t="s">
        <v>1442</v>
      </c>
      <c r="BK513" t="s">
        <v>363</v>
      </c>
      <c r="BL513" t="s">
        <v>1443</v>
      </c>
      <c r="BM513" t="s">
        <v>6291</v>
      </c>
      <c r="BN513" t="s">
        <v>74</v>
      </c>
      <c r="BO513" t="s">
        <v>74</v>
      </c>
      <c r="BP513" t="s">
        <v>74</v>
      </c>
      <c r="BQ513" t="s">
        <v>74</v>
      </c>
      <c r="BR513" t="s">
        <v>97</v>
      </c>
      <c r="BS513" t="s">
        <v>6303</v>
      </c>
      <c r="BT513" t="str">
        <f>HYPERLINK("https%3A%2F%2Fwww.webofscience.com%2Fwos%2Fwoscc%2Ffull-record%2FWOS:A1997XZ41200012","View Full Record in Web of Science")</f>
        <v>View Full Record in Web of Science</v>
      </c>
    </row>
    <row r="514" spans="1:72" x14ac:dyDescent="0.15">
      <c r="A514" t="s">
        <v>5885</v>
      </c>
      <c r="B514" t="s">
        <v>6304</v>
      </c>
      <c r="C514" t="s">
        <v>74</v>
      </c>
      <c r="D514" t="s">
        <v>6305</v>
      </c>
      <c r="E514" t="s">
        <v>74</v>
      </c>
      <c r="F514" t="s">
        <v>6304</v>
      </c>
      <c r="G514" t="s">
        <v>74</v>
      </c>
      <c r="H514" t="s">
        <v>74</v>
      </c>
      <c r="I514" t="s">
        <v>6306</v>
      </c>
      <c r="J514" t="s">
        <v>6307</v>
      </c>
      <c r="K514" t="s">
        <v>6308</v>
      </c>
      <c r="L514" t="s">
        <v>74</v>
      </c>
      <c r="M514" t="s">
        <v>77</v>
      </c>
      <c r="N514" t="s">
        <v>5890</v>
      </c>
      <c r="O514" t="s">
        <v>6309</v>
      </c>
      <c r="P514" t="s">
        <v>6310</v>
      </c>
      <c r="Q514" t="s">
        <v>6311</v>
      </c>
      <c r="R514" t="s">
        <v>74</v>
      </c>
      <c r="S514" t="s">
        <v>74</v>
      </c>
      <c r="T514" t="s">
        <v>74</v>
      </c>
      <c r="U514" t="s">
        <v>74</v>
      </c>
      <c r="V514" t="s">
        <v>6312</v>
      </c>
      <c r="W514" t="s">
        <v>6313</v>
      </c>
      <c r="X514" t="s">
        <v>6314</v>
      </c>
      <c r="Y514" t="s">
        <v>6315</v>
      </c>
      <c r="Z514" t="s">
        <v>74</v>
      </c>
      <c r="AA514" t="s">
        <v>74</v>
      </c>
      <c r="AB514" t="s">
        <v>74</v>
      </c>
      <c r="AC514" t="s">
        <v>74</v>
      </c>
      <c r="AD514" t="s">
        <v>74</v>
      </c>
      <c r="AE514" t="s">
        <v>74</v>
      </c>
      <c r="AF514" t="s">
        <v>74</v>
      </c>
      <c r="AG514">
        <v>0</v>
      </c>
      <c r="AH514">
        <v>0</v>
      </c>
      <c r="AI514">
        <v>0</v>
      </c>
      <c r="AJ514">
        <v>0</v>
      </c>
      <c r="AK514">
        <v>0</v>
      </c>
      <c r="AL514" t="s">
        <v>6316</v>
      </c>
      <c r="AM514" t="s">
        <v>6317</v>
      </c>
      <c r="AN514" t="s">
        <v>6318</v>
      </c>
      <c r="AO514" t="s">
        <v>74</v>
      </c>
      <c r="AP514" t="s">
        <v>74</v>
      </c>
      <c r="AQ514" t="s">
        <v>6319</v>
      </c>
      <c r="AR514" t="s">
        <v>6320</v>
      </c>
      <c r="AS514" t="s">
        <v>74</v>
      </c>
      <c r="AT514" t="s">
        <v>74</v>
      </c>
      <c r="AU514">
        <v>1997</v>
      </c>
      <c r="AV514">
        <v>141</v>
      </c>
      <c r="AW514" t="s">
        <v>74</v>
      </c>
      <c r="AX514" t="s">
        <v>74</v>
      </c>
      <c r="AY514" t="s">
        <v>74</v>
      </c>
      <c r="AZ514" t="s">
        <v>74</v>
      </c>
      <c r="BA514" t="s">
        <v>74</v>
      </c>
      <c r="BB514">
        <v>3</v>
      </c>
      <c r="BC514">
        <v>9</v>
      </c>
      <c r="BD514" t="s">
        <v>74</v>
      </c>
      <c r="BE514" t="s">
        <v>74</v>
      </c>
      <c r="BF514" t="s">
        <v>74</v>
      </c>
      <c r="BG514" t="s">
        <v>74</v>
      </c>
      <c r="BH514" t="s">
        <v>74</v>
      </c>
      <c r="BI514">
        <v>7</v>
      </c>
      <c r="BJ514" t="s">
        <v>638</v>
      </c>
      <c r="BK514" t="s">
        <v>5898</v>
      </c>
      <c r="BL514" t="s">
        <v>638</v>
      </c>
      <c r="BM514" t="s">
        <v>6321</v>
      </c>
      <c r="BN514" t="s">
        <v>74</v>
      </c>
      <c r="BO514" t="s">
        <v>74</v>
      </c>
      <c r="BP514" t="s">
        <v>74</v>
      </c>
      <c r="BQ514" t="s">
        <v>74</v>
      </c>
      <c r="BR514" t="s">
        <v>97</v>
      </c>
      <c r="BS514" t="s">
        <v>6322</v>
      </c>
      <c r="BT514" t="str">
        <f>HYPERLINK("https%3A%2F%2Fwww.webofscience.com%2Fwos%2Fwoscc%2Ffull-record%2FWOS:000076534200001","View Full Record in Web of Science")</f>
        <v>View Full Record in Web of Science</v>
      </c>
    </row>
    <row r="515" spans="1:72" x14ac:dyDescent="0.15">
      <c r="A515" t="s">
        <v>5885</v>
      </c>
      <c r="B515" t="s">
        <v>6323</v>
      </c>
      <c r="C515" t="s">
        <v>74</v>
      </c>
      <c r="D515" t="s">
        <v>6305</v>
      </c>
      <c r="E515" t="s">
        <v>74</v>
      </c>
      <c r="F515" t="s">
        <v>6323</v>
      </c>
      <c r="G515" t="s">
        <v>74</v>
      </c>
      <c r="H515" t="s">
        <v>74</v>
      </c>
      <c r="I515" t="s">
        <v>6324</v>
      </c>
      <c r="J515" t="s">
        <v>6307</v>
      </c>
      <c r="K515" t="s">
        <v>6308</v>
      </c>
      <c r="L515" t="s">
        <v>74</v>
      </c>
      <c r="M515" t="s">
        <v>77</v>
      </c>
      <c r="N515" t="s">
        <v>5890</v>
      </c>
      <c r="O515" t="s">
        <v>6309</v>
      </c>
      <c r="P515" t="s">
        <v>6310</v>
      </c>
      <c r="Q515" t="s">
        <v>6311</v>
      </c>
      <c r="R515" t="s">
        <v>74</v>
      </c>
      <c r="S515" t="s">
        <v>74</v>
      </c>
      <c r="T515" t="s">
        <v>74</v>
      </c>
      <c r="U515" t="s">
        <v>74</v>
      </c>
      <c r="V515" t="s">
        <v>6325</v>
      </c>
      <c r="W515" t="s">
        <v>6326</v>
      </c>
      <c r="X515" t="s">
        <v>5250</v>
      </c>
      <c r="Y515" t="s">
        <v>6327</v>
      </c>
      <c r="Z515" t="s">
        <v>74</v>
      </c>
      <c r="AA515" t="s">
        <v>74</v>
      </c>
      <c r="AB515" t="s">
        <v>74</v>
      </c>
      <c r="AC515" t="s">
        <v>74</v>
      </c>
      <c r="AD515" t="s">
        <v>74</v>
      </c>
      <c r="AE515" t="s">
        <v>74</v>
      </c>
      <c r="AF515" t="s">
        <v>74</v>
      </c>
      <c r="AG515">
        <v>0</v>
      </c>
      <c r="AH515">
        <v>0</v>
      </c>
      <c r="AI515">
        <v>0</v>
      </c>
      <c r="AJ515">
        <v>0</v>
      </c>
      <c r="AK515">
        <v>0</v>
      </c>
      <c r="AL515" t="s">
        <v>6316</v>
      </c>
      <c r="AM515" t="s">
        <v>6317</v>
      </c>
      <c r="AN515" t="s">
        <v>6318</v>
      </c>
      <c r="AO515" t="s">
        <v>74</v>
      </c>
      <c r="AP515" t="s">
        <v>74</v>
      </c>
      <c r="AQ515" t="s">
        <v>6319</v>
      </c>
      <c r="AR515" t="s">
        <v>6320</v>
      </c>
      <c r="AS515" t="s">
        <v>74</v>
      </c>
      <c r="AT515" t="s">
        <v>74</v>
      </c>
      <c r="AU515">
        <v>1997</v>
      </c>
      <c r="AV515">
        <v>141</v>
      </c>
      <c r="AW515" t="s">
        <v>74</v>
      </c>
      <c r="AX515" t="s">
        <v>74</v>
      </c>
      <c r="AY515" t="s">
        <v>74</v>
      </c>
      <c r="AZ515" t="s">
        <v>74</v>
      </c>
      <c r="BA515" t="s">
        <v>74</v>
      </c>
      <c r="BB515">
        <v>26</v>
      </c>
      <c r="BC515">
        <v>36</v>
      </c>
      <c r="BD515" t="s">
        <v>74</v>
      </c>
      <c r="BE515" t="s">
        <v>74</v>
      </c>
      <c r="BF515" t="s">
        <v>74</v>
      </c>
      <c r="BG515" t="s">
        <v>74</v>
      </c>
      <c r="BH515" t="s">
        <v>74</v>
      </c>
      <c r="BI515">
        <v>11</v>
      </c>
      <c r="BJ515" t="s">
        <v>638</v>
      </c>
      <c r="BK515" t="s">
        <v>5898</v>
      </c>
      <c r="BL515" t="s">
        <v>638</v>
      </c>
      <c r="BM515" t="s">
        <v>6321</v>
      </c>
      <c r="BN515" t="s">
        <v>74</v>
      </c>
      <c r="BO515" t="s">
        <v>74</v>
      </c>
      <c r="BP515" t="s">
        <v>74</v>
      </c>
      <c r="BQ515" t="s">
        <v>74</v>
      </c>
      <c r="BR515" t="s">
        <v>97</v>
      </c>
      <c r="BS515" t="s">
        <v>6328</v>
      </c>
      <c r="BT515" t="str">
        <f>HYPERLINK("https%3A%2F%2Fwww.webofscience.com%2Fwos%2Fwoscc%2Ffull-record%2FWOS:000076534200003","View Full Record in Web of Science")</f>
        <v>View Full Record in Web of Science</v>
      </c>
    </row>
    <row r="516" spans="1:72" x14ac:dyDescent="0.15">
      <c r="A516" t="s">
        <v>5885</v>
      </c>
      <c r="B516" t="s">
        <v>6329</v>
      </c>
      <c r="C516" t="s">
        <v>74</v>
      </c>
      <c r="D516" t="s">
        <v>6305</v>
      </c>
      <c r="E516" t="s">
        <v>74</v>
      </c>
      <c r="F516" t="s">
        <v>6329</v>
      </c>
      <c r="G516" t="s">
        <v>74</v>
      </c>
      <c r="H516" t="s">
        <v>74</v>
      </c>
      <c r="I516" t="s">
        <v>6330</v>
      </c>
      <c r="J516" t="s">
        <v>6307</v>
      </c>
      <c r="K516" t="s">
        <v>6308</v>
      </c>
      <c r="L516" t="s">
        <v>74</v>
      </c>
      <c r="M516" t="s">
        <v>77</v>
      </c>
      <c r="N516" t="s">
        <v>5890</v>
      </c>
      <c r="O516" t="s">
        <v>6309</v>
      </c>
      <c r="P516" t="s">
        <v>6310</v>
      </c>
      <c r="Q516" t="s">
        <v>6311</v>
      </c>
      <c r="R516" t="s">
        <v>74</v>
      </c>
      <c r="S516" t="s">
        <v>74</v>
      </c>
      <c r="T516" t="s">
        <v>74</v>
      </c>
      <c r="U516" t="s">
        <v>74</v>
      </c>
      <c r="V516" t="s">
        <v>6331</v>
      </c>
      <c r="W516" t="s">
        <v>6332</v>
      </c>
      <c r="X516" t="s">
        <v>6333</v>
      </c>
      <c r="Y516" t="s">
        <v>6334</v>
      </c>
      <c r="Z516" t="s">
        <v>74</v>
      </c>
      <c r="AA516" t="s">
        <v>74</v>
      </c>
      <c r="AB516" t="s">
        <v>74</v>
      </c>
      <c r="AC516" t="s">
        <v>74</v>
      </c>
      <c r="AD516" t="s">
        <v>74</v>
      </c>
      <c r="AE516" t="s">
        <v>74</v>
      </c>
      <c r="AF516" t="s">
        <v>74</v>
      </c>
      <c r="AG516">
        <v>0</v>
      </c>
      <c r="AH516">
        <v>0</v>
      </c>
      <c r="AI516">
        <v>0</v>
      </c>
      <c r="AJ516">
        <v>0</v>
      </c>
      <c r="AK516">
        <v>0</v>
      </c>
      <c r="AL516" t="s">
        <v>6316</v>
      </c>
      <c r="AM516" t="s">
        <v>6317</v>
      </c>
      <c r="AN516" t="s">
        <v>6318</v>
      </c>
      <c r="AO516" t="s">
        <v>74</v>
      </c>
      <c r="AP516" t="s">
        <v>74</v>
      </c>
      <c r="AQ516" t="s">
        <v>6319</v>
      </c>
      <c r="AR516" t="s">
        <v>6320</v>
      </c>
      <c r="AS516" t="s">
        <v>74</v>
      </c>
      <c r="AT516" t="s">
        <v>74</v>
      </c>
      <c r="AU516">
        <v>1997</v>
      </c>
      <c r="AV516">
        <v>141</v>
      </c>
      <c r="AW516" t="s">
        <v>74</v>
      </c>
      <c r="AX516" t="s">
        <v>74</v>
      </c>
      <c r="AY516" t="s">
        <v>74</v>
      </c>
      <c r="AZ516" t="s">
        <v>74</v>
      </c>
      <c r="BA516" t="s">
        <v>74</v>
      </c>
      <c r="BB516">
        <v>54</v>
      </c>
      <c r="BC516">
        <v>60</v>
      </c>
      <c r="BD516" t="s">
        <v>74</v>
      </c>
      <c r="BE516" t="s">
        <v>74</v>
      </c>
      <c r="BF516" t="s">
        <v>74</v>
      </c>
      <c r="BG516" t="s">
        <v>74</v>
      </c>
      <c r="BH516" t="s">
        <v>74</v>
      </c>
      <c r="BI516">
        <v>7</v>
      </c>
      <c r="BJ516" t="s">
        <v>638</v>
      </c>
      <c r="BK516" t="s">
        <v>5898</v>
      </c>
      <c r="BL516" t="s">
        <v>638</v>
      </c>
      <c r="BM516" t="s">
        <v>6321</v>
      </c>
      <c r="BN516" t="s">
        <v>74</v>
      </c>
      <c r="BO516" t="s">
        <v>74</v>
      </c>
      <c r="BP516" t="s">
        <v>74</v>
      </c>
      <c r="BQ516" t="s">
        <v>74</v>
      </c>
      <c r="BR516" t="s">
        <v>97</v>
      </c>
      <c r="BS516" t="s">
        <v>6335</v>
      </c>
      <c r="BT516" t="str">
        <f>HYPERLINK("https%3A%2F%2Fwww.webofscience.com%2Fwos%2Fwoscc%2Ffull-record%2FWOS:000076534200005","View Full Record in Web of Science")</f>
        <v>View Full Record in Web of Science</v>
      </c>
    </row>
    <row r="517" spans="1:72" x14ac:dyDescent="0.15">
      <c r="A517" t="s">
        <v>5885</v>
      </c>
      <c r="B517" t="s">
        <v>6336</v>
      </c>
      <c r="C517" t="s">
        <v>74</v>
      </c>
      <c r="D517" t="s">
        <v>6305</v>
      </c>
      <c r="E517" t="s">
        <v>74</v>
      </c>
      <c r="F517" t="s">
        <v>6336</v>
      </c>
      <c r="G517" t="s">
        <v>74</v>
      </c>
      <c r="H517" t="s">
        <v>74</v>
      </c>
      <c r="I517" t="s">
        <v>6337</v>
      </c>
      <c r="J517" t="s">
        <v>6307</v>
      </c>
      <c r="K517" t="s">
        <v>6308</v>
      </c>
      <c r="L517" t="s">
        <v>74</v>
      </c>
      <c r="M517" t="s">
        <v>77</v>
      </c>
      <c r="N517" t="s">
        <v>5890</v>
      </c>
      <c r="O517" t="s">
        <v>6309</v>
      </c>
      <c r="P517" t="s">
        <v>6310</v>
      </c>
      <c r="Q517" t="s">
        <v>6311</v>
      </c>
      <c r="R517" t="s">
        <v>74</v>
      </c>
      <c r="S517" t="s">
        <v>74</v>
      </c>
      <c r="T517" t="s">
        <v>74</v>
      </c>
      <c r="U517" t="s">
        <v>74</v>
      </c>
      <c r="V517" t="s">
        <v>6338</v>
      </c>
      <c r="W517" t="s">
        <v>6339</v>
      </c>
      <c r="X517" t="s">
        <v>6340</v>
      </c>
      <c r="Y517" t="s">
        <v>6341</v>
      </c>
      <c r="Z517" t="s">
        <v>74</v>
      </c>
      <c r="AA517" t="s">
        <v>6342</v>
      </c>
      <c r="AB517" t="s">
        <v>6343</v>
      </c>
      <c r="AC517" t="s">
        <v>74</v>
      </c>
      <c r="AD517" t="s">
        <v>74</v>
      </c>
      <c r="AE517" t="s">
        <v>74</v>
      </c>
      <c r="AF517" t="s">
        <v>74</v>
      </c>
      <c r="AG517">
        <v>0</v>
      </c>
      <c r="AH517">
        <v>0</v>
      </c>
      <c r="AI517">
        <v>0</v>
      </c>
      <c r="AJ517">
        <v>0</v>
      </c>
      <c r="AK517">
        <v>1</v>
      </c>
      <c r="AL517" t="s">
        <v>6316</v>
      </c>
      <c r="AM517" t="s">
        <v>6317</v>
      </c>
      <c r="AN517" t="s">
        <v>6318</v>
      </c>
      <c r="AO517" t="s">
        <v>74</v>
      </c>
      <c r="AP517" t="s">
        <v>74</v>
      </c>
      <c r="AQ517" t="s">
        <v>6319</v>
      </c>
      <c r="AR517" t="s">
        <v>6320</v>
      </c>
      <c r="AS517" t="s">
        <v>74</v>
      </c>
      <c r="AT517" t="s">
        <v>74</v>
      </c>
      <c r="AU517">
        <v>1997</v>
      </c>
      <c r="AV517">
        <v>141</v>
      </c>
      <c r="AW517" t="s">
        <v>74</v>
      </c>
      <c r="AX517" t="s">
        <v>74</v>
      </c>
      <c r="AY517" t="s">
        <v>74</v>
      </c>
      <c r="AZ517" t="s">
        <v>74</v>
      </c>
      <c r="BA517" t="s">
        <v>74</v>
      </c>
      <c r="BB517">
        <v>81</v>
      </c>
      <c r="BC517">
        <v>89</v>
      </c>
      <c r="BD517" t="s">
        <v>74</v>
      </c>
      <c r="BE517" t="s">
        <v>74</v>
      </c>
      <c r="BF517" t="s">
        <v>74</v>
      </c>
      <c r="BG517" t="s">
        <v>74</v>
      </c>
      <c r="BH517" t="s">
        <v>74</v>
      </c>
      <c r="BI517">
        <v>9</v>
      </c>
      <c r="BJ517" t="s">
        <v>638</v>
      </c>
      <c r="BK517" t="s">
        <v>5898</v>
      </c>
      <c r="BL517" t="s">
        <v>638</v>
      </c>
      <c r="BM517" t="s">
        <v>6321</v>
      </c>
      <c r="BN517" t="s">
        <v>74</v>
      </c>
      <c r="BO517" t="s">
        <v>74</v>
      </c>
      <c r="BP517" t="s">
        <v>74</v>
      </c>
      <c r="BQ517" t="s">
        <v>74</v>
      </c>
      <c r="BR517" t="s">
        <v>97</v>
      </c>
      <c r="BS517" t="s">
        <v>6344</v>
      </c>
      <c r="BT517" t="str">
        <f>HYPERLINK("https%3A%2F%2Fwww.webofscience.com%2Fwos%2Fwoscc%2Ffull-record%2FWOS:000076534200008","View Full Record in Web of Science")</f>
        <v>View Full Record in Web of Science</v>
      </c>
    </row>
    <row r="518" spans="1:72" x14ac:dyDescent="0.15">
      <c r="A518" t="s">
        <v>5885</v>
      </c>
      <c r="B518" t="s">
        <v>6345</v>
      </c>
      <c r="C518" t="s">
        <v>74</v>
      </c>
      <c r="D518" t="s">
        <v>6305</v>
      </c>
      <c r="E518" t="s">
        <v>74</v>
      </c>
      <c r="F518" t="s">
        <v>6345</v>
      </c>
      <c r="G518" t="s">
        <v>74</v>
      </c>
      <c r="H518" t="s">
        <v>74</v>
      </c>
      <c r="I518" t="s">
        <v>6346</v>
      </c>
      <c r="J518" t="s">
        <v>6307</v>
      </c>
      <c r="K518" t="s">
        <v>6308</v>
      </c>
      <c r="L518" t="s">
        <v>74</v>
      </c>
      <c r="M518" t="s">
        <v>77</v>
      </c>
      <c r="N518" t="s">
        <v>5890</v>
      </c>
      <c r="O518" t="s">
        <v>6309</v>
      </c>
      <c r="P518" t="s">
        <v>6310</v>
      </c>
      <c r="Q518" t="s">
        <v>6311</v>
      </c>
      <c r="R518" t="s">
        <v>74</v>
      </c>
      <c r="S518" t="s">
        <v>74</v>
      </c>
      <c r="T518" t="s">
        <v>74</v>
      </c>
      <c r="U518" t="s">
        <v>74</v>
      </c>
      <c r="V518" t="s">
        <v>6347</v>
      </c>
      <c r="W518" t="s">
        <v>6348</v>
      </c>
      <c r="X518" t="s">
        <v>6349</v>
      </c>
      <c r="Y518" t="s">
        <v>6350</v>
      </c>
      <c r="Z518" t="s">
        <v>74</v>
      </c>
      <c r="AA518" t="s">
        <v>74</v>
      </c>
      <c r="AB518" t="s">
        <v>74</v>
      </c>
      <c r="AC518" t="s">
        <v>74</v>
      </c>
      <c r="AD518" t="s">
        <v>74</v>
      </c>
      <c r="AE518" t="s">
        <v>74</v>
      </c>
      <c r="AF518" t="s">
        <v>74</v>
      </c>
      <c r="AG518">
        <v>0</v>
      </c>
      <c r="AH518">
        <v>1</v>
      </c>
      <c r="AI518">
        <v>1</v>
      </c>
      <c r="AJ518">
        <v>0</v>
      </c>
      <c r="AK518">
        <v>0</v>
      </c>
      <c r="AL518" t="s">
        <v>6316</v>
      </c>
      <c r="AM518" t="s">
        <v>6317</v>
      </c>
      <c r="AN518" t="s">
        <v>6318</v>
      </c>
      <c r="AO518" t="s">
        <v>74</v>
      </c>
      <c r="AP518" t="s">
        <v>74</v>
      </c>
      <c r="AQ518" t="s">
        <v>6319</v>
      </c>
      <c r="AR518" t="s">
        <v>6320</v>
      </c>
      <c r="AS518" t="s">
        <v>74</v>
      </c>
      <c r="AT518" t="s">
        <v>74</v>
      </c>
      <c r="AU518">
        <v>1997</v>
      </c>
      <c r="AV518">
        <v>141</v>
      </c>
      <c r="AW518" t="s">
        <v>74</v>
      </c>
      <c r="AX518" t="s">
        <v>74</v>
      </c>
      <c r="AY518" t="s">
        <v>74</v>
      </c>
      <c r="AZ518" t="s">
        <v>74</v>
      </c>
      <c r="BA518" t="s">
        <v>74</v>
      </c>
      <c r="BB518">
        <v>90</v>
      </c>
      <c r="BC518">
        <v>96</v>
      </c>
      <c r="BD518" t="s">
        <v>74</v>
      </c>
      <c r="BE518" t="s">
        <v>74</v>
      </c>
      <c r="BF518" t="s">
        <v>74</v>
      </c>
      <c r="BG518" t="s">
        <v>74</v>
      </c>
      <c r="BH518" t="s">
        <v>74</v>
      </c>
      <c r="BI518">
        <v>7</v>
      </c>
      <c r="BJ518" t="s">
        <v>638</v>
      </c>
      <c r="BK518" t="s">
        <v>5898</v>
      </c>
      <c r="BL518" t="s">
        <v>638</v>
      </c>
      <c r="BM518" t="s">
        <v>6321</v>
      </c>
      <c r="BN518" t="s">
        <v>74</v>
      </c>
      <c r="BO518" t="s">
        <v>74</v>
      </c>
      <c r="BP518" t="s">
        <v>74</v>
      </c>
      <c r="BQ518" t="s">
        <v>74</v>
      </c>
      <c r="BR518" t="s">
        <v>97</v>
      </c>
      <c r="BS518" t="s">
        <v>6351</v>
      </c>
      <c r="BT518" t="str">
        <f>HYPERLINK("https%3A%2F%2Fwww.webofscience.com%2Fwos%2Fwoscc%2Ffull-record%2FWOS:000076534200009","View Full Record in Web of Science")</f>
        <v>View Full Record in Web of Science</v>
      </c>
    </row>
    <row r="519" spans="1:72" x14ac:dyDescent="0.15">
      <c r="A519" t="s">
        <v>5885</v>
      </c>
      <c r="B519" t="s">
        <v>6352</v>
      </c>
      <c r="C519" t="s">
        <v>74</v>
      </c>
      <c r="D519" t="s">
        <v>6305</v>
      </c>
      <c r="E519" t="s">
        <v>74</v>
      </c>
      <c r="F519" t="s">
        <v>6352</v>
      </c>
      <c r="G519" t="s">
        <v>74</v>
      </c>
      <c r="H519" t="s">
        <v>6353</v>
      </c>
      <c r="I519" t="s">
        <v>6354</v>
      </c>
      <c r="J519" t="s">
        <v>6307</v>
      </c>
      <c r="K519" t="s">
        <v>6308</v>
      </c>
      <c r="L519" t="s">
        <v>74</v>
      </c>
      <c r="M519" t="s">
        <v>77</v>
      </c>
      <c r="N519" t="s">
        <v>5890</v>
      </c>
      <c r="O519" t="s">
        <v>6309</v>
      </c>
      <c r="P519" t="s">
        <v>6310</v>
      </c>
      <c r="Q519" t="s">
        <v>6311</v>
      </c>
      <c r="R519" t="s">
        <v>74</v>
      </c>
      <c r="S519" t="s">
        <v>74</v>
      </c>
      <c r="T519" t="s">
        <v>74</v>
      </c>
      <c r="U519" t="s">
        <v>74</v>
      </c>
      <c r="V519" t="s">
        <v>6355</v>
      </c>
      <c r="W519" t="s">
        <v>6356</v>
      </c>
      <c r="X519" t="s">
        <v>3410</v>
      </c>
      <c r="Y519" t="s">
        <v>6357</v>
      </c>
      <c r="Z519" t="s">
        <v>74</v>
      </c>
      <c r="AA519" t="s">
        <v>74</v>
      </c>
      <c r="AB519" t="s">
        <v>74</v>
      </c>
      <c r="AC519" t="s">
        <v>74</v>
      </c>
      <c r="AD519" t="s">
        <v>74</v>
      </c>
      <c r="AE519" t="s">
        <v>74</v>
      </c>
      <c r="AF519" t="s">
        <v>74</v>
      </c>
      <c r="AG519">
        <v>0</v>
      </c>
      <c r="AH519">
        <v>0</v>
      </c>
      <c r="AI519">
        <v>0</v>
      </c>
      <c r="AJ519">
        <v>0</v>
      </c>
      <c r="AK519">
        <v>0</v>
      </c>
      <c r="AL519" t="s">
        <v>6316</v>
      </c>
      <c r="AM519" t="s">
        <v>6317</v>
      </c>
      <c r="AN519" t="s">
        <v>6318</v>
      </c>
      <c r="AO519" t="s">
        <v>74</v>
      </c>
      <c r="AP519" t="s">
        <v>74</v>
      </c>
      <c r="AQ519" t="s">
        <v>6319</v>
      </c>
      <c r="AR519" t="s">
        <v>6320</v>
      </c>
      <c r="AS519" t="s">
        <v>74</v>
      </c>
      <c r="AT519" t="s">
        <v>74</v>
      </c>
      <c r="AU519">
        <v>1997</v>
      </c>
      <c r="AV519">
        <v>141</v>
      </c>
      <c r="AW519" t="s">
        <v>74</v>
      </c>
      <c r="AX519" t="s">
        <v>74</v>
      </c>
      <c r="AY519" t="s">
        <v>74</v>
      </c>
      <c r="AZ519" t="s">
        <v>74</v>
      </c>
      <c r="BA519" t="s">
        <v>74</v>
      </c>
      <c r="BB519">
        <v>97</v>
      </c>
      <c r="BC519">
        <v>105</v>
      </c>
      <c r="BD519" t="s">
        <v>74</v>
      </c>
      <c r="BE519" t="s">
        <v>74</v>
      </c>
      <c r="BF519" t="s">
        <v>74</v>
      </c>
      <c r="BG519" t="s">
        <v>74</v>
      </c>
      <c r="BH519" t="s">
        <v>74</v>
      </c>
      <c r="BI519">
        <v>9</v>
      </c>
      <c r="BJ519" t="s">
        <v>638</v>
      </c>
      <c r="BK519" t="s">
        <v>5898</v>
      </c>
      <c r="BL519" t="s">
        <v>638</v>
      </c>
      <c r="BM519" t="s">
        <v>6321</v>
      </c>
      <c r="BN519" t="s">
        <v>74</v>
      </c>
      <c r="BO519" t="s">
        <v>74</v>
      </c>
      <c r="BP519" t="s">
        <v>74</v>
      </c>
      <c r="BQ519" t="s">
        <v>74</v>
      </c>
      <c r="BR519" t="s">
        <v>97</v>
      </c>
      <c r="BS519" t="s">
        <v>6358</v>
      </c>
      <c r="BT519" t="str">
        <f>HYPERLINK("https%3A%2F%2Fwww.webofscience.com%2Fwos%2Fwoscc%2Ffull-record%2FWOS:000076534200010","View Full Record in Web of Science")</f>
        <v>View Full Record in Web of Science</v>
      </c>
    </row>
    <row r="520" spans="1:72" x14ac:dyDescent="0.15">
      <c r="A520" t="s">
        <v>5885</v>
      </c>
      <c r="B520" t="s">
        <v>6359</v>
      </c>
      <c r="C520" t="s">
        <v>74</v>
      </c>
      <c r="D520" t="s">
        <v>6305</v>
      </c>
      <c r="E520" t="s">
        <v>74</v>
      </c>
      <c r="F520" t="s">
        <v>6359</v>
      </c>
      <c r="G520" t="s">
        <v>74</v>
      </c>
      <c r="H520" t="s">
        <v>74</v>
      </c>
      <c r="I520" t="s">
        <v>6360</v>
      </c>
      <c r="J520" t="s">
        <v>6307</v>
      </c>
      <c r="K520" t="s">
        <v>6308</v>
      </c>
      <c r="L520" t="s">
        <v>74</v>
      </c>
      <c r="M520" t="s">
        <v>77</v>
      </c>
      <c r="N520" t="s">
        <v>5890</v>
      </c>
      <c r="O520" t="s">
        <v>6309</v>
      </c>
      <c r="P520" t="s">
        <v>6310</v>
      </c>
      <c r="Q520" t="s">
        <v>6311</v>
      </c>
      <c r="R520" t="s">
        <v>74</v>
      </c>
      <c r="S520" t="s">
        <v>74</v>
      </c>
      <c r="T520" t="s">
        <v>74</v>
      </c>
      <c r="U520" t="s">
        <v>74</v>
      </c>
      <c r="V520" t="s">
        <v>6361</v>
      </c>
      <c r="W520" t="s">
        <v>6362</v>
      </c>
      <c r="X520" t="s">
        <v>6363</v>
      </c>
      <c r="Y520" t="s">
        <v>6364</v>
      </c>
      <c r="Z520" t="s">
        <v>74</v>
      </c>
      <c r="AA520" t="s">
        <v>2219</v>
      </c>
      <c r="AB520" t="s">
        <v>74</v>
      </c>
      <c r="AC520" t="s">
        <v>74</v>
      </c>
      <c r="AD520" t="s">
        <v>74</v>
      </c>
      <c r="AE520" t="s">
        <v>74</v>
      </c>
      <c r="AF520" t="s">
        <v>74</v>
      </c>
      <c r="AG520">
        <v>0</v>
      </c>
      <c r="AH520">
        <v>0</v>
      </c>
      <c r="AI520">
        <v>0</v>
      </c>
      <c r="AJ520">
        <v>0</v>
      </c>
      <c r="AK520">
        <v>0</v>
      </c>
      <c r="AL520" t="s">
        <v>6316</v>
      </c>
      <c r="AM520" t="s">
        <v>6317</v>
      </c>
      <c r="AN520" t="s">
        <v>6318</v>
      </c>
      <c r="AO520" t="s">
        <v>74</v>
      </c>
      <c r="AP520" t="s">
        <v>74</v>
      </c>
      <c r="AQ520" t="s">
        <v>6319</v>
      </c>
      <c r="AR520" t="s">
        <v>6320</v>
      </c>
      <c r="AS520" t="s">
        <v>74</v>
      </c>
      <c r="AT520" t="s">
        <v>74</v>
      </c>
      <c r="AU520">
        <v>1997</v>
      </c>
      <c r="AV520">
        <v>141</v>
      </c>
      <c r="AW520" t="s">
        <v>74</v>
      </c>
      <c r="AX520" t="s">
        <v>74</v>
      </c>
      <c r="AY520" t="s">
        <v>74</v>
      </c>
      <c r="AZ520" t="s">
        <v>74</v>
      </c>
      <c r="BA520" t="s">
        <v>74</v>
      </c>
      <c r="BB520">
        <v>146</v>
      </c>
      <c r="BC520">
        <v>153</v>
      </c>
      <c r="BD520" t="s">
        <v>74</v>
      </c>
      <c r="BE520" t="s">
        <v>74</v>
      </c>
      <c r="BF520" t="s">
        <v>74</v>
      </c>
      <c r="BG520" t="s">
        <v>74</v>
      </c>
      <c r="BH520" t="s">
        <v>74</v>
      </c>
      <c r="BI520">
        <v>8</v>
      </c>
      <c r="BJ520" t="s">
        <v>638</v>
      </c>
      <c r="BK520" t="s">
        <v>5898</v>
      </c>
      <c r="BL520" t="s">
        <v>638</v>
      </c>
      <c r="BM520" t="s">
        <v>6321</v>
      </c>
      <c r="BN520" t="s">
        <v>74</v>
      </c>
      <c r="BO520" t="s">
        <v>74</v>
      </c>
      <c r="BP520" t="s">
        <v>74</v>
      </c>
      <c r="BQ520" t="s">
        <v>74</v>
      </c>
      <c r="BR520" t="s">
        <v>97</v>
      </c>
      <c r="BS520" t="s">
        <v>6365</v>
      </c>
      <c r="BT520" t="str">
        <f>HYPERLINK("https%3A%2F%2Fwww.webofscience.com%2Fwos%2Fwoscc%2Ffull-record%2FWOS:000076534200016","View Full Record in Web of Science")</f>
        <v>View Full Record in Web of Science</v>
      </c>
    </row>
    <row r="521" spans="1:72" x14ac:dyDescent="0.15">
      <c r="A521" t="s">
        <v>5885</v>
      </c>
      <c r="B521" t="s">
        <v>6366</v>
      </c>
      <c r="C521" t="s">
        <v>74</v>
      </c>
      <c r="D521" t="s">
        <v>6305</v>
      </c>
      <c r="E521" t="s">
        <v>74</v>
      </c>
      <c r="F521" t="s">
        <v>6366</v>
      </c>
      <c r="G521" t="s">
        <v>74</v>
      </c>
      <c r="H521" t="s">
        <v>74</v>
      </c>
      <c r="I521" t="s">
        <v>6367</v>
      </c>
      <c r="J521" t="s">
        <v>6307</v>
      </c>
      <c r="K521" t="s">
        <v>6308</v>
      </c>
      <c r="L521" t="s">
        <v>74</v>
      </c>
      <c r="M521" t="s">
        <v>77</v>
      </c>
      <c r="N521" t="s">
        <v>5890</v>
      </c>
      <c r="O521" t="s">
        <v>6309</v>
      </c>
      <c r="P521" t="s">
        <v>6310</v>
      </c>
      <c r="Q521" t="s">
        <v>6311</v>
      </c>
      <c r="R521" t="s">
        <v>74</v>
      </c>
      <c r="S521" t="s">
        <v>74</v>
      </c>
      <c r="T521" t="s">
        <v>74</v>
      </c>
      <c r="U521" t="s">
        <v>74</v>
      </c>
      <c r="V521" t="s">
        <v>6368</v>
      </c>
      <c r="W521" t="s">
        <v>6362</v>
      </c>
      <c r="X521" t="s">
        <v>6363</v>
      </c>
      <c r="Y521" t="s">
        <v>6369</v>
      </c>
      <c r="Z521" t="s">
        <v>74</v>
      </c>
      <c r="AA521" t="s">
        <v>6370</v>
      </c>
      <c r="AB521" t="s">
        <v>6371</v>
      </c>
      <c r="AC521" t="s">
        <v>74</v>
      </c>
      <c r="AD521" t="s">
        <v>74</v>
      </c>
      <c r="AE521" t="s">
        <v>74</v>
      </c>
      <c r="AF521" t="s">
        <v>74</v>
      </c>
      <c r="AG521">
        <v>0</v>
      </c>
      <c r="AH521">
        <v>0</v>
      </c>
      <c r="AI521">
        <v>0</v>
      </c>
      <c r="AJ521">
        <v>0</v>
      </c>
      <c r="AK521">
        <v>0</v>
      </c>
      <c r="AL521" t="s">
        <v>6316</v>
      </c>
      <c r="AM521" t="s">
        <v>6317</v>
      </c>
      <c r="AN521" t="s">
        <v>6318</v>
      </c>
      <c r="AO521" t="s">
        <v>74</v>
      </c>
      <c r="AP521" t="s">
        <v>74</v>
      </c>
      <c r="AQ521" t="s">
        <v>6319</v>
      </c>
      <c r="AR521" t="s">
        <v>6320</v>
      </c>
      <c r="AS521" t="s">
        <v>74</v>
      </c>
      <c r="AT521" t="s">
        <v>74</v>
      </c>
      <c r="AU521">
        <v>1997</v>
      </c>
      <c r="AV521">
        <v>141</v>
      </c>
      <c r="AW521" t="s">
        <v>74</v>
      </c>
      <c r="AX521" t="s">
        <v>74</v>
      </c>
      <c r="AY521" t="s">
        <v>74</v>
      </c>
      <c r="AZ521" t="s">
        <v>74</v>
      </c>
      <c r="BA521" t="s">
        <v>74</v>
      </c>
      <c r="BB521">
        <v>192</v>
      </c>
      <c r="BC521">
        <v>195</v>
      </c>
      <c r="BD521" t="s">
        <v>74</v>
      </c>
      <c r="BE521" t="s">
        <v>74</v>
      </c>
      <c r="BF521" t="s">
        <v>74</v>
      </c>
      <c r="BG521" t="s">
        <v>74</v>
      </c>
      <c r="BH521" t="s">
        <v>74</v>
      </c>
      <c r="BI521">
        <v>4</v>
      </c>
      <c r="BJ521" t="s">
        <v>638</v>
      </c>
      <c r="BK521" t="s">
        <v>5898</v>
      </c>
      <c r="BL521" t="s">
        <v>638</v>
      </c>
      <c r="BM521" t="s">
        <v>6321</v>
      </c>
      <c r="BN521" t="s">
        <v>74</v>
      </c>
      <c r="BO521" t="s">
        <v>74</v>
      </c>
      <c r="BP521" t="s">
        <v>74</v>
      </c>
      <c r="BQ521" t="s">
        <v>74</v>
      </c>
      <c r="BR521" t="s">
        <v>97</v>
      </c>
      <c r="BS521" t="s">
        <v>6372</v>
      </c>
      <c r="BT521" t="str">
        <f>HYPERLINK("https%3A%2F%2Fwww.webofscience.com%2Fwos%2Fwoscc%2Ffull-record%2FWOS:000076534200020","View Full Record in Web of Science")</f>
        <v>View Full Record in Web of Science</v>
      </c>
    </row>
    <row r="522" spans="1:72" x14ac:dyDescent="0.15">
      <c r="A522" t="s">
        <v>5885</v>
      </c>
      <c r="B522" t="s">
        <v>6373</v>
      </c>
      <c r="C522" t="s">
        <v>74</v>
      </c>
      <c r="D522" t="s">
        <v>6305</v>
      </c>
      <c r="E522" t="s">
        <v>74</v>
      </c>
      <c r="F522" t="s">
        <v>6373</v>
      </c>
      <c r="G522" t="s">
        <v>74</v>
      </c>
      <c r="H522" t="s">
        <v>74</v>
      </c>
      <c r="I522" t="s">
        <v>6374</v>
      </c>
      <c r="J522" t="s">
        <v>6307</v>
      </c>
      <c r="K522" t="s">
        <v>6308</v>
      </c>
      <c r="L522" t="s">
        <v>74</v>
      </c>
      <c r="M522" t="s">
        <v>77</v>
      </c>
      <c r="N522" t="s">
        <v>5890</v>
      </c>
      <c r="O522" t="s">
        <v>6309</v>
      </c>
      <c r="P522" t="s">
        <v>6310</v>
      </c>
      <c r="Q522" t="s">
        <v>6311</v>
      </c>
      <c r="R522" t="s">
        <v>74</v>
      </c>
      <c r="S522" t="s">
        <v>74</v>
      </c>
      <c r="T522" t="s">
        <v>74</v>
      </c>
      <c r="U522" t="s">
        <v>74</v>
      </c>
      <c r="V522" t="s">
        <v>6375</v>
      </c>
      <c r="W522" t="s">
        <v>6362</v>
      </c>
      <c r="X522" t="s">
        <v>6363</v>
      </c>
      <c r="Y522" t="s">
        <v>6376</v>
      </c>
      <c r="Z522" t="s">
        <v>74</v>
      </c>
      <c r="AA522" t="s">
        <v>3064</v>
      </c>
      <c r="AB522" t="s">
        <v>6377</v>
      </c>
      <c r="AC522" t="s">
        <v>74</v>
      </c>
      <c r="AD522" t="s">
        <v>74</v>
      </c>
      <c r="AE522" t="s">
        <v>74</v>
      </c>
      <c r="AF522" t="s">
        <v>74</v>
      </c>
      <c r="AG522">
        <v>0</v>
      </c>
      <c r="AH522">
        <v>0</v>
      </c>
      <c r="AI522">
        <v>0</v>
      </c>
      <c r="AJ522">
        <v>0</v>
      </c>
      <c r="AK522">
        <v>0</v>
      </c>
      <c r="AL522" t="s">
        <v>6316</v>
      </c>
      <c r="AM522" t="s">
        <v>6317</v>
      </c>
      <c r="AN522" t="s">
        <v>6318</v>
      </c>
      <c r="AO522" t="s">
        <v>74</v>
      </c>
      <c r="AP522" t="s">
        <v>74</v>
      </c>
      <c r="AQ522" t="s">
        <v>6319</v>
      </c>
      <c r="AR522" t="s">
        <v>6320</v>
      </c>
      <c r="AS522" t="s">
        <v>74</v>
      </c>
      <c r="AT522" t="s">
        <v>74</v>
      </c>
      <c r="AU522">
        <v>1997</v>
      </c>
      <c r="AV522">
        <v>141</v>
      </c>
      <c r="AW522" t="s">
        <v>74</v>
      </c>
      <c r="AX522" t="s">
        <v>74</v>
      </c>
      <c r="AY522" t="s">
        <v>74</v>
      </c>
      <c r="AZ522" t="s">
        <v>74</v>
      </c>
      <c r="BA522" t="s">
        <v>74</v>
      </c>
      <c r="BB522">
        <v>196</v>
      </c>
      <c r="BC522">
        <v>199</v>
      </c>
      <c r="BD522" t="s">
        <v>74</v>
      </c>
      <c r="BE522" t="s">
        <v>74</v>
      </c>
      <c r="BF522" t="s">
        <v>74</v>
      </c>
      <c r="BG522" t="s">
        <v>74</v>
      </c>
      <c r="BH522" t="s">
        <v>74</v>
      </c>
      <c r="BI522">
        <v>4</v>
      </c>
      <c r="BJ522" t="s">
        <v>638</v>
      </c>
      <c r="BK522" t="s">
        <v>5898</v>
      </c>
      <c r="BL522" t="s">
        <v>638</v>
      </c>
      <c r="BM522" t="s">
        <v>6321</v>
      </c>
      <c r="BN522" t="s">
        <v>74</v>
      </c>
      <c r="BO522" t="s">
        <v>74</v>
      </c>
      <c r="BP522" t="s">
        <v>74</v>
      </c>
      <c r="BQ522" t="s">
        <v>74</v>
      </c>
      <c r="BR522" t="s">
        <v>97</v>
      </c>
      <c r="BS522" t="s">
        <v>6378</v>
      </c>
      <c r="BT522" t="str">
        <f>HYPERLINK("https%3A%2F%2Fwww.webofscience.com%2Fwos%2Fwoscc%2Ffull-record%2FWOS:000076534200021","View Full Record in Web of Science")</f>
        <v>View Full Record in Web of Science</v>
      </c>
    </row>
    <row r="523" spans="1:72" x14ac:dyDescent="0.15">
      <c r="A523" t="s">
        <v>5885</v>
      </c>
      <c r="B523" t="s">
        <v>6379</v>
      </c>
      <c r="C523" t="s">
        <v>74</v>
      </c>
      <c r="D523" t="s">
        <v>6305</v>
      </c>
      <c r="E523" t="s">
        <v>74</v>
      </c>
      <c r="F523" t="s">
        <v>6379</v>
      </c>
      <c r="G523" t="s">
        <v>74</v>
      </c>
      <c r="H523" t="s">
        <v>74</v>
      </c>
      <c r="I523" t="s">
        <v>6380</v>
      </c>
      <c r="J523" t="s">
        <v>6307</v>
      </c>
      <c r="K523" t="s">
        <v>6308</v>
      </c>
      <c r="L523" t="s">
        <v>74</v>
      </c>
      <c r="M523" t="s">
        <v>77</v>
      </c>
      <c r="N523" t="s">
        <v>5890</v>
      </c>
      <c r="O523" t="s">
        <v>6309</v>
      </c>
      <c r="P523" t="s">
        <v>6310</v>
      </c>
      <c r="Q523" t="s">
        <v>6311</v>
      </c>
      <c r="R523" t="s">
        <v>74</v>
      </c>
      <c r="S523" t="s">
        <v>74</v>
      </c>
      <c r="T523" t="s">
        <v>74</v>
      </c>
      <c r="U523" t="s">
        <v>74</v>
      </c>
      <c r="V523" t="s">
        <v>6381</v>
      </c>
      <c r="W523" t="s">
        <v>6362</v>
      </c>
      <c r="X523" t="s">
        <v>6363</v>
      </c>
      <c r="Y523" t="s">
        <v>6382</v>
      </c>
      <c r="Z523" t="s">
        <v>74</v>
      </c>
      <c r="AA523" t="s">
        <v>6370</v>
      </c>
      <c r="AB523" t="s">
        <v>6371</v>
      </c>
      <c r="AC523" t="s">
        <v>74</v>
      </c>
      <c r="AD523" t="s">
        <v>74</v>
      </c>
      <c r="AE523" t="s">
        <v>74</v>
      </c>
      <c r="AF523" t="s">
        <v>74</v>
      </c>
      <c r="AG523">
        <v>0</v>
      </c>
      <c r="AH523">
        <v>0</v>
      </c>
      <c r="AI523">
        <v>0</v>
      </c>
      <c r="AJ523">
        <v>0</v>
      </c>
      <c r="AK523">
        <v>0</v>
      </c>
      <c r="AL523" t="s">
        <v>6316</v>
      </c>
      <c r="AM523" t="s">
        <v>6317</v>
      </c>
      <c r="AN523" t="s">
        <v>6318</v>
      </c>
      <c r="AO523" t="s">
        <v>74</v>
      </c>
      <c r="AP523" t="s">
        <v>74</v>
      </c>
      <c r="AQ523" t="s">
        <v>6319</v>
      </c>
      <c r="AR523" t="s">
        <v>6320</v>
      </c>
      <c r="AS523" t="s">
        <v>74</v>
      </c>
      <c r="AT523" t="s">
        <v>74</v>
      </c>
      <c r="AU523">
        <v>1997</v>
      </c>
      <c r="AV523">
        <v>141</v>
      </c>
      <c r="AW523" t="s">
        <v>74</v>
      </c>
      <c r="AX523" t="s">
        <v>74</v>
      </c>
      <c r="AY523" t="s">
        <v>74</v>
      </c>
      <c r="AZ523" t="s">
        <v>74</v>
      </c>
      <c r="BA523" t="s">
        <v>74</v>
      </c>
      <c r="BB523">
        <v>200</v>
      </c>
      <c r="BC523">
        <v>204</v>
      </c>
      <c r="BD523" t="s">
        <v>74</v>
      </c>
      <c r="BE523" t="s">
        <v>74</v>
      </c>
      <c r="BF523" t="s">
        <v>74</v>
      </c>
      <c r="BG523" t="s">
        <v>74</v>
      </c>
      <c r="BH523" t="s">
        <v>74</v>
      </c>
      <c r="BI523">
        <v>5</v>
      </c>
      <c r="BJ523" t="s">
        <v>638</v>
      </c>
      <c r="BK523" t="s">
        <v>5898</v>
      </c>
      <c r="BL523" t="s">
        <v>638</v>
      </c>
      <c r="BM523" t="s">
        <v>6321</v>
      </c>
      <c r="BN523" t="s">
        <v>74</v>
      </c>
      <c r="BO523" t="s">
        <v>74</v>
      </c>
      <c r="BP523" t="s">
        <v>74</v>
      </c>
      <c r="BQ523" t="s">
        <v>74</v>
      </c>
      <c r="BR523" t="s">
        <v>97</v>
      </c>
      <c r="BS523" t="s">
        <v>6383</v>
      </c>
      <c r="BT523" t="str">
        <f>HYPERLINK("https%3A%2F%2Fwww.webofscience.com%2Fwos%2Fwoscc%2Ffull-record%2FWOS:000076534200022","View Full Record in Web of Science")</f>
        <v>View Full Record in Web of Science</v>
      </c>
    </row>
    <row r="524" spans="1:72" x14ac:dyDescent="0.15">
      <c r="A524" t="s">
        <v>5885</v>
      </c>
      <c r="B524" t="s">
        <v>6384</v>
      </c>
      <c r="C524" t="s">
        <v>74</v>
      </c>
      <c r="D524" t="s">
        <v>6305</v>
      </c>
      <c r="E524" t="s">
        <v>74</v>
      </c>
      <c r="F524" t="s">
        <v>6384</v>
      </c>
      <c r="G524" t="s">
        <v>74</v>
      </c>
      <c r="H524" t="s">
        <v>74</v>
      </c>
      <c r="I524" t="s">
        <v>6385</v>
      </c>
      <c r="J524" t="s">
        <v>6307</v>
      </c>
      <c r="K524" t="s">
        <v>6308</v>
      </c>
      <c r="L524" t="s">
        <v>74</v>
      </c>
      <c r="M524" t="s">
        <v>77</v>
      </c>
      <c r="N524" t="s">
        <v>5890</v>
      </c>
      <c r="O524" t="s">
        <v>6309</v>
      </c>
      <c r="P524" t="s">
        <v>6310</v>
      </c>
      <c r="Q524" t="s">
        <v>6311</v>
      </c>
      <c r="R524" t="s">
        <v>74</v>
      </c>
      <c r="S524" t="s">
        <v>74</v>
      </c>
      <c r="T524" t="s">
        <v>74</v>
      </c>
      <c r="U524" t="s">
        <v>74</v>
      </c>
      <c r="V524" t="s">
        <v>6386</v>
      </c>
      <c r="W524" t="s">
        <v>6387</v>
      </c>
      <c r="X524" t="s">
        <v>6388</v>
      </c>
      <c r="Y524" t="s">
        <v>6389</v>
      </c>
      <c r="Z524" t="s">
        <v>74</v>
      </c>
      <c r="AA524" t="s">
        <v>74</v>
      </c>
      <c r="AB524" t="s">
        <v>74</v>
      </c>
      <c r="AC524" t="s">
        <v>74</v>
      </c>
      <c r="AD524" t="s">
        <v>74</v>
      </c>
      <c r="AE524" t="s">
        <v>74</v>
      </c>
      <c r="AF524" t="s">
        <v>74</v>
      </c>
      <c r="AG524">
        <v>0</v>
      </c>
      <c r="AH524">
        <v>0</v>
      </c>
      <c r="AI524">
        <v>0</v>
      </c>
      <c r="AJ524">
        <v>0</v>
      </c>
      <c r="AK524">
        <v>0</v>
      </c>
      <c r="AL524" t="s">
        <v>6316</v>
      </c>
      <c r="AM524" t="s">
        <v>6317</v>
      </c>
      <c r="AN524" t="s">
        <v>6318</v>
      </c>
      <c r="AO524" t="s">
        <v>74</v>
      </c>
      <c r="AP524" t="s">
        <v>74</v>
      </c>
      <c r="AQ524" t="s">
        <v>6319</v>
      </c>
      <c r="AR524" t="s">
        <v>6320</v>
      </c>
      <c r="AS524" t="s">
        <v>74</v>
      </c>
      <c r="AT524" t="s">
        <v>74</v>
      </c>
      <c r="AU524">
        <v>1997</v>
      </c>
      <c r="AV524">
        <v>141</v>
      </c>
      <c r="AW524" t="s">
        <v>74</v>
      </c>
      <c r="AX524" t="s">
        <v>74</v>
      </c>
      <c r="AY524" t="s">
        <v>74</v>
      </c>
      <c r="AZ524" t="s">
        <v>74</v>
      </c>
      <c r="BA524" t="s">
        <v>74</v>
      </c>
      <c r="BB524">
        <v>246</v>
      </c>
      <c r="BC524">
        <v>256</v>
      </c>
      <c r="BD524" t="s">
        <v>74</v>
      </c>
      <c r="BE524" t="s">
        <v>74</v>
      </c>
      <c r="BF524" t="s">
        <v>74</v>
      </c>
      <c r="BG524" t="s">
        <v>74</v>
      </c>
      <c r="BH524" t="s">
        <v>74</v>
      </c>
      <c r="BI524">
        <v>11</v>
      </c>
      <c r="BJ524" t="s">
        <v>638</v>
      </c>
      <c r="BK524" t="s">
        <v>5898</v>
      </c>
      <c r="BL524" t="s">
        <v>638</v>
      </c>
      <c r="BM524" t="s">
        <v>6321</v>
      </c>
      <c r="BN524" t="s">
        <v>74</v>
      </c>
      <c r="BO524" t="s">
        <v>74</v>
      </c>
      <c r="BP524" t="s">
        <v>74</v>
      </c>
      <c r="BQ524" t="s">
        <v>74</v>
      </c>
      <c r="BR524" t="s">
        <v>97</v>
      </c>
      <c r="BS524" t="s">
        <v>6390</v>
      </c>
      <c r="BT524" t="str">
        <f>HYPERLINK("https%3A%2F%2Fwww.webofscience.com%2Fwos%2Fwoscc%2Ffull-record%2FWOS:000076534200027","View Full Record in Web of Science")</f>
        <v>View Full Record in Web of Science</v>
      </c>
    </row>
    <row r="525" spans="1:72" x14ac:dyDescent="0.15">
      <c r="A525" t="s">
        <v>5885</v>
      </c>
      <c r="B525" t="s">
        <v>6391</v>
      </c>
      <c r="C525" t="s">
        <v>74</v>
      </c>
      <c r="D525" t="s">
        <v>6305</v>
      </c>
      <c r="E525" t="s">
        <v>74</v>
      </c>
      <c r="F525" t="s">
        <v>6391</v>
      </c>
      <c r="G525" t="s">
        <v>74</v>
      </c>
      <c r="H525" t="s">
        <v>74</v>
      </c>
      <c r="I525" t="s">
        <v>6392</v>
      </c>
      <c r="J525" t="s">
        <v>6307</v>
      </c>
      <c r="K525" t="s">
        <v>6308</v>
      </c>
      <c r="L525" t="s">
        <v>74</v>
      </c>
      <c r="M525" t="s">
        <v>77</v>
      </c>
      <c r="N525" t="s">
        <v>5890</v>
      </c>
      <c r="O525" t="s">
        <v>6309</v>
      </c>
      <c r="P525" t="s">
        <v>6310</v>
      </c>
      <c r="Q525" t="s">
        <v>6311</v>
      </c>
      <c r="R525" t="s">
        <v>74</v>
      </c>
      <c r="S525" t="s">
        <v>74</v>
      </c>
      <c r="T525" t="s">
        <v>74</v>
      </c>
      <c r="U525" t="s">
        <v>74</v>
      </c>
      <c r="V525" t="s">
        <v>6393</v>
      </c>
      <c r="W525" t="s">
        <v>6394</v>
      </c>
      <c r="X525" t="s">
        <v>6395</v>
      </c>
      <c r="Y525" t="s">
        <v>6396</v>
      </c>
      <c r="Z525" t="s">
        <v>74</v>
      </c>
      <c r="AA525" t="s">
        <v>74</v>
      </c>
      <c r="AB525" t="s">
        <v>74</v>
      </c>
      <c r="AC525" t="s">
        <v>74</v>
      </c>
      <c r="AD525" t="s">
        <v>74</v>
      </c>
      <c r="AE525" t="s">
        <v>74</v>
      </c>
      <c r="AF525" t="s">
        <v>74</v>
      </c>
      <c r="AG525">
        <v>0</v>
      </c>
      <c r="AH525">
        <v>41</v>
      </c>
      <c r="AI525">
        <v>53</v>
      </c>
      <c r="AJ525">
        <v>0</v>
      </c>
      <c r="AK525">
        <v>0</v>
      </c>
      <c r="AL525" t="s">
        <v>6316</v>
      </c>
      <c r="AM525" t="s">
        <v>6317</v>
      </c>
      <c r="AN525" t="s">
        <v>6318</v>
      </c>
      <c r="AO525" t="s">
        <v>74</v>
      </c>
      <c r="AP525" t="s">
        <v>74</v>
      </c>
      <c r="AQ525" t="s">
        <v>6319</v>
      </c>
      <c r="AR525" t="s">
        <v>6320</v>
      </c>
      <c r="AS525" t="s">
        <v>74</v>
      </c>
      <c r="AT525" t="s">
        <v>74</v>
      </c>
      <c r="AU525">
        <v>1997</v>
      </c>
      <c r="AV525">
        <v>141</v>
      </c>
      <c r="AW525" t="s">
        <v>74</v>
      </c>
      <c r="AX525" t="s">
        <v>74</v>
      </c>
      <c r="AY525" t="s">
        <v>74</v>
      </c>
      <c r="AZ525" t="s">
        <v>74</v>
      </c>
      <c r="BA525" t="s">
        <v>74</v>
      </c>
      <c r="BB525">
        <v>289</v>
      </c>
      <c r="BC525">
        <v>295</v>
      </c>
      <c r="BD525" t="s">
        <v>74</v>
      </c>
      <c r="BE525" t="s">
        <v>74</v>
      </c>
      <c r="BF525" t="s">
        <v>74</v>
      </c>
      <c r="BG525" t="s">
        <v>74</v>
      </c>
      <c r="BH525" t="s">
        <v>74</v>
      </c>
      <c r="BI525">
        <v>7</v>
      </c>
      <c r="BJ525" t="s">
        <v>638</v>
      </c>
      <c r="BK525" t="s">
        <v>5898</v>
      </c>
      <c r="BL525" t="s">
        <v>638</v>
      </c>
      <c r="BM525" t="s">
        <v>6321</v>
      </c>
      <c r="BN525" t="s">
        <v>74</v>
      </c>
      <c r="BO525" t="s">
        <v>74</v>
      </c>
      <c r="BP525" t="s">
        <v>74</v>
      </c>
      <c r="BQ525" t="s">
        <v>74</v>
      </c>
      <c r="BR525" t="s">
        <v>97</v>
      </c>
      <c r="BS525" t="s">
        <v>6397</v>
      </c>
      <c r="BT525" t="str">
        <f>HYPERLINK("https%3A%2F%2Fwww.webofscience.com%2Fwos%2Fwoscc%2Ffull-record%2FWOS:000076534200031","View Full Record in Web of Science")</f>
        <v>View Full Record in Web of Science</v>
      </c>
    </row>
    <row r="526" spans="1:72" x14ac:dyDescent="0.15">
      <c r="A526" t="s">
        <v>5885</v>
      </c>
      <c r="B526" t="s">
        <v>6398</v>
      </c>
      <c r="C526" t="s">
        <v>74</v>
      </c>
      <c r="D526" t="s">
        <v>6305</v>
      </c>
      <c r="E526" t="s">
        <v>74</v>
      </c>
      <c r="F526" t="s">
        <v>6398</v>
      </c>
      <c r="G526" t="s">
        <v>74</v>
      </c>
      <c r="H526" t="s">
        <v>74</v>
      </c>
      <c r="I526" t="s">
        <v>6399</v>
      </c>
      <c r="J526" t="s">
        <v>6307</v>
      </c>
      <c r="K526" t="s">
        <v>6308</v>
      </c>
      <c r="L526" t="s">
        <v>74</v>
      </c>
      <c r="M526" t="s">
        <v>77</v>
      </c>
      <c r="N526" t="s">
        <v>5890</v>
      </c>
      <c r="O526" t="s">
        <v>6309</v>
      </c>
      <c r="P526" t="s">
        <v>6310</v>
      </c>
      <c r="Q526" t="s">
        <v>6311</v>
      </c>
      <c r="R526" t="s">
        <v>74</v>
      </c>
      <c r="S526" t="s">
        <v>74</v>
      </c>
      <c r="T526" t="s">
        <v>74</v>
      </c>
      <c r="U526" t="s">
        <v>74</v>
      </c>
      <c r="V526" t="s">
        <v>6400</v>
      </c>
      <c r="W526" t="s">
        <v>6401</v>
      </c>
      <c r="X526" t="s">
        <v>6314</v>
      </c>
      <c r="Y526" t="s">
        <v>6402</v>
      </c>
      <c r="Z526" t="s">
        <v>74</v>
      </c>
      <c r="AA526" t="s">
        <v>74</v>
      </c>
      <c r="AB526" t="s">
        <v>74</v>
      </c>
      <c r="AC526" t="s">
        <v>74</v>
      </c>
      <c r="AD526" t="s">
        <v>74</v>
      </c>
      <c r="AE526" t="s">
        <v>74</v>
      </c>
      <c r="AF526" t="s">
        <v>74</v>
      </c>
      <c r="AG526">
        <v>0</v>
      </c>
      <c r="AH526">
        <v>8</v>
      </c>
      <c r="AI526">
        <v>8</v>
      </c>
      <c r="AJ526">
        <v>0</v>
      </c>
      <c r="AK526">
        <v>0</v>
      </c>
      <c r="AL526" t="s">
        <v>6316</v>
      </c>
      <c r="AM526" t="s">
        <v>6317</v>
      </c>
      <c r="AN526" t="s">
        <v>6318</v>
      </c>
      <c r="AO526" t="s">
        <v>74</v>
      </c>
      <c r="AP526" t="s">
        <v>74</v>
      </c>
      <c r="AQ526" t="s">
        <v>6319</v>
      </c>
      <c r="AR526" t="s">
        <v>6320</v>
      </c>
      <c r="AS526" t="s">
        <v>74</v>
      </c>
      <c r="AT526" t="s">
        <v>74</v>
      </c>
      <c r="AU526">
        <v>1997</v>
      </c>
      <c r="AV526">
        <v>141</v>
      </c>
      <c r="AW526" t="s">
        <v>74</v>
      </c>
      <c r="AX526" t="s">
        <v>74</v>
      </c>
      <c r="AY526" t="s">
        <v>74</v>
      </c>
      <c r="AZ526" t="s">
        <v>74</v>
      </c>
      <c r="BA526" t="s">
        <v>74</v>
      </c>
      <c r="BB526">
        <v>313</v>
      </c>
      <c r="BC526">
        <v>318</v>
      </c>
      <c r="BD526" t="s">
        <v>74</v>
      </c>
      <c r="BE526" t="s">
        <v>74</v>
      </c>
      <c r="BF526" t="s">
        <v>74</v>
      </c>
      <c r="BG526" t="s">
        <v>74</v>
      </c>
      <c r="BH526" t="s">
        <v>74</v>
      </c>
      <c r="BI526">
        <v>6</v>
      </c>
      <c r="BJ526" t="s">
        <v>638</v>
      </c>
      <c r="BK526" t="s">
        <v>5898</v>
      </c>
      <c r="BL526" t="s">
        <v>638</v>
      </c>
      <c r="BM526" t="s">
        <v>6321</v>
      </c>
      <c r="BN526" t="s">
        <v>74</v>
      </c>
      <c r="BO526" t="s">
        <v>74</v>
      </c>
      <c r="BP526" t="s">
        <v>74</v>
      </c>
      <c r="BQ526" t="s">
        <v>74</v>
      </c>
      <c r="BR526" t="s">
        <v>97</v>
      </c>
      <c r="BS526" t="s">
        <v>6403</v>
      </c>
      <c r="BT526" t="str">
        <f>HYPERLINK("https%3A%2F%2Fwww.webofscience.com%2Fwos%2Fwoscc%2Ffull-record%2FWOS:000076534200034","View Full Record in Web of Science")</f>
        <v>View Full Record in Web of Science</v>
      </c>
    </row>
    <row r="527" spans="1:72" x14ac:dyDescent="0.15">
      <c r="A527" t="s">
        <v>5885</v>
      </c>
      <c r="B527" t="s">
        <v>6404</v>
      </c>
      <c r="C527" t="s">
        <v>74</v>
      </c>
      <c r="D527" t="s">
        <v>6305</v>
      </c>
      <c r="E527" t="s">
        <v>74</v>
      </c>
      <c r="F527" t="s">
        <v>6404</v>
      </c>
      <c r="G527" t="s">
        <v>74</v>
      </c>
      <c r="H527" t="s">
        <v>74</v>
      </c>
      <c r="I527" t="s">
        <v>6405</v>
      </c>
      <c r="J527" t="s">
        <v>6307</v>
      </c>
      <c r="K527" t="s">
        <v>6308</v>
      </c>
      <c r="L527" t="s">
        <v>74</v>
      </c>
      <c r="M527" t="s">
        <v>77</v>
      </c>
      <c r="N527" t="s">
        <v>5890</v>
      </c>
      <c r="O527" t="s">
        <v>6309</v>
      </c>
      <c r="P527" t="s">
        <v>6310</v>
      </c>
      <c r="Q527" t="s">
        <v>6311</v>
      </c>
      <c r="R527" t="s">
        <v>74</v>
      </c>
      <c r="S527" t="s">
        <v>74</v>
      </c>
      <c r="T527" t="s">
        <v>74</v>
      </c>
      <c r="U527" t="s">
        <v>74</v>
      </c>
      <c r="V527" t="s">
        <v>6406</v>
      </c>
      <c r="W527" t="s">
        <v>6407</v>
      </c>
      <c r="X527" t="s">
        <v>914</v>
      </c>
      <c r="Y527" t="s">
        <v>6408</v>
      </c>
      <c r="Z527" t="s">
        <v>74</v>
      </c>
      <c r="AA527" t="s">
        <v>74</v>
      </c>
      <c r="AB527" t="s">
        <v>74</v>
      </c>
      <c r="AC527" t="s">
        <v>74</v>
      </c>
      <c r="AD527" t="s">
        <v>74</v>
      </c>
      <c r="AE527" t="s">
        <v>74</v>
      </c>
      <c r="AF527" t="s">
        <v>74</v>
      </c>
      <c r="AG527">
        <v>0</v>
      </c>
      <c r="AH527">
        <v>0</v>
      </c>
      <c r="AI527">
        <v>0</v>
      </c>
      <c r="AJ527">
        <v>0</v>
      </c>
      <c r="AK527">
        <v>0</v>
      </c>
      <c r="AL527" t="s">
        <v>6316</v>
      </c>
      <c r="AM527" t="s">
        <v>6317</v>
      </c>
      <c r="AN527" t="s">
        <v>6318</v>
      </c>
      <c r="AO527" t="s">
        <v>74</v>
      </c>
      <c r="AP527" t="s">
        <v>74</v>
      </c>
      <c r="AQ527" t="s">
        <v>6319</v>
      </c>
      <c r="AR527" t="s">
        <v>6320</v>
      </c>
      <c r="AS527" t="s">
        <v>74</v>
      </c>
      <c r="AT527" t="s">
        <v>74</v>
      </c>
      <c r="AU527">
        <v>1997</v>
      </c>
      <c r="AV527">
        <v>141</v>
      </c>
      <c r="AW527" t="s">
        <v>74</v>
      </c>
      <c r="AX527" t="s">
        <v>74</v>
      </c>
      <c r="AY527" t="s">
        <v>74</v>
      </c>
      <c r="AZ527" t="s">
        <v>74</v>
      </c>
      <c r="BA527" t="s">
        <v>74</v>
      </c>
      <c r="BB527">
        <v>325</v>
      </c>
      <c r="BC527">
        <v>332</v>
      </c>
      <c r="BD527" t="s">
        <v>74</v>
      </c>
      <c r="BE527" t="s">
        <v>74</v>
      </c>
      <c r="BF527" t="s">
        <v>74</v>
      </c>
      <c r="BG527" t="s">
        <v>74</v>
      </c>
      <c r="BH527" t="s">
        <v>74</v>
      </c>
      <c r="BI527">
        <v>8</v>
      </c>
      <c r="BJ527" t="s">
        <v>638</v>
      </c>
      <c r="BK527" t="s">
        <v>5898</v>
      </c>
      <c r="BL527" t="s">
        <v>638</v>
      </c>
      <c r="BM527" t="s">
        <v>6321</v>
      </c>
      <c r="BN527" t="s">
        <v>74</v>
      </c>
      <c r="BO527" t="s">
        <v>74</v>
      </c>
      <c r="BP527" t="s">
        <v>74</v>
      </c>
      <c r="BQ527" t="s">
        <v>74</v>
      </c>
      <c r="BR527" t="s">
        <v>97</v>
      </c>
      <c r="BS527" t="s">
        <v>6409</v>
      </c>
      <c r="BT527" t="str">
        <f>HYPERLINK("https%3A%2F%2Fwww.webofscience.com%2Fwos%2Fwoscc%2Ffull-record%2FWOS:000076534200036","View Full Record in Web of Science")</f>
        <v>View Full Record in Web of Science</v>
      </c>
    </row>
    <row r="528" spans="1:72" x14ac:dyDescent="0.15">
      <c r="A528" t="s">
        <v>5885</v>
      </c>
      <c r="B528" t="s">
        <v>6410</v>
      </c>
      <c r="C528" t="s">
        <v>74</v>
      </c>
      <c r="D528" t="s">
        <v>6305</v>
      </c>
      <c r="E528" t="s">
        <v>74</v>
      </c>
      <c r="F528" t="s">
        <v>6410</v>
      </c>
      <c r="G528" t="s">
        <v>74</v>
      </c>
      <c r="H528" t="s">
        <v>74</v>
      </c>
      <c r="I528" t="s">
        <v>6411</v>
      </c>
      <c r="J528" t="s">
        <v>6307</v>
      </c>
      <c r="K528" t="s">
        <v>6308</v>
      </c>
      <c r="L528" t="s">
        <v>74</v>
      </c>
      <c r="M528" t="s">
        <v>77</v>
      </c>
      <c r="N528" t="s">
        <v>5890</v>
      </c>
      <c r="O528" t="s">
        <v>6309</v>
      </c>
      <c r="P528" t="s">
        <v>6310</v>
      </c>
      <c r="Q528" t="s">
        <v>6311</v>
      </c>
      <c r="R528" t="s">
        <v>74</v>
      </c>
      <c r="S528" t="s">
        <v>74</v>
      </c>
      <c r="T528" t="s">
        <v>74</v>
      </c>
      <c r="U528" t="s">
        <v>74</v>
      </c>
      <c r="V528" t="s">
        <v>6412</v>
      </c>
      <c r="W528" t="s">
        <v>6394</v>
      </c>
      <c r="X528" t="s">
        <v>4986</v>
      </c>
      <c r="Y528" t="s">
        <v>6413</v>
      </c>
      <c r="Z528" t="s">
        <v>74</v>
      </c>
      <c r="AA528" t="s">
        <v>74</v>
      </c>
      <c r="AB528" t="s">
        <v>74</v>
      </c>
      <c r="AC528" t="s">
        <v>74</v>
      </c>
      <c r="AD528" t="s">
        <v>74</v>
      </c>
      <c r="AE528" t="s">
        <v>74</v>
      </c>
      <c r="AF528" t="s">
        <v>74</v>
      </c>
      <c r="AG528">
        <v>0</v>
      </c>
      <c r="AH528">
        <v>0</v>
      </c>
      <c r="AI528">
        <v>0</v>
      </c>
      <c r="AJ528">
        <v>0</v>
      </c>
      <c r="AK528">
        <v>0</v>
      </c>
      <c r="AL528" t="s">
        <v>6316</v>
      </c>
      <c r="AM528" t="s">
        <v>6317</v>
      </c>
      <c r="AN528" t="s">
        <v>6318</v>
      </c>
      <c r="AO528" t="s">
        <v>74</v>
      </c>
      <c r="AP528" t="s">
        <v>74</v>
      </c>
      <c r="AQ528" t="s">
        <v>6319</v>
      </c>
      <c r="AR528" t="s">
        <v>6320</v>
      </c>
      <c r="AS528" t="s">
        <v>74</v>
      </c>
      <c r="AT528" t="s">
        <v>74</v>
      </c>
      <c r="AU528">
        <v>1997</v>
      </c>
      <c r="AV528">
        <v>141</v>
      </c>
      <c r="AW528" t="s">
        <v>74</v>
      </c>
      <c r="AX528" t="s">
        <v>74</v>
      </c>
      <c r="AY528" t="s">
        <v>74</v>
      </c>
      <c r="AZ528" t="s">
        <v>74</v>
      </c>
      <c r="BA528" t="s">
        <v>74</v>
      </c>
      <c r="BB528">
        <v>349</v>
      </c>
      <c r="BC528">
        <v>367</v>
      </c>
      <c r="BD528" t="s">
        <v>74</v>
      </c>
      <c r="BE528" t="s">
        <v>74</v>
      </c>
      <c r="BF528" t="s">
        <v>74</v>
      </c>
      <c r="BG528" t="s">
        <v>74</v>
      </c>
      <c r="BH528" t="s">
        <v>74</v>
      </c>
      <c r="BI528">
        <v>19</v>
      </c>
      <c r="BJ528" t="s">
        <v>638</v>
      </c>
      <c r="BK528" t="s">
        <v>5898</v>
      </c>
      <c r="BL528" t="s">
        <v>638</v>
      </c>
      <c r="BM528" t="s">
        <v>6321</v>
      </c>
      <c r="BN528" t="s">
        <v>74</v>
      </c>
      <c r="BO528" t="s">
        <v>74</v>
      </c>
      <c r="BP528" t="s">
        <v>74</v>
      </c>
      <c r="BQ528" t="s">
        <v>74</v>
      </c>
      <c r="BR528" t="s">
        <v>97</v>
      </c>
      <c r="BS528" t="s">
        <v>6414</v>
      </c>
      <c r="BT528" t="str">
        <f>HYPERLINK("https%3A%2F%2Fwww.webofscience.com%2Fwos%2Fwoscc%2Ffull-record%2FWOS:000076534200039","View Full Record in Web of Science")</f>
        <v>View Full Record in Web of Science</v>
      </c>
    </row>
    <row r="529" spans="1:72" x14ac:dyDescent="0.15">
      <c r="A529" t="s">
        <v>5885</v>
      </c>
      <c r="B529" t="s">
        <v>6415</v>
      </c>
      <c r="C529" t="s">
        <v>74</v>
      </c>
      <c r="D529" t="s">
        <v>6416</v>
      </c>
      <c r="E529" t="s">
        <v>74</v>
      </c>
      <c r="F529" t="s">
        <v>6415</v>
      </c>
      <c r="G529" t="s">
        <v>74</v>
      </c>
      <c r="H529" t="s">
        <v>74</v>
      </c>
      <c r="I529" t="s">
        <v>6417</v>
      </c>
      <c r="J529" t="s">
        <v>6418</v>
      </c>
      <c r="K529" t="s">
        <v>6419</v>
      </c>
      <c r="L529" t="s">
        <v>74</v>
      </c>
      <c r="M529" t="s">
        <v>77</v>
      </c>
      <c r="N529" t="s">
        <v>5890</v>
      </c>
      <c r="O529" t="s">
        <v>6420</v>
      </c>
      <c r="P529" t="s">
        <v>6421</v>
      </c>
      <c r="Q529" t="s">
        <v>6422</v>
      </c>
      <c r="R529" t="s">
        <v>74</v>
      </c>
      <c r="S529" t="s">
        <v>74</v>
      </c>
      <c r="T529" t="s">
        <v>6423</v>
      </c>
      <c r="U529" t="s">
        <v>74</v>
      </c>
      <c r="V529" t="s">
        <v>6424</v>
      </c>
      <c r="W529" t="s">
        <v>6425</v>
      </c>
      <c r="X529" t="s">
        <v>1737</v>
      </c>
      <c r="Y529" t="s">
        <v>6426</v>
      </c>
      <c r="Z529" t="s">
        <v>74</v>
      </c>
      <c r="AA529" t="s">
        <v>74</v>
      </c>
      <c r="AB529" t="s">
        <v>74</v>
      </c>
      <c r="AC529" t="s">
        <v>74</v>
      </c>
      <c r="AD529" t="s">
        <v>74</v>
      </c>
      <c r="AE529" t="s">
        <v>74</v>
      </c>
      <c r="AF529" t="s">
        <v>74</v>
      </c>
      <c r="AG529">
        <v>0</v>
      </c>
      <c r="AH529">
        <v>0</v>
      </c>
      <c r="AI529">
        <v>0</v>
      </c>
      <c r="AJ529">
        <v>0</v>
      </c>
      <c r="AK529">
        <v>0</v>
      </c>
      <c r="AL529" t="s">
        <v>6427</v>
      </c>
      <c r="AM529" t="s">
        <v>2111</v>
      </c>
      <c r="AN529" t="s">
        <v>6428</v>
      </c>
      <c r="AO529" t="s">
        <v>6429</v>
      </c>
      <c r="AP529" t="s">
        <v>74</v>
      </c>
      <c r="AQ529" t="s">
        <v>6430</v>
      </c>
      <c r="AR529" t="s">
        <v>6431</v>
      </c>
      <c r="AS529" t="s">
        <v>74</v>
      </c>
      <c r="AT529" t="s">
        <v>74</v>
      </c>
      <c r="AU529">
        <v>1997</v>
      </c>
      <c r="AV529">
        <v>53</v>
      </c>
      <c r="AW529" t="s">
        <v>74</v>
      </c>
      <c r="AX529" t="s">
        <v>74</v>
      </c>
      <c r="AY529" t="s">
        <v>74</v>
      </c>
      <c r="AZ529" t="s">
        <v>74</v>
      </c>
      <c r="BA529" t="s">
        <v>74</v>
      </c>
      <c r="BB529">
        <v>73</v>
      </c>
      <c r="BC529">
        <v>100</v>
      </c>
      <c r="BD529" t="s">
        <v>74</v>
      </c>
      <c r="BE529" t="s">
        <v>74</v>
      </c>
      <c r="BF529" t="s">
        <v>74</v>
      </c>
      <c r="BG529" t="s">
        <v>74</v>
      </c>
      <c r="BH529" t="s">
        <v>74</v>
      </c>
      <c r="BI529">
        <v>28</v>
      </c>
      <c r="BJ529" t="s">
        <v>2247</v>
      </c>
      <c r="BK529" t="s">
        <v>5898</v>
      </c>
      <c r="BL529" t="s">
        <v>2248</v>
      </c>
      <c r="BM529" t="s">
        <v>6432</v>
      </c>
      <c r="BN529" t="s">
        <v>74</v>
      </c>
      <c r="BO529" t="s">
        <v>74</v>
      </c>
      <c r="BP529" t="s">
        <v>74</v>
      </c>
      <c r="BQ529" t="s">
        <v>74</v>
      </c>
      <c r="BR529" t="s">
        <v>97</v>
      </c>
      <c r="BS529" t="s">
        <v>6433</v>
      </c>
      <c r="BT529" t="str">
        <f>HYPERLINK("https%3A%2F%2Fwww.webofscience.com%2Fwos%2Fwoscc%2Ffull-record%2FWOS:000073874600007","View Full Record in Web of Science")</f>
        <v>View Full Record in Web of Science</v>
      </c>
    </row>
    <row r="530" spans="1:72" x14ac:dyDescent="0.15">
      <c r="A530" t="s">
        <v>72</v>
      </c>
      <c r="B530" t="s">
        <v>6434</v>
      </c>
      <c r="C530" t="s">
        <v>74</v>
      </c>
      <c r="D530" t="s">
        <v>74</v>
      </c>
      <c r="E530" t="s">
        <v>74</v>
      </c>
      <c r="F530" t="s">
        <v>6434</v>
      </c>
      <c r="G530" t="s">
        <v>74</v>
      </c>
      <c r="H530" t="s">
        <v>74</v>
      </c>
      <c r="I530" t="s">
        <v>6435</v>
      </c>
      <c r="J530" t="s">
        <v>2253</v>
      </c>
      <c r="K530" t="s">
        <v>74</v>
      </c>
      <c r="L530" t="s">
        <v>74</v>
      </c>
      <c r="M530" t="s">
        <v>77</v>
      </c>
      <c r="N530" t="s">
        <v>78</v>
      </c>
      <c r="O530" t="s">
        <v>74</v>
      </c>
      <c r="P530" t="s">
        <v>74</v>
      </c>
      <c r="Q530" t="s">
        <v>74</v>
      </c>
      <c r="R530" t="s">
        <v>74</v>
      </c>
      <c r="S530" t="s">
        <v>74</v>
      </c>
      <c r="T530" t="s">
        <v>6436</v>
      </c>
      <c r="U530" t="s">
        <v>6437</v>
      </c>
      <c r="V530" t="s">
        <v>6438</v>
      </c>
      <c r="W530" t="s">
        <v>6439</v>
      </c>
      <c r="X530" t="s">
        <v>6440</v>
      </c>
      <c r="Y530" t="s">
        <v>6441</v>
      </c>
      <c r="Z530" t="s">
        <v>74</v>
      </c>
      <c r="AA530" t="s">
        <v>6442</v>
      </c>
      <c r="AB530" t="s">
        <v>6443</v>
      </c>
      <c r="AC530" t="s">
        <v>74</v>
      </c>
      <c r="AD530" t="s">
        <v>74</v>
      </c>
      <c r="AE530" t="s">
        <v>74</v>
      </c>
      <c r="AF530" t="s">
        <v>74</v>
      </c>
      <c r="AG530">
        <v>28</v>
      </c>
      <c r="AH530">
        <v>10</v>
      </c>
      <c r="AI530">
        <v>13</v>
      </c>
      <c r="AJ530">
        <v>1</v>
      </c>
      <c r="AK530">
        <v>5</v>
      </c>
      <c r="AL530" t="s">
        <v>1901</v>
      </c>
      <c r="AM530" t="s">
        <v>87</v>
      </c>
      <c r="AN530" t="s">
        <v>1902</v>
      </c>
      <c r="AO530" t="s">
        <v>2257</v>
      </c>
      <c r="AP530" t="s">
        <v>74</v>
      </c>
      <c r="AQ530" t="s">
        <v>74</v>
      </c>
      <c r="AR530" t="s">
        <v>2258</v>
      </c>
      <c r="AS530" t="s">
        <v>2259</v>
      </c>
      <c r="AT530" t="s">
        <v>5966</v>
      </c>
      <c r="AU530">
        <v>1997</v>
      </c>
      <c r="AV530">
        <v>43</v>
      </c>
      <c r="AW530">
        <v>2</v>
      </c>
      <c r="AX530" t="s">
        <v>74</v>
      </c>
      <c r="AY530" t="s">
        <v>74</v>
      </c>
      <c r="AZ530" t="s">
        <v>74</v>
      </c>
      <c r="BA530" t="s">
        <v>74</v>
      </c>
      <c r="BB530">
        <v>183</v>
      </c>
      <c r="BC530">
        <v>195</v>
      </c>
      <c r="BD530" t="s">
        <v>74</v>
      </c>
      <c r="BE530" t="s">
        <v>6444</v>
      </c>
      <c r="BF530" t="str">
        <f>HYPERLINK("http://dx.doi.org/10.1016/S0169-8095(96)00030-0","http://dx.doi.org/10.1016/S0169-8095(96)00030-0")</f>
        <v>http://dx.doi.org/10.1016/S0169-8095(96)00030-0</v>
      </c>
      <c r="BG530" t="s">
        <v>74</v>
      </c>
      <c r="BH530" t="s">
        <v>74</v>
      </c>
      <c r="BI530">
        <v>13</v>
      </c>
      <c r="BJ530" t="s">
        <v>306</v>
      </c>
      <c r="BK530" t="s">
        <v>95</v>
      </c>
      <c r="BL530" t="s">
        <v>306</v>
      </c>
      <c r="BM530" t="s">
        <v>6445</v>
      </c>
      <c r="BN530" t="s">
        <v>74</v>
      </c>
      <c r="BO530" t="s">
        <v>74</v>
      </c>
      <c r="BP530" t="s">
        <v>74</v>
      </c>
      <c r="BQ530" t="s">
        <v>74</v>
      </c>
      <c r="BR530" t="s">
        <v>97</v>
      </c>
      <c r="BS530" t="s">
        <v>6446</v>
      </c>
      <c r="BT530" t="str">
        <f>HYPERLINK("https%3A%2F%2Fwww.webofscience.com%2Fwos%2Fwoscc%2Ffull-record%2FWOS:A1997WB58600006","View Full Record in Web of Science")</f>
        <v>View Full Record in Web of Science</v>
      </c>
    </row>
    <row r="531" spans="1:72" x14ac:dyDescent="0.15">
      <c r="A531" t="s">
        <v>72</v>
      </c>
      <c r="B531" t="s">
        <v>6447</v>
      </c>
      <c r="C531" t="s">
        <v>74</v>
      </c>
      <c r="D531" t="s">
        <v>74</v>
      </c>
      <c r="E531" t="s">
        <v>74</v>
      </c>
      <c r="F531" t="s">
        <v>6447</v>
      </c>
      <c r="G531" t="s">
        <v>74</v>
      </c>
      <c r="H531" t="s">
        <v>74</v>
      </c>
      <c r="I531" t="s">
        <v>6448</v>
      </c>
      <c r="J531" t="s">
        <v>6449</v>
      </c>
      <c r="K531" t="s">
        <v>74</v>
      </c>
      <c r="L531" t="s">
        <v>74</v>
      </c>
      <c r="M531" t="s">
        <v>77</v>
      </c>
      <c r="N531" t="s">
        <v>332</v>
      </c>
      <c r="O531" t="s">
        <v>6450</v>
      </c>
      <c r="P531" t="s">
        <v>6451</v>
      </c>
      <c r="Q531" t="s">
        <v>6452</v>
      </c>
      <c r="R531" t="s">
        <v>74</v>
      </c>
      <c r="S531" t="s">
        <v>6453</v>
      </c>
      <c r="T531" t="s">
        <v>74</v>
      </c>
      <c r="U531" t="s">
        <v>6454</v>
      </c>
      <c r="V531" t="s">
        <v>6455</v>
      </c>
      <c r="W531" t="s">
        <v>6456</v>
      </c>
      <c r="X531" t="s">
        <v>2142</v>
      </c>
      <c r="Y531" t="s">
        <v>74</v>
      </c>
      <c r="Z531" t="s">
        <v>74</v>
      </c>
      <c r="AA531" t="s">
        <v>6204</v>
      </c>
      <c r="AB531" t="s">
        <v>6205</v>
      </c>
      <c r="AC531" t="s">
        <v>74</v>
      </c>
      <c r="AD531" t="s">
        <v>74</v>
      </c>
      <c r="AE531" t="s">
        <v>74</v>
      </c>
      <c r="AF531" t="s">
        <v>74</v>
      </c>
      <c r="AG531">
        <v>25</v>
      </c>
      <c r="AH531">
        <v>14</v>
      </c>
      <c r="AI531">
        <v>23</v>
      </c>
      <c r="AJ531">
        <v>1</v>
      </c>
      <c r="AK531">
        <v>6</v>
      </c>
      <c r="AL531" t="s">
        <v>1436</v>
      </c>
      <c r="AM531" t="s">
        <v>6457</v>
      </c>
      <c r="AN531" t="s">
        <v>6458</v>
      </c>
      <c r="AO531" t="s">
        <v>6459</v>
      </c>
      <c r="AP531" t="s">
        <v>74</v>
      </c>
      <c r="AQ531" t="s">
        <v>74</v>
      </c>
      <c r="AR531" t="s">
        <v>6460</v>
      </c>
      <c r="AS531" t="s">
        <v>6461</v>
      </c>
      <c r="AT531" t="s">
        <v>74</v>
      </c>
      <c r="AU531">
        <v>1997</v>
      </c>
      <c r="AV531">
        <v>50</v>
      </c>
      <c r="AW531">
        <v>4</v>
      </c>
      <c r="AX531" t="s">
        <v>74</v>
      </c>
      <c r="AY531" t="s">
        <v>74</v>
      </c>
      <c r="AZ531" t="s">
        <v>74</v>
      </c>
      <c r="BA531" t="s">
        <v>74</v>
      </c>
      <c r="BB531">
        <v>759</v>
      </c>
      <c r="BC531">
        <v>771</v>
      </c>
      <c r="BD531" t="s">
        <v>74</v>
      </c>
      <c r="BE531" t="s">
        <v>6462</v>
      </c>
      <c r="BF531" t="str">
        <f>HYPERLINK("http://dx.doi.org/10.1071/P96113","http://dx.doi.org/10.1071/P96113")</f>
        <v>http://dx.doi.org/10.1071/P96113</v>
      </c>
      <c r="BG531" t="s">
        <v>74</v>
      </c>
      <c r="BH531" t="s">
        <v>74</v>
      </c>
      <c r="BI531">
        <v>13</v>
      </c>
      <c r="BJ531" t="s">
        <v>1589</v>
      </c>
      <c r="BK531" t="s">
        <v>350</v>
      </c>
      <c r="BL531" t="s">
        <v>1590</v>
      </c>
      <c r="BM531" t="s">
        <v>6463</v>
      </c>
      <c r="BN531" t="s">
        <v>74</v>
      </c>
      <c r="BO531" t="s">
        <v>227</v>
      </c>
      <c r="BP531" t="s">
        <v>74</v>
      </c>
      <c r="BQ531" t="s">
        <v>74</v>
      </c>
      <c r="BR531" t="s">
        <v>97</v>
      </c>
      <c r="BS531" t="s">
        <v>6464</v>
      </c>
      <c r="BT531" t="str">
        <f>HYPERLINK("https%3A%2F%2Fwww.webofscience.com%2Fwos%2Fwoscc%2Ffull-record%2FWOS:A1997XP08500005","View Full Record in Web of Science")</f>
        <v>View Full Record in Web of Science</v>
      </c>
    </row>
    <row r="532" spans="1:72" x14ac:dyDescent="0.15">
      <c r="A532" t="s">
        <v>72</v>
      </c>
      <c r="B532" t="s">
        <v>6465</v>
      </c>
      <c r="C532" t="s">
        <v>74</v>
      </c>
      <c r="D532" t="s">
        <v>74</v>
      </c>
      <c r="E532" t="s">
        <v>74</v>
      </c>
      <c r="F532" t="s">
        <v>6465</v>
      </c>
      <c r="G532" t="s">
        <v>74</v>
      </c>
      <c r="H532" t="s">
        <v>74</v>
      </c>
      <c r="I532" t="s">
        <v>6466</v>
      </c>
      <c r="J532" t="s">
        <v>6467</v>
      </c>
      <c r="K532" t="s">
        <v>74</v>
      </c>
      <c r="L532" t="s">
        <v>74</v>
      </c>
      <c r="M532" t="s">
        <v>77</v>
      </c>
      <c r="N532" t="s">
        <v>78</v>
      </c>
      <c r="O532" t="s">
        <v>74</v>
      </c>
      <c r="P532" t="s">
        <v>74</v>
      </c>
      <c r="Q532" t="s">
        <v>74</v>
      </c>
      <c r="R532" t="s">
        <v>74</v>
      </c>
      <c r="S532" t="s">
        <v>74</v>
      </c>
      <c r="T532" t="s">
        <v>74</v>
      </c>
      <c r="U532" t="s">
        <v>6468</v>
      </c>
      <c r="V532" t="s">
        <v>6469</v>
      </c>
      <c r="W532" t="s">
        <v>6470</v>
      </c>
      <c r="X532" t="s">
        <v>6471</v>
      </c>
      <c r="Y532" t="s">
        <v>74</v>
      </c>
      <c r="Z532" t="s">
        <v>74</v>
      </c>
      <c r="AA532" t="s">
        <v>74</v>
      </c>
      <c r="AB532" t="s">
        <v>6472</v>
      </c>
      <c r="AC532" t="s">
        <v>74</v>
      </c>
      <c r="AD532" t="s">
        <v>74</v>
      </c>
      <c r="AE532" t="s">
        <v>74</v>
      </c>
      <c r="AF532" t="s">
        <v>74</v>
      </c>
      <c r="AG532">
        <v>25</v>
      </c>
      <c r="AH532">
        <v>23</v>
      </c>
      <c r="AI532">
        <v>28</v>
      </c>
      <c r="AJ532">
        <v>0</v>
      </c>
      <c r="AK532">
        <v>8</v>
      </c>
      <c r="AL532" t="s">
        <v>6473</v>
      </c>
      <c r="AM532" t="s">
        <v>1437</v>
      </c>
      <c r="AN532" t="s">
        <v>6474</v>
      </c>
      <c r="AO532" t="s">
        <v>6475</v>
      </c>
      <c r="AP532" t="s">
        <v>74</v>
      </c>
      <c r="AQ532" t="s">
        <v>74</v>
      </c>
      <c r="AR532" t="s">
        <v>6476</v>
      </c>
      <c r="AS532" t="s">
        <v>6477</v>
      </c>
      <c r="AT532" t="s">
        <v>74</v>
      </c>
      <c r="AU532">
        <v>1997</v>
      </c>
      <c r="AV532">
        <v>45</v>
      </c>
      <c r="AW532">
        <v>2</v>
      </c>
      <c r="AX532" t="s">
        <v>74</v>
      </c>
      <c r="AY532" t="s">
        <v>74</v>
      </c>
      <c r="AZ532" t="s">
        <v>74</v>
      </c>
      <c r="BA532" t="s">
        <v>74</v>
      </c>
      <c r="BB532">
        <v>171</v>
      </c>
      <c r="BC532">
        <v>187</v>
      </c>
      <c r="BD532" t="s">
        <v>74</v>
      </c>
      <c r="BE532" t="s">
        <v>6478</v>
      </c>
      <c r="BF532" t="str">
        <f>HYPERLINK("http://dx.doi.org/10.1071/ZO95044","http://dx.doi.org/10.1071/ZO95044")</f>
        <v>http://dx.doi.org/10.1071/ZO95044</v>
      </c>
      <c r="BG532" t="s">
        <v>74</v>
      </c>
      <c r="BH532" t="s">
        <v>74</v>
      </c>
      <c r="BI532">
        <v>17</v>
      </c>
      <c r="BJ532" t="s">
        <v>1443</v>
      </c>
      <c r="BK532" t="s">
        <v>95</v>
      </c>
      <c r="BL532" t="s">
        <v>1443</v>
      </c>
      <c r="BM532" t="s">
        <v>6479</v>
      </c>
      <c r="BN532" t="s">
        <v>74</v>
      </c>
      <c r="BO532" t="s">
        <v>74</v>
      </c>
      <c r="BP532" t="s">
        <v>74</v>
      </c>
      <c r="BQ532" t="s">
        <v>74</v>
      </c>
      <c r="BR532" t="s">
        <v>97</v>
      </c>
      <c r="BS532" t="s">
        <v>6480</v>
      </c>
      <c r="BT532" t="str">
        <f>HYPERLINK("https%3A%2F%2Fwww.webofscience.com%2Fwos%2Fwoscc%2Ffull-record%2FWOS:A1997XK11800006","View Full Record in Web of Science")</f>
        <v>View Full Record in Web of Science</v>
      </c>
    </row>
    <row r="533" spans="1:72" x14ac:dyDescent="0.15">
      <c r="A533" t="s">
        <v>72</v>
      </c>
      <c r="B533" t="s">
        <v>6481</v>
      </c>
      <c r="C533" t="s">
        <v>74</v>
      </c>
      <c r="D533" t="s">
        <v>74</v>
      </c>
      <c r="E533" t="s">
        <v>74</v>
      </c>
      <c r="F533" t="s">
        <v>6481</v>
      </c>
      <c r="G533" t="s">
        <v>74</v>
      </c>
      <c r="H533" t="s">
        <v>74</v>
      </c>
      <c r="I533" t="s">
        <v>6482</v>
      </c>
      <c r="J533" t="s">
        <v>6467</v>
      </c>
      <c r="K533" t="s">
        <v>74</v>
      </c>
      <c r="L533" t="s">
        <v>74</v>
      </c>
      <c r="M533" t="s">
        <v>77</v>
      </c>
      <c r="N533" t="s">
        <v>78</v>
      </c>
      <c r="O533" t="s">
        <v>74</v>
      </c>
      <c r="P533" t="s">
        <v>74</v>
      </c>
      <c r="Q533" t="s">
        <v>74</v>
      </c>
      <c r="R533" t="s">
        <v>74</v>
      </c>
      <c r="S533" t="s">
        <v>74</v>
      </c>
      <c r="T533" t="s">
        <v>74</v>
      </c>
      <c r="U533" t="s">
        <v>6483</v>
      </c>
      <c r="V533" t="s">
        <v>6484</v>
      </c>
      <c r="W533" t="s">
        <v>6485</v>
      </c>
      <c r="X533" t="s">
        <v>1194</v>
      </c>
      <c r="Y533" t="s">
        <v>6486</v>
      </c>
      <c r="Z533" t="s">
        <v>74</v>
      </c>
      <c r="AA533" t="s">
        <v>6487</v>
      </c>
      <c r="AB533" t="s">
        <v>6488</v>
      </c>
      <c r="AC533" t="s">
        <v>74</v>
      </c>
      <c r="AD533" t="s">
        <v>74</v>
      </c>
      <c r="AE533" t="s">
        <v>74</v>
      </c>
      <c r="AF533" t="s">
        <v>74</v>
      </c>
      <c r="AG533">
        <v>61</v>
      </c>
      <c r="AH533">
        <v>19</v>
      </c>
      <c r="AI533">
        <v>20</v>
      </c>
      <c r="AJ533">
        <v>0</v>
      </c>
      <c r="AK533">
        <v>7</v>
      </c>
      <c r="AL533" t="s">
        <v>6473</v>
      </c>
      <c r="AM533" t="s">
        <v>1437</v>
      </c>
      <c r="AN533" t="s">
        <v>1438</v>
      </c>
      <c r="AO533" t="s">
        <v>6475</v>
      </c>
      <c r="AP533" t="s">
        <v>74</v>
      </c>
      <c r="AQ533" t="s">
        <v>74</v>
      </c>
      <c r="AR533" t="s">
        <v>6476</v>
      </c>
      <c r="AS533" t="s">
        <v>6477</v>
      </c>
      <c r="AT533" t="s">
        <v>74</v>
      </c>
      <c r="AU533">
        <v>1997</v>
      </c>
      <c r="AV533">
        <v>45</v>
      </c>
      <c r="AW533">
        <v>5</v>
      </c>
      <c r="AX533" t="s">
        <v>74</v>
      </c>
      <c r="AY533" t="s">
        <v>74</v>
      </c>
      <c r="AZ533" t="s">
        <v>74</v>
      </c>
      <c r="BA533" t="s">
        <v>74</v>
      </c>
      <c r="BB533">
        <v>447</v>
      </c>
      <c r="BC533">
        <v>458</v>
      </c>
      <c r="BD533" t="s">
        <v>74</v>
      </c>
      <c r="BE533" t="s">
        <v>6489</v>
      </c>
      <c r="BF533" t="str">
        <f>HYPERLINK("http://dx.doi.org/10.1071/ZO96067","http://dx.doi.org/10.1071/ZO96067")</f>
        <v>http://dx.doi.org/10.1071/ZO96067</v>
      </c>
      <c r="BG533" t="s">
        <v>74</v>
      </c>
      <c r="BH533" t="s">
        <v>74</v>
      </c>
      <c r="BI533">
        <v>12</v>
      </c>
      <c r="BJ533" t="s">
        <v>1443</v>
      </c>
      <c r="BK533" t="s">
        <v>95</v>
      </c>
      <c r="BL533" t="s">
        <v>1443</v>
      </c>
      <c r="BM533" t="s">
        <v>6490</v>
      </c>
      <c r="BN533" t="s">
        <v>74</v>
      </c>
      <c r="BO533" t="s">
        <v>74</v>
      </c>
      <c r="BP533" t="s">
        <v>74</v>
      </c>
      <c r="BQ533" t="s">
        <v>74</v>
      </c>
      <c r="BR533" t="s">
        <v>97</v>
      </c>
      <c r="BS533" t="s">
        <v>6491</v>
      </c>
      <c r="BT533" t="str">
        <f>HYPERLINK("https%3A%2F%2Fwww.webofscience.com%2Fwos%2Fwoscc%2Ffull-record%2FWOS:000071154100002","View Full Record in Web of Science")</f>
        <v>View Full Record in Web of Science</v>
      </c>
    </row>
    <row r="534" spans="1:72" x14ac:dyDescent="0.15">
      <c r="A534" t="s">
        <v>72</v>
      </c>
      <c r="B534" t="s">
        <v>6492</v>
      </c>
      <c r="C534" t="s">
        <v>74</v>
      </c>
      <c r="D534" t="s">
        <v>74</v>
      </c>
      <c r="E534" t="s">
        <v>74</v>
      </c>
      <c r="F534" t="s">
        <v>6492</v>
      </c>
      <c r="G534" t="s">
        <v>74</v>
      </c>
      <c r="H534" t="s">
        <v>74</v>
      </c>
      <c r="I534" t="s">
        <v>6493</v>
      </c>
      <c r="J534" t="s">
        <v>6494</v>
      </c>
      <c r="K534" t="s">
        <v>74</v>
      </c>
      <c r="L534" t="s">
        <v>74</v>
      </c>
      <c r="M534" t="s">
        <v>6495</v>
      </c>
      <c r="N534" t="s">
        <v>78</v>
      </c>
      <c r="O534" t="s">
        <v>74</v>
      </c>
      <c r="P534" t="s">
        <v>74</v>
      </c>
      <c r="Q534" t="s">
        <v>74</v>
      </c>
      <c r="R534" t="s">
        <v>74</v>
      </c>
      <c r="S534" t="s">
        <v>74</v>
      </c>
      <c r="T534" t="s">
        <v>6496</v>
      </c>
      <c r="U534" t="s">
        <v>6497</v>
      </c>
      <c r="V534" t="s">
        <v>6498</v>
      </c>
      <c r="W534" t="s">
        <v>74</v>
      </c>
      <c r="X534" t="s">
        <v>74</v>
      </c>
      <c r="Y534" t="s">
        <v>6499</v>
      </c>
      <c r="Z534" t="s">
        <v>74</v>
      </c>
      <c r="AA534" t="s">
        <v>74</v>
      </c>
      <c r="AB534" t="s">
        <v>74</v>
      </c>
      <c r="AC534" t="s">
        <v>74</v>
      </c>
      <c r="AD534" t="s">
        <v>74</v>
      </c>
      <c r="AE534" t="s">
        <v>74</v>
      </c>
      <c r="AF534" t="s">
        <v>74</v>
      </c>
      <c r="AG534">
        <v>29</v>
      </c>
      <c r="AH534">
        <v>24</v>
      </c>
      <c r="AI534">
        <v>31</v>
      </c>
      <c r="AJ534">
        <v>0</v>
      </c>
      <c r="AK534">
        <v>6</v>
      </c>
      <c r="AL534" t="s">
        <v>6500</v>
      </c>
      <c r="AM534" t="s">
        <v>6501</v>
      </c>
      <c r="AN534" t="s">
        <v>6502</v>
      </c>
      <c r="AO534" t="s">
        <v>6503</v>
      </c>
      <c r="AP534" t="s">
        <v>74</v>
      </c>
      <c r="AQ534" t="s">
        <v>74</v>
      </c>
      <c r="AR534" t="s">
        <v>6504</v>
      </c>
      <c r="AS534" t="s">
        <v>6505</v>
      </c>
      <c r="AT534" t="s">
        <v>74</v>
      </c>
      <c r="AU534">
        <v>1997</v>
      </c>
      <c r="AV534" t="s">
        <v>74</v>
      </c>
      <c r="AW534" t="s">
        <v>6506</v>
      </c>
      <c r="AX534" t="s">
        <v>74</v>
      </c>
      <c r="AY534" t="s">
        <v>74</v>
      </c>
      <c r="AZ534" t="s">
        <v>74</v>
      </c>
      <c r="BA534" t="s">
        <v>74</v>
      </c>
      <c r="BB534">
        <v>93</v>
      </c>
      <c r="BC534">
        <v>110</v>
      </c>
      <c r="BD534" t="s">
        <v>74</v>
      </c>
      <c r="BE534" t="s">
        <v>6507</v>
      </c>
      <c r="BF534" t="str">
        <f>HYPERLINK("http://dx.doi.org/10.1051/kmae:1997013","http://dx.doi.org/10.1051/kmae:1997013")</f>
        <v>http://dx.doi.org/10.1051/kmae:1997013</v>
      </c>
      <c r="BG534" t="s">
        <v>74</v>
      </c>
      <c r="BH534" t="s">
        <v>74</v>
      </c>
      <c r="BI534">
        <v>18</v>
      </c>
      <c r="BJ534" t="s">
        <v>1509</v>
      </c>
      <c r="BK534" t="s">
        <v>95</v>
      </c>
      <c r="BL534" t="s">
        <v>1509</v>
      </c>
      <c r="BM534" t="s">
        <v>6508</v>
      </c>
      <c r="BN534" t="s">
        <v>74</v>
      </c>
      <c r="BO534" t="s">
        <v>738</v>
      </c>
      <c r="BP534" t="s">
        <v>74</v>
      </c>
      <c r="BQ534" t="s">
        <v>74</v>
      </c>
      <c r="BR534" t="s">
        <v>97</v>
      </c>
      <c r="BS534" t="s">
        <v>6509</v>
      </c>
      <c r="BT534" t="str">
        <f>HYPERLINK("https%3A%2F%2Fwww.webofscience.com%2Fwos%2Fwoscc%2Ffull-record%2FWOS:A1997XJ69300010","View Full Record in Web of Science")</f>
        <v>View Full Record in Web of Science</v>
      </c>
    </row>
    <row r="535" spans="1:72" x14ac:dyDescent="0.15">
      <c r="A535" t="s">
        <v>72</v>
      </c>
      <c r="B535" t="s">
        <v>6510</v>
      </c>
      <c r="C535" t="s">
        <v>74</v>
      </c>
      <c r="D535" t="s">
        <v>74</v>
      </c>
      <c r="E535" t="s">
        <v>74</v>
      </c>
      <c r="F535" t="s">
        <v>6510</v>
      </c>
      <c r="G535" t="s">
        <v>74</v>
      </c>
      <c r="H535" t="s">
        <v>74</v>
      </c>
      <c r="I535" t="s">
        <v>6511</v>
      </c>
      <c r="J535" t="s">
        <v>6512</v>
      </c>
      <c r="K535" t="s">
        <v>74</v>
      </c>
      <c r="L535" t="s">
        <v>74</v>
      </c>
      <c r="M535" t="s">
        <v>77</v>
      </c>
      <c r="N535" t="s">
        <v>428</v>
      </c>
      <c r="O535" t="s">
        <v>74</v>
      </c>
      <c r="P535" t="s">
        <v>74</v>
      </c>
      <c r="Q535" t="s">
        <v>74</v>
      </c>
      <c r="R535" t="s">
        <v>74</v>
      </c>
      <c r="S535" t="s">
        <v>74</v>
      </c>
      <c r="T535" t="s">
        <v>74</v>
      </c>
      <c r="U535" t="s">
        <v>6513</v>
      </c>
      <c r="V535" t="s">
        <v>6514</v>
      </c>
      <c r="W535" t="s">
        <v>74</v>
      </c>
      <c r="X535" t="s">
        <v>74</v>
      </c>
      <c r="Y535" t="s">
        <v>74</v>
      </c>
      <c r="Z535" t="s">
        <v>74</v>
      </c>
      <c r="AA535" t="s">
        <v>74</v>
      </c>
      <c r="AB535" t="s">
        <v>74</v>
      </c>
      <c r="AC535" t="s">
        <v>74</v>
      </c>
      <c r="AD535" t="s">
        <v>74</v>
      </c>
      <c r="AE535" t="s">
        <v>74</v>
      </c>
      <c r="AF535" t="s">
        <v>74</v>
      </c>
      <c r="AG535">
        <v>1422</v>
      </c>
      <c r="AH535">
        <v>114</v>
      </c>
      <c r="AI535">
        <v>148</v>
      </c>
      <c r="AJ535">
        <v>0</v>
      </c>
      <c r="AK535">
        <v>4</v>
      </c>
      <c r="AL535" t="s">
        <v>6515</v>
      </c>
      <c r="AM535" t="s">
        <v>87</v>
      </c>
      <c r="AN535" t="s">
        <v>6516</v>
      </c>
      <c r="AO535" t="s">
        <v>6517</v>
      </c>
      <c r="AP535" t="s">
        <v>6518</v>
      </c>
      <c r="AQ535" t="s">
        <v>74</v>
      </c>
      <c r="AR535" t="s">
        <v>6519</v>
      </c>
      <c r="AS535" t="s">
        <v>6520</v>
      </c>
      <c r="AT535" t="s">
        <v>74</v>
      </c>
      <c r="AU535">
        <v>1997</v>
      </c>
      <c r="AV535" t="s">
        <v>74</v>
      </c>
      <c r="AW535">
        <v>233</v>
      </c>
      <c r="AX535" t="s">
        <v>74</v>
      </c>
      <c r="AY535" t="s">
        <v>74</v>
      </c>
      <c r="AZ535" t="s">
        <v>74</v>
      </c>
      <c r="BA535" t="s">
        <v>74</v>
      </c>
      <c r="BB535">
        <v>5</v>
      </c>
      <c r="BC535">
        <v>257</v>
      </c>
      <c r="BD535" t="s">
        <v>74</v>
      </c>
      <c r="BE535" t="s">
        <v>74</v>
      </c>
      <c r="BF535" t="s">
        <v>74</v>
      </c>
      <c r="BG535" t="s">
        <v>74</v>
      </c>
      <c r="BH535" t="s">
        <v>74</v>
      </c>
      <c r="BI535">
        <v>253</v>
      </c>
      <c r="BJ535" t="s">
        <v>474</v>
      </c>
      <c r="BK535" t="s">
        <v>95</v>
      </c>
      <c r="BL535" t="s">
        <v>475</v>
      </c>
      <c r="BM535" t="s">
        <v>6521</v>
      </c>
      <c r="BN535" t="s">
        <v>74</v>
      </c>
      <c r="BO535" t="s">
        <v>74</v>
      </c>
      <c r="BP535" t="s">
        <v>74</v>
      </c>
      <c r="BQ535" t="s">
        <v>74</v>
      </c>
      <c r="BR535" t="s">
        <v>97</v>
      </c>
      <c r="BS535" t="s">
        <v>6522</v>
      </c>
      <c r="BT535" t="str">
        <f>HYPERLINK("https%3A%2F%2Fwww.webofscience.com%2Fwos%2Fwoscc%2Ffull-record%2FWOS:A1997XN12200001","View Full Record in Web of Science")</f>
        <v>View Full Record in Web of Science</v>
      </c>
    </row>
    <row r="536" spans="1:72" x14ac:dyDescent="0.15">
      <c r="A536" t="s">
        <v>72</v>
      </c>
      <c r="B536" t="s">
        <v>6523</v>
      </c>
      <c r="C536" t="s">
        <v>74</v>
      </c>
      <c r="D536" t="s">
        <v>74</v>
      </c>
      <c r="E536" t="s">
        <v>74</v>
      </c>
      <c r="F536" t="s">
        <v>6523</v>
      </c>
      <c r="G536" t="s">
        <v>74</v>
      </c>
      <c r="H536" t="s">
        <v>74</v>
      </c>
      <c r="I536" t="s">
        <v>6524</v>
      </c>
      <c r="J536" t="s">
        <v>6525</v>
      </c>
      <c r="K536" t="s">
        <v>74</v>
      </c>
      <c r="L536" t="s">
        <v>74</v>
      </c>
      <c r="M536" t="s">
        <v>77</v>
      </c>
      <c r="N536" t="s">
        <v>78</v>
      </c>
      <c r="O536" t="s">
        <v>74</v>
      </c>
      <c r="P536" t="s">
        <v>74</v>
      </c>
      <c r="Q536" t="s">
        <v>74</v>
      </c>
      <c r="R536" t="s">
        <v>74</v>
      </c>
      <c r="S536" t="s">
        <v>74</v>
      </c>
      <c r="T536" t="s">
        <v>6526</v>
      </c>
      <c r="U536" t="s">
        <v>6527</v>
      </c>
      <c r="V536" t="s">
        <v>6528</v>
      </c>
      <c r="W536" t="s">
        <v>6529</v>
      </c>
      <c r="X536" t="s">
        <v>6530</v>
      </c>
      <c r="Y536" t="s">
        <v>6531</v>
      </c>
      <c r="Z536" t="s">
        <v>74</v>
      </c>
      <c r="AA536" t="s">
        <v>74</v>
      </c>
      <c r="AB536" t="s">
        <v>6532</v>
      </c>
      <c r="AC536" t="s">
        <v>74</v>
      </c>
      <c r="AD536" t="s">
        <v>74</v>
      </c>
      <c r="AE536" t="s">
        <v>74</v>
      </c>
      <c r="AF536" t="s">
        <v>74</v>
      </c>
      <c r="AG536">
        <v>39</v>
      </c>
      <c r="AH536">
        <v>5</v>
      </c>
      <c r="AI536">
        <v>6</v>
      </c>
      <c r="AJ536">
        <v>0</v>
      </c>
      <c r="AK536">
        <v>0</v>
      </c>
      <c r="AL536" t="s">
        <v>6533</v>
      </c>
      <c r="AM536" t="s">
        <v>1757</v>
      </c>
      <c r="AN536" t="s">
        <v>6534</v>
      </c>
      <c r="AO536" t="s">
        <v>6535</v>
      </c>
      <c r="AP536" t="s">
        <v>74</v>
      </c>
      <c r="AQ536" t="s">
        <v>74</v>
      </c>
      <c r="AR536" t="s">
        <v>6536</v>
      </c>
      <c r="AS536" t="s">
        <v>6537</v>
      </c>
      <c r="AT536" t="s">
        <v>74</v>
      </c>
      <c r="AU536">
        <v>1997</v>
      </c>
      <c r="AV536">
        <v>38</v>
      </c>
      <c r="AW536">
        <v>3</v>
      </c>
      <c r="AX536" t="s">
        <v>74</v>
      </c>
      <c r="AY536" t="s">
        <v>74</v>
      </c>
      <c r="AZ536" t="s">
        <v>74</v>
      </c>
      <c r="BA536" t="s">
        <v>74</v>
      </c>
      <c r="BB536">
        <v>258</v>
      </c>
      <c r="BC536">
        <v>269</v>
      </c>
      <c r="BD536" t="s">
        <v>74</v>
      </c>
      <c r="BE536" t="s">
        <v>6538</v>
      </c>
      <c r="BF536" t="str">
        <f>HYPERLINK("http://dx.doi.org/10.1002/(SICI)1097-0169(1997)38:3&lt;258::AID-CM4&gt;3.0.CO;2-1","http://dx.doi.org/10.1002/(SICI)1097-0169(1997)38:3&lt;258::AID-CM4&gt;3.0.CO;2-1")</f>
        <v>http://dx.doi.org/10.1002/(SICI)1097-0169(1997)38:3&lt;258::AID-CM4&gt;3.0.CO;2-1</v>
      </c>
      <c r="BG536" t="s">
        <v>74</v>
      </c>
      <c r="BH536" t="s">
        <v>74</v>
      </c>
      <c r="BI536">
        <v>12</v>
      </c>
      <c r="BJ536" t="s">
        <v>6539</v>
      </c>
      <c r="BK536" t="s">
        <v>95</v>
      </c>
      <c r="BL536" t="s">
        <v>6539</v>
      </c>
      <c r="BM536" t="s">
        <v>6540</v>
      </c>
      <c r="BN536">
        <v>9384216</v>
      </c>
      <c r="BO536" t="s">
        <v>74</v>
      </c>
      <c r="BP536" t="s">
        <v>74</v>
      </c>
      <c r="BQ536" t="s">
        <v>74</v>
      </c>
      <c r="BR536" t="s">
        <v>97</v>
      </c>
      <c r="BS536" t="s">
        <v>6541</v>
      </c>
      <c r="BT536" t="str">
        <f>HYPERLINK("https%3A%2F%2Fwww.webofscience.com%2Fwos%2Fwoscc%2Ffull-record%2FWOS:A1997YE63800004","View Full Record in Web of Science")</f>
        <v>View Full Record in Web of Science</v>
      </c>
    </row>
    <row r="537" spans="1:72" x14ac:dyDescent="0.15">
      <c r="A537" t="s">
        <v>72</v>
      </c>
      <c r="B537" t="s">
        <v>6542</v>
      </c>
      <c r="C537" t="s">
        <v>74</v>
      </c>
      <c r="D537" t="s">
        <v>74</v>
      </c>
      <c r="E537" t="s">
        <v>74</v>
      </c>
      <c r="F537" t="s">
        <v>6542</v>
      </c>
      <c r="G537" t="s">
        <v>74</v>
      </c>
      <c r="H537" t="s">
        <v>74</v>
      </c>
      <c r="I537" t="s">
        <v>6543</v>
      </c>
      <c r="J537" t="s">
        <v>6525</v>
      </c>
      <c r="K537" t="s">
        <v>74</v>
      </c>
      <c r="L537" t="s">
        <v>74</v>
      </c>
      <c r="M537" t="s">
        <v>77</v>
      </c>
      <c r="N537" t="s">
        <v>78</v>
      </c>
      <c r="O537" t="s">
        <v>74</v>
      </c>
      <c r="P537" t="s">
        <v>74</v>
      </c>
      <c r="Q537" t="s">
        <v>74</v>
      </c>
      <c r="R537" t="s">
        <v>74</v>
      </c>
      <c r="S537" t="s">
        <v>74</v>
      </c>
      <c r="T537" t="s">
        <v>6544</v>
      </c>
      <c r="U537" t="s">
        <v>6545</v>
      </c>
      <c r="V537" t="s">
        <v>6546</v>
      </c>
      <c r="W537" t="s">
        <v>6547</v>
      </c>
      <c r="X537" t="s">
        <v>74</v>
      </c>
      <c r="Y537" t="s">
        <v>6548</v>
      </c>
      <c r="Z537" t="s">
        <v>74</v>
      </c>
      <c r="AA537" t="s">
        <v>74</v>
      </c>
      <c r="AB537" t="s">
        <v>6532</v>
      </c>
      <c r="AC537" t="s">
        <v>74</v>
      </c>
      <c r="AD537" t="s">
        <v>74</v>
      </c>
      <c r="AE537" t="s">
        <v>74</v>
      </c>
      <c r="AF537" t="s">
        <v>74</v>
      </c>
      <c r="AG537">
        <v>48</v>
      </c>
      <c r="AH537">
        <v>8</v>
      </c>
      <c r="AI537">
        <v>8</v>
      </c>
      <c r="AJ537">
        <v>0</v>
      </c>
      <c r="AK537">
        <v>1</v>
      </c>
      <c r="AL537" t="s">
        <v>6533</v>
      </c>
      <c r="AM537" t="s">
        <v>1757</v>
      </c>
      <c r="AN537" t="s">
        <v>6534</v>
      </c>
      <c r="AO537" t="s">
        <v>6535</v>
      </c>
      <c r="AP537" t="s">
        <v>74</v>
      </c>
      <c r="AQ537" t="s">
        <v>74</v>
      </c>
      <c r="AR537" t="s">
        <v>6536</v>
      </c>
      <c r="AS537" t="s">
        <v>6537</v>
      </c>
      <c r="AT537" t="s">
        <v>74</v>
      </c>
      <c r="AU537">
        <v>1997</v>
      </c>
      <c r="AV537">
        <v>38</v>
      </c>
      <c r="AW537">
        <v>3</v>
      </c>
      <c r="AX537" t="s">
        <v>74</v>
      </c>
      <c r="AY537" t="s">
        <v>74</v>
      </c>
      <c r="AZ537" t="s">
        <v>74</v>
      </c>
      <c r="BA537" t="s">
        <v>74</v>
      </c>
      <c r="BB537">
        <v>297</v>
      </c>
      <c r="BC537">
        <v>307</v>
      </c>
      <c r="BD537" t="s">
        <v>74</v>
      </c>
      <c r="BE537" t="s">
        <v>6549</v>
      </c>
      <c r="BF537" t="str">
        <f>HYPERLINK("http://dx.doi.org/10.1002/(SICI)1097-0169(1997)38:3&lt;297::AID-CM8&gt;3.0.CO;2-2","http://dx.doi.org/10.1002/(SICI)1097-0169(1997)38:3&lt;297::AID-CM8&gt;3.0.CO;2-2")</f>
        <v>http://dx.doi.org/10.1002/(SICI)1097-0169(1997)38:3&lt;297::AID-CM8&gt;3.0.CO;2-2</v>
      </c>
      <c r="BG537" t="s">
        <v>74</v>
      </c>
      <c r="BH537" t="s">
        <v>74</v>
      </c>
      <c r="BI537">
        <v>11</v>
      </c>
      <c r="BJ537" t="s">
        <v>6539</v>
      </c>
      <c r="BK537" t="s">
        <v>95</v>
      </c>
      <c r="BL537" t="s">
        <v>6539</v>
      </c>
      <c r="BM537" t="s">
        <v>6540</v>
      </c>
      <c r="BN537">
        <v>9384220</v>
      </c>
      <c r="BO537" t="s">
        <v>74</v>
      </c>
      <c r="BP537" t="s">
        <v>74</v>
      </c>
      <c r="BQ537" t="s">
        <v>74</v>
      </c>
      <c r="BR537" t="s">
        <v>97</v>
      </c>
      <c r="BS537" t="s">
        <v>6550</v>
      </c>
      <c r="BT537" t="str">
        <f>HYPERLINK("https%3A%2F%2Fwww.webofscience.com%2Fwos%2Fwoscc%2Ffull-record%2FWOS:A1997YE63800008","View Full Record in Web of Science")</f>
        <v>View Full Record in Web of Science</v>
      </c>
    </row>
    <row r="538" spans="1:72" x14ac:dyDescent="0.15">
      <c r="A538" t="s">
        <v>72</v>
      </c>
      <c r="B538" t="s">
        <v>6551</v>
      </c>
      <c r="C538" t="s">
        <v>74</v>
      </c>
      <c r="D538" t="s">
        <v>74</v>
      </c>
      <c r="E538" t="s">
        <v>74</v>
      </c>
      <c r="F538" t="s">
        <v>6551</v>
      </c>
      <c r="G538" t="s">
        <v>74</v>
      </c>
      <c r="H538" t="s">
        <v>74</v>
      </c>
      <c r="I538" t="s">
        <v>6552</v>
      </c>
      <c r="J538" t="s">
        <v>6525</v>
      </c>
      <c r="K538" t="s">
        <v>74</v>
      </c>
      <c r="L538" t="s">
        <v>74</v>
      </c>
      <c r="M538" t="s">
        <v>77</v>
      </c>
      <c r="N538" t="s">
        <v>78</v>
      </c>
      <c r="O538" t="s">
        <v>74</v>
      </c>
      <c r="P538" t="s">
        <v>74</v>
      </c>
      <c r="Q538" t="s">
        <v>74</v>
      </c>
      <c r="R538" t="s">
        <v>74</v>
      </c>
      <c r="S538" t="s">
        <v>74</v>
      </c>
      <c r="T538" t="s">
        <v>6553</v>
      </c>
      <c r="U538" t="s">
        <v>6554</v>
      </c>
      <c r="V538" t="s">
        <v>6555</v>
      </c>
      <c r="W538" t="s">
        <v>6556</v>
      </c>
      <c r="X538" t="s">
        <v>6557</v>
      </c>
      <c r="Y538" t="s">
        <v>74</v>
      </c>
      <c r="Z538" t="s">
        <v>74</v>
      </c>
      <c r="AA538" t="s">
        <v>74</v>
      </c>
      <c r="AB538" t="s">
        <v>6558</v>
      </c>
      <c r="AC538" t="s">
        <v>74</v>
      </c>
      <c r="AD538" t="s">
        <v>74</v>
      </c>
      <c r="AE538" t="s">
        <v>74</v>
      </c>
      <c r="AF538" t="s">
        <v>74</v>
      </c>
      <c r="AG538">
        <v>49</v>
      </c>
      <c r="AH538">
        <v>36</v>
      </c>
      <c r="AI538">
        <v>39</v>
      </c>
      <c r="AJ538">
        <v>0</v>
      </c>
      <c r="AK538">
        <v>8</v>
      </c>
      <c r="AL538" t="s">
        <v>6533</v>
      </c>
      <c r="AM538" t="s">
        <v>1757</v>
      </c>
      <c r="AN538" t="s">
        <v>6534</v>
      </c>
      <c r="AO538" t="s">
        <v>6535</v>
      </c>
      <c r="AP538" t="s">
        <v>74</v>
      </c>
      <c r="AQ538" t="s">
        <v>74</v>
      </c>
      <c r="AR538" t="s">
        <v>6536</v>
      </c>
      <c r="AS538" t="s">
        <v>6537</v>
      </c>
      <c r="AT538" t="s">
        <v>74</v>
      </c>
      <c r="AU538">
        <v>1997</v>
      </c>
      <c r="AV538">
        <v>38</v>
      </c>
      <c r="AW538">
        <v>4</v>
      </c>
      <c r="AX538" t="s">
        <v>74</v>
      </c>
      <c r="AY538" t="s">
        <v>74</v>
      </c>
      <c r="AZ538" t="s">
        <v>74</v>
      </c>
      <c r="BA538" t="s">
        <v>74</v>
      </c>
      <c r="BB538">
        <v>329</v>
      </c>
      <c r="BC538">
        <v>340</v>
      </c>
      <c r="BD538" t="s">
        <v>74</v>
      </c>
      <c r="BE538" t="s">
        <v>6559</v>
      </c>
      <c r="BF538" t="str">
        <f>HYPERLINK("http://dx.doi.org/10.1002/(SICI)1097-0169(1997)38:4&lt;329::AID-CM3&gt;3.0.CO;2-Z","http://dx.doi.org/10.1002/(SICI)1097-0169(1997)38:4&lt;329::AID-CM3&gt;3.0.CO;2-Z")</f>
        <v>http://dx.doi.org/10.1002/(SICI)1097-0169(1997)38:4&lt;329::AID-CM3&gt;3.0.CO;2-Z</v>
      </c>
      <c r="BG538" t="s">
        <v>74</v>
      </c>
      <c r="BH538" t="s">
        <v>74</v>
      </c>
      <c r="BI538">
        <v>12</v>
      </c>
      <c r="BJ538" t="s">
        <v>6539</v>
      </c>
      <c r="BK538" t="s">
        <v>95</v>
      </c>
      <c r="BL538" t="s">
        <v>6539</v>
      </c>
      <c r="BM538" t="s">
        <v>6560</v>
      </c>
      <c r="BN538">
        <v>9415375</v>
      </c>
      <c r="BO538" t="s">
        <v>74</v>
      </c>
      <c r="BP538" t="s">
        <v>74</v>
      </c>
      <c r="BQ538" t="s">
        <v>74</v>
      </c>
      <c r="BR538" t="s">
        <v>97</v>
      </c>
      <c r="BS538" t="s">
        <v>6561</v>
      </c>
      <c r="BT538" t="str">
        <f>HYPERLINK("https%3A%2F%2Fwww.webofscience.com%2Fwos%2Fwoscc%2Ffull-record%2FWOS:A1997YJ58100003","View Full Record in Web of Science")</f>
        <v>View Full Record in Web of Science</v>
      </c>
    </row>
    <row r="539" spans="1:72" x14ac:dyDescent="0.15">
      <c r="A539" t="s">
        <v>72</v>
      </c>
      <c r="B539" t="s">
        <v>6562</v>
      </c>
      <c r="C539" t="s">
        <v>74</v>
      </c>
      <c r="D539" t="s">
        <v>74</v>
      </c>
      <c r="E539" t="s">
        <v>74</v>
      </c>
      <c r="F539" t="s">
        <v>6562</v>
      </c>
      <c r="G539" t="s">
        <v>74</v>
      </c>
      <c r="H539" t="s">
        <v>74</v>
      </c>
      <c r="I539" t="s">
        <v>6563</v>
      </c>
      <c r="J539" t="s">
        <v>6564</v>
      </c>
      <c r="K539" t="s">
        <v>74</v>
      </c>
      <c r="L539" t="s">
        <v>74</v>
      </c>
      <c r="M539" t="s">
        <v>77</v>
      </c>
      <c r="N539" t="s">
        <v>78</v>
      </c>
      <c r="O539" t="s">
        <v>74</v>
      </c>
      <c r="P539" t="s">
        <v>74</v>
      </c>
      <c r="Q539" t="s">
        <v>74</v>
      </c>
      <c r="R539" t="s">
        <v>74</v>
      </c>
      <c r="S539" t="s">
        <v>74</v>
      </c>
      <c r="T539" t="s">
        <v>6565</v>
      </c>
      <c r="U539" t="s">
        <v>6566</v>
      </c>
      <c r="V539" t="s">
        <v>6567</v>
      </c>
      <c r="W539" t="s">
        <v>74</v>
      </c>
      <c r="X539" t="s">
        <v>74</v>
      </c>
      <c r="Y539" t="s">
        <v>6568</v>
      </c>
      <c r="Z539" t="s">
        <v>74</v>
      </c>
      <c r="AA539" t="s">
        <v>6569</v>
      </c>
      <c r="AB539" t="s">
        <v>6570</v>
      </c>
      <c r="AC539" t="s">
        <v>74</v>
      </c>
      <c r="AD539" t="s">
        <v>74</v>
      </c>
      <c r="AE539" t="s">
        <v>74</v>
      </c>
      <c r="AF539" t="s">
        <v>74</v>
      </c>
      <c r="AG539">
        <v>27</v>
      </c>
      <c r="AH539">
        <v>2</v>
      </c>
      <c r="AI539">
        <v>3</v>
      </c>
      <c r="AJ539">
        <v>1</v>
      </c>
      <c r="AK539">
        <v>11</v>
      </c>
      <c r="AL539" t="s">
        <v>6571</v>
      </c>
      <c r="AM539" t="s">
        <v>6572</v>
      </c>
      <c r="AN539" t="s">
        <v>6573</v>
      </c>
      <c r="AO539" t="s">
        <v>6574</v>
      </c>
      <c r="AP539" t="s">
        <v>74</v>
      </c>
      <c r="AQ539" t="s">
        <v>74</v>
      </c>
      <c r="AR539" t="s">
        <v>6575</v>
      </c>
      <c r="AS539" t="s">
        <v>6576</v>
      </c>
      <c r="AT539" t="s">
        <v>74</v>
      </c>
      <c r="AU539">
        <v>1997</v>
      </c>
      <c r="AV539">
        <v>9</v>
      </c>
      <c r="AW539">
        <v>2</v>
      </c>
      <c r="AX539" t="s">
        <v>74</v>
      </c>
      <c r="AY539" t="s">
        <v>74</v>
      </c>
      <c r="AZ539" t="s">
        <v>74</v>
      </c>
      <c r="BA539" t="s">
        <v>74</v>
      </c>
      <c r="BB539">
        <v>67</v>
      </c>
      <c r="BC539">
        <v>70</v>
      </c>
      <c r="BD539" t="s">
        <v>74</v>
      </c>
      <c r="BE539" t="s">
        <v>74</v>
      </c>
      <c r="BF539" t="s">
        <v>74</v>
      </c>
      <c r="BG539" t="s">
        <v>74</v>
      </c>
      <c r="BH539" t="s">
        <v>74</v>
      </c>
      <c r="BI539">
        <v>4</v>
      </c>
      <c r="BJ539" t="s">
        <v>6577</v>
      </c>
      <c r="BK539" t="s">
        <v>95</v>
      </c>
      <c r="BL539" t="s">
        <v>6578</v>
      </c>
      <c r="BM539" t="s">
        <v>6579</v>
      </c>
      <c r="BN539" t="s">
        <v>74</v>
      </c>
      <c r="BO539" t="s">
        <v>74</v>
      </c>
      <c r="BP539" t="s">
        <v>74</v>
      </c>
      <c r="BQ539" t="s">
        <v>74</v>
      </c>
      <c r="BR539" t="s">
        <v>97</v>
      </c>
      <c r="BS539" t="s">
        <v>6580</v>
      </c>
      <c r="BT539" t="str">
        <f>HYPERLINK("https%3A%2F%2Fwww.webofscience.com%2Fwos%2Fwoscc%2Ffull-record%2FWOS:A1997YC18400003","View Full Record in Web of Science")</f>
        <v>View Full Record in Web of Science</v>
      </c>
    </row>
    <row r="540" spans="1:72" x14ac:dyDescent="0.15">
      <c r="A540" t="s">
        <v>72</v>
      </c>
      <c r="B540" t="s">
        <v>6581</v>
      </c>
      <c r="C540" t="s">
        <v>74</v>
      </c>
      <c r="D540" t="s">
        <v>74</v>
      </c>
      <c r="E540" t="s">
        <v>74</v>
      </c>
      <c r="F540" t="s">
        <v>6581</v>
      </c>
      <c r="G540" t="s">
        <v>74</v>
      </c>
      <c r="H540" t="s">
        <v>74</v>
      </c>
      <c r="I540" t="s">
        <v>6582</v>
      </c>
      <c r="J540" t="s">
        <v>6583</v>
      </c>
      <c r="K540" t="s">
        <v>74</v>
      </c>
      <c r="L540" t="s">
        <v>74</v>
      </c>
      <c r="M540" t="s">
        <v>77</v>
      </c>
      <c r="N540" t="s">
        <v>78</v>
      </c>
      <c r="O540" t="s">
        <v>74</v>
      </c>
      <c r="P540" t="s">
        <v>74</v>
      </c>
      <c r="Q540" t="s">
        <v>74</v>
      </c>
      <c r="R540" t="s">
        <v>74</v>
      </c>
      <c r="S540" t="s">
        <v>74</v>
      </c>
      <c r="T540" t="s">
        <v>6584</v>
      </c>
      <c r="U540" t="s">
        <v>6585</v>
      </c>
      <c r="V540" t="s">
        <v>6586</v>
      </c>
      <c r="W540" t="s">
        <v>74</v>
      </c>
      <c r="X540" t="s">
        <v>74</v>
      </c>
      <c r="Y540" t="s">
        <v>6587</v>
      </c>
      <c r="Z540" t="s">
        <v>74</v>
      </c>
      <c r="AA540" t="s">
        <v>6588</v>
      </c>
      <c r="AB540" t="s">
        <v>74</v>
      </c>
      <c r="AC540" t="s">
        <v>74</v>
      </c>
      <c r="AD540" t="s">
        <v>74</v>
      </c>
      <c r="AE540" t="s">
        <v>74</v>
      </c>
      <c r="AF540" t="s">
        <v>74</v>
      </c>
      <c r="AG540">
        <v>50</v>
      </c>
      <c r="AH540">
        <v>46</v>
      </c>
      <c r="AI540">
        <v>49</v>
      </c>
      <c r="AJ540">
        <v>0</v>
      </c>
      <c r="AK540">
        <v>3</v>
      </c>
      <c r="AL540" t="s">
        <v>6589</v>
      </c>
      <c r="AM540" t="s">
        <v>6590</v>
      </c>
      <c r="AN540" t="s">
        <v>6591</v>
      </c>
      <c r="AO540" t="s">
        <v>6592</v>
      </c>
      <c r="AP540" t="s">
        <v>74</v>
      </c>
      <c r="AQ540" t="s">
        <v>74</v>
      </c>
      <c r="AR540" t="s">
        <v>6583</v>
      </c>
      <c r="AS540" t="s">
        <v>6593</v>
      </c>
      <c r="AT540" t="s">
        <v>5966</v>
      </c>
      <c r="AU540">
        <v>1997</v>
      </c>
      <c r="AV540">
        <v>44</v>
      </c>
      <c r="AW540" t="s">
        <v>636</v>
      </c>
      <c r="AX540" t="s">
        <v>74</v>
      </c>
      <c r="AY540" t="s">
        <v>74</v>
      </c>
      <c r="AZ540" t="s">
        <v>74</v>
      </c>
      <c r="BA540" t="s">
        <v>74</v>
      </c>
      <c r="BB540">
        <v>65</v>
      </c>
      <c r="BC540">
        <v>73</v>
      </c>
      <c r="BD540" t="s">
        <v>74</v>
      </c>
      <c r="BE540" t="s">
        <v>6594</v>
      </c>
      <c r="BF540" t="str">
        <f>HYPERLINK("http://dx.doi.org/10.1007/BF02466518","http://dx.doi.org/10.1007/BF02466518")</f>
        <v>http://dx.doi.org/10.1007/BF02466518</v>
      </c>
      <c r="BG540" t="s">
        <v>74</v>
      </c>
      <c r="BH540" t="s">
        <v>74</v>
      </c>
      <c r="BI540">
        <v>9</v>
      </c>
      <c r="BJ540" t="s">
        <v>5650</v>
      </c>
      <c r="BK540" t="s">
        <v>95</v>
      </c>
      <c r="BL540" t="s">
        <v>1154</v>
      </c>
      <c r="BM540" t="s">
        <v>6595</v>
      </c>
      <c r="BN540" t="s">
        <v>74</v>
      </c>
      <c r="BO540" t="s">
        <v>74</v>
      </c>
      <c r="BP540" t="s">
        <v>74</v>
      </c>
      <c r="BQ540" t="s">
        <v>74</v>
      </c>
      <c r="BR540" t="s">
        <v>97</v>
      </c>
      <c r="BS540" t="s">
        <v>6596</v>
      </c>
      <c r="BT540" t="str">
        <f>HYPERLINK("https%3A%2F%2Fwww.webofscience.com%2Fwos%2Fwoscc%2Ffull-record%2FWOS:A1997WG75000011","View Full Record in Web of Science")</f>
        <v>View Full Record in Web of Science</v>
      </c>
    </row>
    <row r="541" spans="1:72" x14ac:dyDescent="0.15">
      <c r="A541" t="s">
        <v>5885</v>
      </c>
      <c r="B541" t="s">
        <v>6597</v>
      </c>
      <c r="C541" t="s">
        <v>74</v>
      </c>
      <c r="D541" t="s">
        <v>6598</v>
      </c>
      <c r="E541" t="s">
        <v>74</v>
      </c>
      <c r="F541" t="s">
        <v>6597</v>
      </c>
      <c r="G541" t="s">
        <v>74</v>
      </c>
      <c r="H541" t="s">
        <v>74</v>
      </c>
      <c r="I541" t="s">
        <v>6599</v>
      </c>
      <c r="J541" t="s">
        <v>6600</v>
      </c>
      <c r="K541" t="s">
        <v>6601</v>
      </c>
      <c r="L541" t="s">
        <v>74</v>
      </c>
      <c r="M541" t="s">
        <v>77</v>
      </c>
      <c r="N541" t="s">
        <v>5890</v>
      </c>
      <c r="O541" t="s">
        <v>6602</v>
      </c>
      <c r="P541" t="s">
        <v>6603</v>
      </c>
      <c r="Q541" t="s">
        <v>6604</v>
      </c>
      <c r="R541" t="s">
        <v>74</v>
      </c>
      <c r="S541" t="s">
        <v>74</v>
      </c>
      <c r="T541" t="s">
        <v>74</v>
      </c>
      <c r="U541" t="s">
        <v>74</v>
      </c>
      <c r="V541" t="s">
        <v>6605</v>
      </c>
      <c r="W541" t="s">
        <v>74</v>
      </c>
      <c r="X541" t="s">
        <v>74</v>
      </c>
      <c r="Y541" t="s">
        <v>6606</v>
      </c>
      <c r="Z541" t="s">
        <v>74</v>
      </c>
      <c r="AA541" t="s">
        <v>74</v>
      </c>
      <c r="AB541" t="s">
        <v>74</v>
      </c>
      <c r="AC541" t="s">
        <v>74</v>
      </c>
      <c r="AD541" t="s">
        <v>74</v>
      </c>
      <c r="AE541" t="s">
        <v>74</v>
      </c>
      <c r="AF541" t="s">
        <v>74</v>
      </c>
      <c r="AG541">
        <v>0</v>
      </c>
      <c r="AH541">
        <v>0</v>
      </c>
      <c r="AI541">
        <v>0</v>
      </c>
      <c r="AJ541">
        <v>0</v>
      </c>
      <c r="AK541">
        <v>0</v>
      </c>
      <c r="AL541" t="s">
        <v>6607</v>
      </c>
      <c r="AM541" t="s">
        <v>6608</v>
      </c>
      <c r="AN541" t="s">
        <v>6609</v>
      </c>
      <c r="AO541" t="s">
        <v>74</v>
      </c>
      <c r="AP541" t="s">
        <v>74</v>
      </c>
      <c r="AQ541" t="s">
        <v>6610</v>
      </c>
      <c r="AR541" t="s">
        <v>6611</v>
      </c>
      <c r="AS541" t="s">
        <v>74</v>
      </c>
      <c r="AT541" t="s">
        <v>74</v>
      </c>
      <c r="AU541">
        <v>1997</v>
      </c>
      <c r="AV541">
        <v>386</v>
      </c>
      <c r="AW541" t="s">
        <v>74</v>
      </c>
      <c r="AX541" t="s">
        <v>74</v>
      </c>
      <c r="AY541" t="s">
        <v>74</v>
      </c>
      <c r="AZ541" t="s">
        <v>74</v>
      </c>
      <c r="BA541" t="s">
        <v>74</v>
      </c>
      <c r="BB541">
        <v>189</v>
      </c>
      <c r="BC541">
        <v>197</v>
      </c>
      <c r="BD541" t="s">
        <v>74</v>
      </c>
      <c r="BE541" t="s">
        <v>74</v>
      </c>
      <c r="BF541" t="s">
        <v>74</v>
      </c>
      <c r="BG541" t="s">
        <v>74</v>
      </c>
      <c r="BH541" t="s">
        <v>74</v>
      </c>
      <c r="BI541">
        <v>9</v>
      </c>
      <c r="BJ541" t="s">
        <v>306</v>
      </c>
      <c r="BK541" t="s">
        <v>5898</v>
      </c>
      <c r="BL541" t="s">
        <v>306</v>
      </c>
      <c r="BM541" t="s">
        <v>6612</v>
      </c>
      <c r="BN541" t="s">
        <v>74</v>
      </c>
      <c r="BO541" t="s">
        <v>74</v>
      </c>
      <c r="BP541" t="s">
        <v>74</v>
      </c>
      <c r="BQ541" t="s">
        <v>74</v>
      </c>
      <c r="BR541" t="s">
        <v>97</v>
      </c>
      <c r="BS541" t="s">
        <v>6613</v>
      </c>
      <c r="BT541" t="str">
        <f>HYPERLINK("https%3A%2F%2Fwww.webofscience.com%2Fwos%2Fwoscc%2Ffull-record%2FWOS:A1997BG83Q00018","View Full Record in Web of Science")</f>
        <v>View Full Record in Web of Science</v>
      </c>
    </row>
    <row r="542" spans="1:72" x14ac:dyDescent="0.15">
      <c r="A542" t="s">
        <v>72</v>
      </c>
      <c r="B542" t="s">
        <v>6614</v>
      </c>
      <c r="C542" t="s">
        <v>74</v>
      </c>
      <c r="D542" t="s">
        <v>74</v>
      </c>
      <c r="E542" t="s">
        <v>74</v>
      </c>
      <c r="F542" t="s">
        <v>6614</v>
      </c>
      <c r="G542" t="s">
        <v>74</v>
      </c>
      <c r="H542" t="s">
        <v>74</v>
      </c>
      <c r="I542" t="s">
        <v>6615</v>
      </c>
      <c r="J542" t="s">
        <v>6616</v>
      </c>
      <c r="K542" t="s">
        <v>74</v>
      </c>
      <c r="L542" t="s">
        <v>74</v>
      </c>
      <c r="M542" t="s">
        <v>77</v>
      </c>
      <c r="N542" t="s">
        <v>78</v>
      </c>
      <c r="O542" t="s">
        <v>74</v>
      </c>
      <c r="P542" t="s">
        <v>74</v>
      </c>
      <c r="Q542" t="s">
        <v>74</v>
      </c>
      <c r="R542" t="s">
        <v>74</v>
      </c>
      <c r="S542" t="s">
        <v>74</v>
      </c>
      <c r="T542" t="s">
        <v>74</v>
      </c>
      <c r="U542" t="s">
        <v>6617</v>
      </c>
      <c r="V542" t="s">
        <v>6618</v>
      </c>
      <c r="W542" t="s">
        <v>6619</v>
      </c>
      <c r="X542" t="s">
        <v>6620</v>
      </c>
      <c r="Y542" t="s">
        <v>6621</v>
      </c>
      <c r="Z542" t="s">
        <v>74</v>
      </c>
      <c r="AA542" t="s">
        <v>6622</v>
      </c>
      <c r="AB542" t="s">
        <v>74</v>
      </c>
      <c r="AC542" t="s">
        <v>74</v>
      </c>
      <c r="AD542" t="s">
        <v>74</v>
      </c>
      <c r="AE542" t="s">
        <v>74</v>
      </c>
      <c r="AF542" t="s">
        <v>74</v>
      </c>
      <c r="AG542">
        <v>23</v>
      </c>
      <c r="AH542">
        <v>66</v>
      </c>
      <c r="AI542">
        <v>73</v>
      </c>
      <c r="AJ542">
        <v>0</v>
      </c>
      <c r="AK542">
        <v>8</v>
      </c>
      <c r="AL542" t="s">
        <v>1772</v>
      </c>
      <c r="AM542" t="s">
        <v>630</v>
      </c>
      <c r="AN542" t="s">
        <v>1773</v>
      </c>
      <c r="AO542" t="s">
        <v>6623</v>
      </c>
      <c r="AP542" t="s">
        <v>74</v>
      </c>
      <c r="AQ542" t="s">
        <v>74</v>
      </c>
      <c r="AR542" t="s">
        <v>6616</v>
      </c>
      <c r="AS542" t="s">
        <v>6624</v>
      </c>
      <c r="AT542" t="s">
        <v>5966</v>
      </c>
      <c r="AU542">
        <v>1997</v>
      </c>
      <c r="AV542">
        <v>35</v>
      </c>
      <c r="AW542">
        <v>1</v>
      </c>
      <c r="AX542" t="s">
        <v>74</v>
      </c>
      <c r="AY542" t="s">
        <v>74</v>
      </c>
      <c r="AZ542" t="s">
        <v>74</v>
      </c>
      <c r="BA542" t="s">
        <v>74</v>
      </c>
      <c r="BB542">
        <v>1</v>
      </c>
      <c r="BC542">
        <v>15</v>
      </c>
      <c r="BD542" t="s">
        <v>74</v>
      </c>
      <c r="BE542" t="s">
        <v>6625</v>
      </c>
      <c r="BF542" t="str">
        <f>HYPERLINK("http://dx.doi.org/10.1023/A:1005344225434","http://dx.doi.org/10.1023/A:1005344225434")</f>
        <v>http://dx.doi.org/10.1023/A:1005344225434</v>
      </c>
      <c r="BG542" t="s">
        <v>74</v>
      </c>
      <c r="BH542" t="s">
        <v>74</v>
      </c>
      <c r="BI542">
        <v>15</v>
      </c>
      <c r="BJ542" t="s">
        <v>2247</v>
      </c>
      <c r="BK542" t="s">
        <v>95</v>
      </c>
      <c r="BL542" t="s">
        <v>2248</v>
      </c>
      <c r="BM542" t="s">
        <v>6626</v>
      </c>
      <c r="BN542" t="s">
        <v>74</v>
      </c>
      <c r="BO542" t="s">
        <v>74</v>
      </c>
      <c r="BP542" t="s">
        <v>74</v>
      </c>
      <c r="BQ542" t="s">
        <v>74</v>
      </c>
      <c r="BR542" t="s">
        <v>97</v>
      </c>
      <c r="BS542" t="s">
        <v>6627</v>
      </c>
      <c r="BT542" t="str">
        <f>HYPERLINK("https%3A%2F%2Fwww.webofscience.com%2Fwos%2Fwoscc%2Ffull-record%2FWOS:A1997WN55500001","View Full Record in Web of Science")</f>
        <v>View Full Record in Web of Science</v>
      </c>
    </row>
    <row r="543" spans="1:72" x14ac:dyDescent="0.15">
      <c r="A543" t="s">
        <v>5885</v>
      </c>
      <c r="B543" t="s">
        <v>6628</v>
      </c>
      <c r="C543" t="s">
        <v>74</v>
      </c>
      <c r="D543" t="s">
        <v>6629</v>
      </c>
      <c r="E543" t="s">
        <v>74</v>
      </c>
      <c r="F543" t="s">
        <v>6628</v>
      </c>
      <c r="G543" t="s">
        <v>74</v>
      </c>
      <c r="H543" t="s">
        <v>74</v>
      </c>
      <c r="I543" t="s">
        <v>6630</v>
      </c>
      <c r="J543" t="s">
        <v>6631</v>
      </c>
      <c r="K543" t="s">
        <v>6632</v>
      </c>
      <c r="L543" t="s">
        <v>74</v>
      </c>
      <c r="M543" t="s">
        <v>77</v>
      </c>
      <c r="N543" t="s">
        <v>5890</v>
      </c>
      <c r="O543" t="s">
        <v>6633</v>
      </c>
      <c r="P543" t="s">
        <v>6634</v>
      </c>
      <c r="Q543" t="s">
        <v>6635</v>
      </c>
      <c r="R543" t="s">
        <v>74</v>
      </c>
      <c r="S543" t="s">
        <v>74</v>
      </c>
      <c r="T543" t="s">
        <v>74</v>
      </c>
      <c r="U543" t="s">
        <v>74</v>
      </c>
      <c r="V543" t="s">
        <v>6636</v>
      </c>
      <c r="W543" t="s">
        <v>74</v>
      </c>
      <c r="X543" t="s">
        <v>74</v>
      </c>
      <c r="Y543" t="s">
        <v>6637</v>
      </c>
      <c r="Z543" t="s">
        <v>74</v>
      </c>
      <c r="AA543" t="s">
        <v>6638</v>
      </c>
      <c r="AB543" t="s">
        <v>74</v>
      </c>
      <c r="AC543" t="s">
        <v>74</v>
      </c>
      <c r="AD543" t="s">
        <v>74</v>
      </c>
      <c r="AE543" t="s">
        <v>74</v>
      </c>
      <c r="AF543" t="s">
        <v>74</v>
      </c>
      <c r="AG543">
        <v>0</v>
      </c>
      <c r="AH543">
        <v>0</v>
      </c>
      <c r="AI543">
        <v>0</v>
      </c>
      <c r="AJ543">
        <v>0</v>
      </c>
      <c r="AK543">
        <v>0</v>
      </c>
      <c r="AL543" t="s">
        <v>6639</v>
      </c>
      <c r="AM543" t="s">
        <v>6640</v>
      </c>
      <c r="AN543" t="s">
        <v>6641</v>
      </c>
      <c r="AO543" t="s">
        <v>74</v>
      </c>
      <c r="AP543" t="s">
        <v>74</v>
      </c>
      <c r="AQ543" t="s">
        <v>6642</v>
      </c>
      <c r="AR543" t="s">
        <v>6643</v>
      </c>
      <c r="AS543" t="s">
        <v>74</v>
      </c>
      <c r="AT543" t="s">
        <v>74</v>
      </c>
      <c r="AU543">
        <v>1997</v>
      </c>
      <c r="AV543">
        <v>58</v>
      </c>
      <c r="AW543" t="s">
        <v>74</v>
      </c>
      <c r="AX543" t="s">
        <v>74</v>
      </c>
      <c r="AY543" t="s">
        <v>74</v>
      </c>
      <c r="AZ543" t="s">
        <v>74</v>
      </c>
      <c r="BA543" t="s">
        <v>74</v>
      </c>
      <c r="BB543">
        <v>111</v>
      </c>
      <c r="BC543">
        <v>114</v>
      </c>
      <c r="BD543" t="s">
        <v>74</v>
      </c>
      <c r="BE543" t="s">
        <v>74</v>
      </c>
      <c r="BF543" t="s">
        <v>74</v>
      </c>
      <c r="BG543" t="s">
        <v>74</v>
      </c>
      <c r="BH543" t="s">
        <v>74</v>
      </c>
      <c r="BI543">
        <v>4</v>
      </c>
      <c r="BJ543" t="s">
        <v>638</v>
      </c>
      <c r="BK543" t="s">
        <v>5898</v>
      </c>
      <c r="BL543" t="s">
        <v>638</v>
      </c>
      <c r="BM543" t="s">
        <v>6644</v>
      </c>
      <c r="BN543" t="s">
        <v>74</v>
      </c>
      <c r="BO543" t="s">
        <v>74</v>
      </c>
      <c r="BP543" t="s">
        <v>74</v>
      </c>
      <c r="BQ543" t="s">
        <v>74</v>
      </c>
      <c r="BR543" t="s">
        <v>97</v>
      </c>
      <c r="BS543" t="s">
        <v>6645</v>
      </c>
      <c r="BT543" t="str">
        <f>HYPERLINK("https%3A%2F%2Fwww.webofscience.com%2Fwos%2Fwoscc%2Ffull-record%2FWOS:A1997BJ76R00024","View Full Record in Web of Science")</f>
        <v>View Full Record in Web of Science</v>
      </c>
    </row>
    <row r="544" spans="1:72" x14ac:dyDescent="0.15">
      <c r="A544" t="s">
        <v>5885</v>
      </c>
      <c r="B544" t="s">
        <v>6646</v>
      </c>
      <c r="C544" t="s">
        <v>74</v>
      </c>
      <c r="D544" t="s">
        <v>6629</v>
      </c>
      <c r="E544" t="s">
        <v>74</v>
      </c>
      <c r="F544" t="s">
        <v>6646</v>
      </c>
      <c r="G544" t="s">
        <v>74</v>
      </c>
      <c r="H544" t="s">
        <v>74</v>
      </c>
      <c r="I544" t="s">
        <v>6647</v>
      </c>
      <c r="J544" t="s">
        <v>6631</v>
      </c>
      <c r="K544" t="s">
        <v>6632</v>
      </c>
      <c r="L544" t="s">
        <v>74</v>
      </c>
      <c r="M544" t="s">
        <v>77</v>
      </c>
      <c r="N544" t="s">
        <v>5890</v>
      </c>
      <c r="O544" t="s">
        <v>6633</v>
      </c>
      <c r="P544" t="s">
        <v>6634</v>
      </c>
      <c r="Q544" t="s">
        <v>6635</v>
      </c>
      <c r="R544" t="s">
        <v>74</v>
      </c>
      <c r="S544" t="s">
        <v>74</v>
      </c>
      <c r="T544" t="s">
        <v>74</v>
      </c>
      <c r="U544" t="s">
        <v>74</v>
      </c>
      <c r="V544" t="s">
        <v>6648</v>
      </c>
      <c r="W544" t="s">
        <v>74</v>
      </c>
      <c r="X544" t="s">
        <v>74</v>
      </c>
      <c r="Y544" t="s">
        <v>6649</v>
      </c>
      <c r="Z544" t="s">
        <v>74</v>
      </c>
      <c r="AA544" t="s">
        <v>6638</v>
      </c>
      <c r="AB544" t="s">
        <v>74</v>
      </c>
      <c r="AC544" t="s">
        <v>74</v>
      </c>
      <c r="AD544" t="s">
        <v>74</v>
      </c>
      <c r="AE544" t="s">
        <v>74</v>
      </c>
      <c r="AF544" t="s">
        <v>74</v>
      </c>
      <c r="AG544">
        <v>0</v>
      </c>
      <c r="AH544">
        <v>0</v>
      </c>
      <c r="AI544">
        <v>0</v>
      </c>
      <c r="AJ544">
        <v>0</v>
      </c>
      <c r="AK544">
        <v>0</v>
      </c>
      <c r="AL544" t="s">
        <v>6639</v>
      </c>
      <c r="AM544" t="s">
        <v>6640</v>
      </c>
      <c r="AN544" t="s">
        <v>6641</v>
      </c>
      <c r="AO544" t="s">
        <v>74</v>
      </c>
      <c r="AP544" t="s">
        <v>74</v>
      </c>
      <c r="AQ544" t="s">
        <v>6642</v>
      </c>
      <c r="AR544" t="s">
        <v>6643</v>
      </c>
      <c r="AS544" t="s">
        <v>74</v>
      </c>
      <c r="AT544" t="s">
        <v>74</v>
      </c>
      <c r="AU544">
        <v>1997</v>
      </c>
      <c r="AV544">
        <v>58</v>
      </c>
      <c r="AW544" t="s">
        <v>74</v>
      </c>
      <c r="AX544" t="s">
        <v>74</v>
      </c>
      <c r="AY544" t="s">
        <v>74</v>
      </c>
      <c r="AZ544" t="s">
        <v>74</v>
      </c>
      <c r="BA544" t="s">
        <v>74</v>
      </c>
      <c r="BB544">
        <v>115</v>
      </c>
      <c r="BC544">
        <v>118</v>
      </c>
      <c r="BD544" t="s">
        <v>74</v>
      </c>
      <c r="BE544" t="s">
        <v>74</v>
      </c>
      <c r="BF544" t="s">
        <v>74</v>
      </c>
      <c r="BG544" t="s">
        <v>74</v>
      </c>
      <c r="BH544" t="s">
        <v>74</v>
      </c>
      <c r="BI544">
        <v>4</v>
      </c>
      <c r="BJ544" t="s">
        <v>638</v>
      </c>
      <c r="BK544" t="s">
        <v>5898</v>
      </c>
      <c r="BL544" t="s">
        <v>638</v>
      </c>
      <c r="BM544" t="s">
        <v>6644</v>
      </c>
      <c r="BN544" t="s">
        <v>74</v>
      </c>
      <c r="BO544" t="s">
        <v>74</v>
      </c>
      <c r="BP544" t="s">
        <v>74</v>
      </c>
      <c r="BQ544" t="s">
        <v>74</v>
      </c>
      <c r="BR544" t="s">
        <v>97</v>
      </c>
      <c r="BS544" t="s">
        <v>6650</v>
      </c>
      <c r="BT544" t="str">
        <f>HYPERLINK("https%3A%2F%2Fwww.webofscience.com%2Fwos%2Fwoscc%2Ffull-record%2FWOS:A1997BJ76R00025","View Full Record in Web of Science")</f>
        <v>View Full Record in Web of Science</v>
      </c>
    </row>
    <row r="545" spans="1:72" x14ac:dyDescent="0.15">
      <c r="A545" t="s">
        <v>5885</v>
      </c>
      <c r="B545" t="s">
        <v>6651</v>
      </c>
      <c r="C545" t="s">
        <v>74</v>
      </c>
      <c r="D545" t="s">
        <v>6629</v>
      </c>
      <c r="E545" t="s">
        <v>74</v>
      </c>
      <c r="F545" t="s">
        <v>6651</v>
      </c>
      <c r="G545" t="s">
        <v>74</v>
      </c>
      <c r="H545" t="s">
        <v>74</v>
      </c>
      <c r="I545" t="s">
        <v>6652</v>
      </c>
      <c r="J545" t="s">
        <v>6631</v>
      </c>
      <c r="K545" t="s">
        <v>6632</v>
      </c>
      <c r="L545" t="s">
        <v>74</v>
      </c>
      <c r="M545" t="s">
        <v>77</v>
      </c>
      <c r="N545" t="s">
        <v>5890</v>
      </c>
      <c r="O545" t="s">
        <v>6633</v>
      </c>
      <c r="P545" t="s">
        <v>6634</v>
      </c>
      <c r="Q545" t="s">
        <v>6635</v>
      </c>
      <c r="R545" t="s">
        <v>74</v>
      </c>
      <c r="S545" t="s">
        <v>74</v>
      </c>
      <c r="T545" t="s">
        <v>74</v>
      </c>
      <c r="U545" t="s">
        <v>74</v>
      </c>
      <c r="V545" t="s">
        <v>6653</v>
      </c>
      <c r="W545" t="s">
        <v>74</v>
      </c>
      <c r="X545" t="s">
        <v>74</v>
      </c>
      <c r="Y545" t="s">
        <v>6654</v>
      </c>
      <c r="Z545" t="s">
        <v>74</v>
      </c>
      <c r="AA545" t="s">
        <v>6655</v>
      </c>
      <c r="AB545" t="s">
        <v>6656</v>
      </c>
      <c r="AC545" t="s">
        <v>74</v>
      </c>
      <c r="AD545" t="s">
        <v>74</v>
      </c>
      <c r="AE545" t="s">
        <v>74</v>
      </c>
      <c r="AF545" t="s">
        <v>74</v>
      </c>
      <c r="AG545">
        <v>0</v>
      </c>
      <c r="AH545">
        <v>1</v>
      </c>
      <c r="AI545">
        <v>1</v>
      </c>
      <c r="AJ545">
        <v>0</v>
      </c>
      <c r="AK545">
        <v>3</v>
      </c>
      <c r="AL545" t="s">
        <v>6639</v>
      </c>
      <c r="AM545" t="s">
        <v>6640</v>
      </c>
      <c r="AN545" t="s">
        <v>6641</v>
      </c>
      <c r="AO545" t="s">
        <v>74</v>
      </c>
      <c r="AP545" t="s">
        <v>74</v>
      </c>
      <c r="AQ545" t="s">
        <v>6642</v>
      </c>
      <c r="AR545" t="s">
        <v>6643</v>
      </c>
      <c r="AS545" t="s">
        <v>74</v>
      </c>
      <c r="AT545" t="s">
        <v>74</v>
      </c>
      <c r="AU545">
        <v>1997</v>
      </c>
      <c r="AV545">
        <v>58</v>
      </c>
      <c r="AW545" t="s">
        <v>74</v>
      </c>
      <c r="AX545" t="s">
        <v>74</v>
      </c>
      <c r="AY545" t="s">
        <v>74</v>
      </c>
      <c r="AZ545" t="s">
        <v>74</v>
      </c>
      <c r="BA545" t="s">
        <v>74</v>
      </c>
      <c r="BB545">
        <v>147</v>
      </c>
      <c r="BC545">
        <v>152</v>
      </c>
      <c r="BD545" t="s">
        <v>74</v>
      </c>
      <c r="BE545" t="s">
        <v>74</v>
      </c>
      <c r="BF545" t="s">
        <v>74</v>
      </c>
      <c r="BG545" t="s">
        <v>74</v>
      </c>
      <c r="BH545" t="s">
        <v>74</v>
      </c>
      <c r="BI545">
        <v>6</v>
      </c>
      <c r="BJ545" t="s">
        <v>638</v>
      </c>
      <c r="BK545" t="s">
        <v>5898</v>
      </c>
      <c r="BL545" t="s">
        <v>638</v>
      </c>
      <c r="BM545" t="s">
        <v>6644</v>
      </c>
      <c r="BN545" t="s">
        <v>74</v>
      </c>
      <c r="BO545" t="s">
        <v>74</v>
      </c>
      <c r="BP545" t="s">
        <v>74</v>
      </c>
      <c r="BQ545" t="s">
        <v>74</v>
      </c>
      <c r="BR545" t="s">
        <v>97</v>
      </c>
      <c r="BS545" t="s">
        <v>6657</v>
      </c>
      <c r="BT545" t="str">
        <f>HYPERLINK("https%3A%2F%2Fwww.webofscience.com%2Fwos%2Fwoscc%2Ffull-record%2FWOS:A1997BJ76R00033","View Full Record in Web of Science")</f>
        <v>View Full Record in Web of Science</v>
      </c>
    </row>
    <row r="546" spans="1:72" x14ac:dyDescent="0.15">
      <c r="A546" t="s">
        <v>5885</v>
      </c>
      <c r="B546" t="s">
        <v>6658</v>
      </c>
      <c r="C546" t="s">
        <v>74</v>
      </c>
      <c r="D546" t="s">
        <v>6629</v>
      </c>
      <c r="E546" t="s">
        <v>74</v>
      </c>
      <c r="F546" t="s">
        <v>6658</v>
      </c>
      <c r="G546" t="s">
        <v>74</v>
      </c>
      <c r="H546" t="s">
        <v>74</v>
      </c>
      <c r="I546" t="s">
        <v>6659</v>
      </c>
      <c r="J546" t="s">
        <v>6631</v>
      </c>
      <c r="K546" t="s">
        <v>6632</v>
      </c>
      <c r="L546" t="s">
        <v>74</v>
      </c>
      <c r="M546" t="s">
        <v>77</v>
      </c>
      <c r="N546" t="s">
        <v>5890</v>
      </c>
      <c r="O546" t="s">
        <v>6633</v>
      </c>
      <c r="P546" t="s">
        <v>6634</v>
      </c>
      <c r="Q546" t="s">
        <v>6635</v>
      </c>
      <c r="R546" t="s">
        <v>74</v>
      </c>
      <c r="S546" t="s">
        <v>74</v>
      </c>
      <c r="T546" t="s">
        <v>74</v>
      </c>
      <c r="U546" t="s">
        <v>74</v>
      </c>
      <c r="V546" t="s">
        <v>6660</v>
      </c>
      <c r="W546" t="s">
        <v>74</v>
      </c>
      <c r="X546" t="s">
        <v>74</v>
      </c>
      <c r="Y546" t="s">
        <v>6661</v>
      </c>
      <c r="Z546" t="s">
        <v>74</v>
      </c>
      <c r="AA546" t="s">
        <v>74</v>
      </c>
      <c r="AB546" t="s">
        <v>74</v>
      </c>
      <c r="AC546" t="s">
        <v>74</v>
      </c>
      <c r="AD546" t="s">
        <v>74</v>
      </c>
      <c r="AE546" t="s">
        <v>74</v>
      </c>
      <c r="AF546" t="s">
        <v>74</v>
      </c>
      <c r="AG546">
        <v>0</v>
      </c>
      <c r="AH546">
        <v>0</v>
      </c>
      <c r="AI546">
        <v>0</v>
      </c>
      <c r="AJ546">
        <v>0</v>
      </c>
      <c r="AK546">
        <v>0</v>
      </c>
      <c r="AL546" t="s">
        <v>6639</v>
      </c>
      <c r="AM546" t="s">
        <v>6640</v>
      </c>
      <c r="AN546" t="s">
        <v>6641</v>
      </c>
      <c r="AO546" t="s">
        <v>74</v>
      </c>
      <c r="AP546" t="s">
        <v>74</v>
      </c>
      <c r="AQ546" t="s">
        <v>6642</v>
      </c>
      <c r="AR546" t="s">
        <v>6643</v>
      </c>
      <c r="AS546" t="s">
        <v>74</v>
      </c>
      <c r="AT546" t="s">
        <v>74</v>
      </c>
      <c r="AU546">
        <v>1997</v>
      </c>
      <c r="AV546">
        <v>58</v>
      </c>
      <c r="AW546" t="s">
        <v>74</v>
      </c>
      <c r="AX546" t="s">
        <v>74</v>
      </c>
      <c r="AY546" t="s">
        <v>74</v>
      </c>
      <c r="AZ546" t="s">
        <v>74</v>
      </c>
      <c r="BA546" t="s">
        <v>74</v>
      </c>
      <c r="BB546">
        <v>303</v>
      </c>
      <c r="BC546">
        <v>309</v>
      </c>
      <c r="BD546" t="s">
        <v>74</v>
      </c>
      <c r="BE546" t="s">
        <v>74</v>
      </c>
      <c r="BF546" t="s">
        <v>74</v>
      </c>
      <c r="BG546" t="s">
        <v>74</v>
      </c>
      <c r="BH546" t="s">
        <v>74</v>
      </c>
      <c r="BI546">
        <v>7</v>
      </c>
      <c r="BJ546" t="s">
        <v>638</v>
      </c>
      <c r="BK546" t="s">
        <v>5898</v>
      </c>
      <c r="BL546" t="s">
        <v>638</v>
      </c>
      <c r="BM546" t="s">
        <v>6644</v>
      </c>
      <c r="BN546" t="s">
        <v>74</v>
      </c>
      <c r="BO546" t="s">
        <v>74</v>
      </c>
      <c r="BP546" t="s">
        <v>74</v>
      </c>
      <c r="BQ546" t="s">
        <v>74</v>
      </c>
      <c r="BR546" t="s">
        <v>97</v>
      </c>
      <c r="BS546" t="s">
        <v>6662</v>
      </c>
      <c r="BT546" t="str">
        <f>HYPERLINK("https%3A%2F%2Fwww.webofscience.com%2Fwos%2Fwoscc%2Ffull-record%2FWOS:A1997BJ76R00056","View Full Record in Web of Science")</f>
        <v>View Full Record in Web of Science</v>
      </c>
    </row>
    <row r="547" spans="1:72" x14ac:dyDescent="0.15">
      <c r="A547" t="s">
        <v>5885</v>
      </c>
      <c r="B547" t="s">
        <v>6663</v>
      </c>
      <c r="C547" t="s">
        <v>74</v>
      </c>
      <c r="D547" t="s">
        <v>6629</v>
      </c>
      <c r="E547" t="s">
        <v>74</v>
      </c>
      <c r="F547" t="s">
        <v>6663</v>
      </c>
      <c r="G547" t="s">
        <v>74</v>
      </c>
      <c r="H547" t="s">
        <v>74</v>
      </c>
      <c r="I547" t="s">
        <v>6664</v>
      </c>
      <c r="J547" t="s">
        <v>6631</v>
      </c>
      <c r="K547" t="s">
        <v>6632</v>
      </c>
      <c r="L547" t="s">
        <v>74</v>
      </c>
      <c r="M547" t="s">
        <v>77</v>
      </c>
      <c r="N547" t="s">
        <v>5890</v>
      </c>
      <c r="O547" t="s">
        <v>6633</v>
      </c>
      <c r="P547" t="s">
        <v>6634</v>
      </c>
      <c r="Q547" t="s">
        <v>6635</v>
      </c>
      <c r="R547" t="s">
        <v>74</v>
      </c>
      <c r="S547" t="s">
        <v>74</v>
      </c>
      <c r="T547" t="s">
        <v>74</v>
      </c>
      <c r="U547" t="s">
        <v>74</v>
      </c>
      <c r="V547" t="s">
        <v>6665</v>
      </c>
      <c r="W547" t="s">
        <v>74</v>
      </c>
      <c r="X547" t="s">
        <v>74</v>
      </c>
      <c r="Y547" t="s">
        <v>6666</v>
      </c>
      <c r="Z547" t="s">
        <v>74</v>
      </c>
      <c r="AA547" t="s">
        <v>6667</v>
      </c>
      <c r="AB547" t="s">
        <v>74</v>
      </c>
      <c r="AC547" t="s">
        <v>74</v>
      </c>
      <c r="AD547" t="s">
        <v>74</v>
      </c>
      <c r="AE547" t="s">
        <v>74</v>
      </c>
      <c r="AF547" t="s">
        <v>74</v>
      </c>
      <c r="AG547">
        <v>0</v>
      </c>
      <c r="AH547">
        <v>1</v>
      </c>
      <c r="AI547">
        <v>1</v>
      </c>
      <c r="AJ547">
        <v>0</v>
      </c>
      <c r="AK547">
        <v>0</v>
      </c>
      <c r="AL547" t="s">
        <v>6639</v>
      </c>
      <c r="AM547" t="s">
        <v>6640</v>
      </c>
      <c r="AN547" t="s">
        <v>6641</v>
      </c>
      <c r="AO547" t="s">
        <v>74</v>
      </c>
      <c r="AP547" t="s">
        <v>74</v>
      </c>
      <c r="AQ547" t="s">
        <v>6642</v>
      </c>
      <c r="AR547" t="s">
        <v>6643</v>
      </c>
      <c r="AS547" t="s">
        <v>74</v>
      </c>
      <c r="AT547" t="s">
        <v>74</v>
      </c>
      <c r="AU547">
        <v>1997</v>
      </c>
      <c r="AV547">
        <v>58</v>
      </c>
      <c r="AW547" t="s">
        <v>74</v>
      </c>
      <c r="AX547" t="s">
        <v>74</v>
      </c>
      <c r="AY547" t="s">
        <v>74</v>
      </c>
      <c r="AZ547" t="s">
        <v>74</v>
      </c>
      <c r="BA547" t="s">
        <v>74</v>
      </c>
      <c r="BB547">
        <v>323</v>
      </c>
      <c r="BC547">
        <v>326</v>
      </c>
      <c r="BD547" t="s">
        <v>74</v>
      </c>
      <c r="BE547" t="s">
        <v>74</v>
      </c>
      <c r="BF547" t="s">
        <v>74</v>
      </c>
      <c r="BG547" t="s">
        <v>74</v>
      </c>
      <c r="BH547" t="s">
        <v>74</v>
      </c>
      <c r="BI547">
        <v>4</v>
      </c>
      <c r="BJ547" t="s">
        <v>638</v>
      </c>
      <c r="BK547" t="s">
        <v>5898</v>
      </c>
      <c r="BL547" t="s">
        <v>638</v>
      </c>
      <c r="BM547" t="s">
        <v>6644</v>
      </c>
      <c r="BN547" t="s">
        <v>74</v>
      </c>
      <c r="BO547" t="s">
        <v>74</v>
      </c>
      <c r="BP547" t="s">
        <v>74</v>
      </c>
      <c r="BQ547" t="s">
        <v>74</v>
      </c>
      <c r="BR547" t="s">
        <v>97</v>
      </c>
      <c r="BS547" t="s">
        <v>6668</v>
      </c>
      <c r="BT547" t="str">
        <f>HYPERLINK("https%3A%2F%2Fwww.webofscience.com%2Fwos%2Fwoscc%2Ffull-record%2FWOS:A1997BJ76R00060","View Full Record in Web of Science")</f>
        <v>View Full Record in Web of Science</v>
      </c>
    </row>
    <row r="548" spans="1:72" x14ac:dyDescent="0.15">
      <c r="A548" t="s">
        <v>72</v>
      </c>
      <c r="B548" t="s">
        <v>6669</v>
      </c>
      <c r="C548" t="s">
        <v>74</v>
      </c>
      <c r="D548" t="s">
        <v>74</v>
      </c>
      <c r="E548" t="s">
        <v>74</v>
      </c>
      <c r="F548" t="s">
        <v>6669</v>
      </c>
      <c r="G548" t="s">
        <v>74</v>
      </c>
      <c r="H548" t="s">
        <v>74</v>
      </c>
      <c r="I548" t="s">
        <v>6670</v>
      </c>
      <c r="J548" t="s">
        <v>6671</v>
      </c>
      <c r="K548" t="s">
        <v>74</v>
      </c>
      <c r="L548" t="s">
        <v>74</v>
      </c>
      <c r="M548" t="s">
        <v>77</v>
      </c>
      <c r="N548" t="s">
        <v>332</v>
      </c>
      <c r="O548" t="s">
        <v>6672</v>
      </c>
      <c r="P548" t="s">
        <v>6673</v>
      </c>
      <c r="Q548" t="s">
        <v>6674</v>
      </c>
      <c r="R548" t="s">
        <v>74</v>
      </c>
      <c r="S548" t="s">
        <v>74</v>
      </c>
      <c r="T548" t="s">
        <v>74</v>
      </c>
      <c r="U548" t="s">
        <v>74</v>
      </c>
      <c r="V548" t="s">
        <v>74</v>
      </c>
      <c r="W548" t="s">
        <v>74</v>
      </c>
      <c r="X548" t="s">
        <v>74</v>
      </c>
      <c r="Y548" t="s">
        <v>6675</v>
      </c>
      <c r="Z548" t="s">
        <v>74</v>
      </c>
      <c r="AA548" t="s">
        <v>74</v>
      </c>
      <c r="AB548" t="s">
        <v>74</v>
      </c>
      <c r="AC548" t="s">
        <v>74</v>
      </c>
      <c r="AD548" t="s">
        <v>74</v>
      </c>
      <c r="AE548" t="s">
        <v>74</v>
      </c>
      <c r="AF548" t="s">
        <v>74</v>
      </c>
      <c r="AG548">
        <v>0</v>
      </c>
      <c r="AH548">
        <v>0</v>
      </c>
      <c r="AI548">
        <v>0</v>
      </c>
      <c r="AJ548">
        <v>0</v>
      </c>
      <c r="AK548">
        <v>1</v>
      </c>
      <c r="AL548" t="s">
        <v>6676</v>
      </c>
      <c r="AM548" t="s">
        <v>5288</v>
      </c>
      <c r="AN548" t="s">
        <v>6677</v>
      </c>
      <c r="AO548" t="s">
        <v>6678</v>
      </c>
      <c r="AP548" t="s">
        <v>74</v>
      </c>
      <c r="AQ548" t="s">
        <v>74</v>
      </c>
      <c r="AR548" t="s">
        <v>6679</v>
      </c>
      <c r="AS548" t="s">
        <v>6680</v>
      </c>
      <c r="AT548" t="s">
        <v>6681</v>
      </c>
      <c r="AU548">
        <v>1997</v>
      </c>
      <c r="AV548">
        <v>18</v>
      </c>
      <c r="AW548">
        <v>1</v>
      </c>
      <c r="AX548" t="s">
        <v>74</v>
      </c>
      <c r="AY548" t="s">
        <v>74</v>
      </c>
      <c r="AZ548" t="s">
        <v>74</v>
      </c>
      <c r="BA548" t="s">
        <v>74</v>
      </c>
      <c r="BB548">
        <v>5</v>
      </c>
      <c r="BC548">
        <v>6</v>
      </c>
      <c r="BD548" t="s">
        <v>74</v>
      </c>
      <c r="BE548" t="s">
        <v>74</v>
      </c>
      <c r="BF548" t="s">
        <v>74</v>
      </c>
      <c r="BG548" t="s">
        <v>74</v>
      </c>
      <c r="BH548" t="s">
        <v>74</v>
      </c>
      <c r="BI548">
        <v>2</v>
      </c>
      <c r="BJ548" t="s">
        <v>4117</v>
      </c>
      <c r="BK548" t="s">
        <v>363</v>
      </c>
      <c r="BL548" t="s">
        <v>4118</v>
      </c>
      <c r="BM548" t="s">
        <v>6682</v>
      </c>
      <c r="BN548" t="s">
        <v>74</v>
      </c>
      <c r="BO548" t="s">
        <v>74</v>
      </c>
      <c r="BP548" t="s">
        <v>74</v>
      </c>
      <c r="BQ548" t="s">
        <v>74</v>
      </c>
      <c r="BR548" t="s">
        <v>97</v>
      </c>
      <c r="BS548" t="s">
        <v>6683</v>
      </c>
      <c r="BT548" t="str">
        <f>HYPERLINK("https%3A%2F%2Fwww.webofscience.com%2Fwos%2Fwoscc%2Ffull-record%2FWOS:A1997WF59800004","View Full Record in Web of Science")</f>
        <v>View Full Record in Web of Science</v>
      </c>
    </row>
    <row r="549" spans="1:72" x14ac:dyDescent="0.15">
      <c r="A549" t="s">
        <v>72</v>
      </c>
      <c r="B549" t="s">
        <v>6669</v>
      </c>
      <c r="C549" t="s">
        <v>74</v>
      </c>
      <c r="D549" t="s">
        <v>74</v>
      </c>
      <c r="E549" t="s">
        <v>74</v>
      </c>
      <c r="F549" t="s">
        <v>6669</v>
      </c>
      <c r="G549" t="s">
        <v>74</v>
      </c>
      <c r="H549" t="s">
        <v>74</v>
      </c>
      <c r="I549" t="s">
        <v>6684</v>
      </c>
      <c r="J549" t="s">
        <v>6671</v>
      </c>
      <c r="K549" t="s">
        <v>74</v>
      </c>
      <c r="L549" t="s">
        <v>74</v>
      </c>
      <c r="M549" t="s">
        <v>77</v>
      </c>
      <c r="N549" t="s">
        <v>332</v>
      </c>
      <c r="O549" t="s">
        <v>6672</v>
      </c>
      <c r="P549" t="s">
        <v>6673</v>
      </c>
      <c r="Q549" t="s">
        <v>6674</v>
      </c>
      <c r="R549" t="s">
        <v>74</v>
      </c>
      <c r="S549" t="s">
        <v>74</v>
      </c>
      <c r="T549" t="s">
        <v>74</v>
      </c>
      <c r="U549" t="s">
        <v>74</v>
      </c>
      <c r="V549" t="s">
        <v>74</v>
      </c>
      <c r="W549" t="s">
        <v>74</v>
      </c>
      <c r="X549" t="s">
        <v>74</v>
      </c>
      <c r="Y549" t="s">
        <v>6675</v>
      </c>
      <c r="Z549" t="s">
        <v>74</v>
      </c>
      <c r="AA549" t="s">
        <v>74</v>
      </c>
      <c r="AB549" t="s">
        <v>74</v>
      </c>
      <c r="AC549" t="s">
        <v>74</v>
      </c>
      <c r="AD549" t="s">
        <v>74</v>
      </c>
      <c r="AE549" t="s">
        <v>74</v>
      </c>
      <c r="AF549" t="s">
        <v>74</v>
      </c>
      <c r="AG549">
        <v>0</v>
      </c>
      <c r="AH549">
        <v>0</v>
      </c>
      <c r="AI549">
        <v>0</v>
      </c>
      <c r="AJ549">
        <v>0</v>
      </c>
      <c r="AK549">
        <v>1</v>
      </c>
      <c r="AL549" t="s">
        <v>6676</v>
      </c>
      <c r="AM549" t="s">
        <v>5288</v>
      </c>
      <c r="AN549" t="s">
        <v>6677</v>
      </c>
      <c r="AO549" t="s">
        <v>6678</v>
      </c>
      <c r="AP549" t="s">
        <v>74</v>
      </c>
      <c r="AQ549" t="s">
        <v>74</v>
      </c>
      <c r="AR549" t="s">
        <v>6679</v>
      </c>
      <c r="AS549" t="s">
        <v>6680</v>
      </c>
      <c r="AT549" t="s">
        <v>6681</v>
      </c>
      <c r="AU549">
        <v>1997</v>
      </c>
      <c r="AV549">
        <v>18</v>
      </c>
      <c r="AW549">
        <v>1</v>
      </c>
      <c r="AX549" t="s">
        <v>74</v>
      </c>
      <c r="AY549" t="s">
        <v>74</v>
      </c>
      <c r="AZ549" t="s">
        <v>74</v>
      </c>
      <c r="BA549" t="s">
        <v>74</v>
      </c>
      <c r="BB549">
        <v>6</v>
      </c>
      <c r="BC549">
        <v>7</v>
      </c>
      <c r="BD549" t="s">
        <v>74</v>
      </c>
      <c r="BE549" t="s">
        <v>74</v>
      </c>
      <c r="BF549" t="s">
        <v>74</v>
      </c>
      <c r="BG549" t="s">
        <v>74</v>
      </c>
      <c r="BH549" t="s">
        <v>74</v>
      </c>
      <c r="BI549">
        <v>2</v>
      </c>
      <c r="BJ549" t="s">
        <v>4117</v>
      </c>
      <c r="BK549" t="s">
        <v>363</v>
      </c>
      <c r="BL549" t="s">
        <v>4118</v>
      </c>
      <c r="BM549" t="s">
        <v>6682</v>
      </c>
      <c r="BN549" t="s">
        <v>74</v>
      </c>
      <c r="BO549" t="s">
        <v>74</v>
      </c>
      <c r="BP549" t="s">
        <v>74</v>
      </c>
      <c r="BQ549" t="s">
        <v>74</v>
      </c>
      <c r="BR549" t="s">
        <v>97</v>
      </c>
      <c r="BS549" t="s">
        <v>6685</v>
      </c>
      <c r="BT549" t="str">
        <f>HYPERLINK("https%3A%2F%2Fwww.webofscience.com%2Fwos%2Fwoscc%2Ffull-record%2FWOS:A1997WF59800005","View Full Record in Web of Science")</f>
        <v>View Full Record in Web of Science</v>
      </c>
    </row>
    <row r="550" spans="1:72" x14ac:dyDescent="0.15">
      <c r="A550" t="s">
        <v>72</v>
      </c>
      <c r="B550" t="s">
        <v>6686</v>
      </c>
      <c r="C550" t="s">
        <v>74</v>
      </c>
      <c r="D550" t="s">
        <v>74</v>
      </c>
      <c r="E550" t="s">
        <v>74</v>
      </c>
      <c r="F550" t="s">
        <v>6686</v>
      </c>
      <c r="G550" t="s">
        <v>74</v>
      </c>
      <c r="H550" t="s">
        <v>74</v>
      </c>
      <c r="I550" t="s">
        <v>6687</v>
      </c>
      <c r="J550" t="s">
        <v>6671</v>
      </c>
      <c r="K550" t="s">
        <v>74</v>
      </c>
      <c r="L550" t="s">
        <v>74</v>
      </c>
      <c r="M550" t="s">
        <v>77</v>
      </c>
      <c r="N550" t="s">
        <v>332</v>
      </c>
      <c r="O550" t="s">
        <v>6672</v>
      </c>
      <c r="P550" t="s">
        <v>6673</v>
      </c>
      <c r="Q550" t="s">
        <v>6674</v>
      </c>
      <c r="R550" t="s">
        <v>74</v>
      </c>
      <c r="S550" t="s">
        <v>74</v>
      </c>
      <c r="T550" t="s">
        <v>74</v>
      </c>
      <c r="U550" t="s">
        <v>74</v>
      </c>
      <c r="V550" t="s">
        <v>74</v>
      </c>
      <c r="W550" t="s">
        <v>74</v>
      </c>
      <c r="X550" t="s">
        <v>74</v>
      </c>
      <c r="Y550" t="s">
        <v>6688</v>
      </c>
      <c r="Z550" t="s">
        <v>74</v>
      </c>
      <c r="AA550" t="s">
        <v>74</v>
      </c>
      <c r="AB550" t="s">
        <v>74</v>
      </c>
      <c r="AC550" t="s">
        <v>74</v>
      </c>
      <c r="AD550" t="s">
        <v>74</v>
      </c>
      <c r="AE550" t="s">
        <v>74</v>
      </c>
      <c r="AF550" t="s">
        <v>74</v>
      </c>
      <c r="AG550">
        <v>0</v>
      </c>
      <c r="AH550">
        <v>0</v>
      </c>
      <c r="AI550">
        <v>0</v>
      </c>
      <c r="AJ550">
        <v>0</v>
      </c>
      <c r="AK550">
        <v>1</v>
      </c>
      <c r="AL550" t="s">
        <v>6676</v>
      </c>
      <c r="AM550" t="s">
        <v>5288</v>
      </c>
      <c r="AN550" t="s">
        <v>6677</v>
      </c>
      <c r="AO550" t="s">
        <v>6678</v>
      </c>
      <c r="AP550" t="s">
        <v>74</v>
      </c>
      <c r="AQ550" t="s">
        <v>74</v>
      </c>
      <c r="AR550" t="s">
        <v>6679</v>
      </c>
      <c r="AS550" t="s">
        <v>6680</v>
      </c>
      <c r="AT550" t="s">
        <v>6681</v>
      </c>
      <c r="AU550">
        <v>1997</v>
      </c>
      <c r="AV550">
        <v>18</v>
      </c>
      <c r="AW550">
        <v>1</v>
      </c>
      <c r="AX550" t="s">
        <v>74</v>
      </c>
      <c r="AY550" t="s">
        <v>74</v>
      </c>
      <c r="AZ550" t="s">
        <v>74</v>
      </c>
      <c r="BA550" t="s">
        <v>74</v>
      </c>
      <c r="BB550">
        <v>7</v>
      </c>
      <c r="BC550">
        <v>7</v>
      </c>
      <c r="BD550" t="s">
        <v>74</v>
      </c>
      <c r="BE550" t="s">
        <v>74</v>
      </c>
      <c r="BF550" t="s">
        <v>74</v>
      </c>
      <c r="BG550" t="s">
        <v>74</v>
      </c>
      <c r="BH550" t="s">
        <v>74</v>
      </c>
      <c r="BI550">
        <v>1</v>
      </c>
      <c r="BJ550" t="s">
        <v>4117</v>
      </c>
      <c r="BK550" t="s">
        <v>363</v>
      </c>
      <c r="BL550" t="s">
        <v>4118</v>
      </c>
      <c r="BM550" t="s">
        <v>6682</v>
      </c>
      <c r="BN550" t="s">
        <v>74</v>
      </c>
      <c r="BO550" t="s">
        <v>74</v>
      </c>
      <c r="BP550" t="s">
        <v>74</v>
      </c>
      <c r="BQ550" t="s">
        <v>74</v>
      </c>
      <c r="BR550" t="s">
        <v>97</v>
      </c>
      <c r="BS550" t="s">
        <v>6689</v>
      </c>
      <c r="BT550" t="str">
        <f>HYPERLINK("https%3A%2F%2Fwww.webofscience.com%2Fwos%2Fwoscc%2Ffull-record%2FWOS:A1997WF59800006","View Full Record in Web of Science")</f>
        <v>View Full Record in Web of Science</v>
      </c>
    </row>
    <row r="551" spans="1:72" x14ac:dyDescent="0.15">
      <c r="A551" t="s">
        <v>72</v>
      </c>
      <c r="B551" t="s">
        <v>6690</v>
      </c>
      <c r="C551" t="s">
        <v>74</v>
      </c>
      <c r="D551" t="s">
        <v>74</v>
      </c>
      <c r="E551" t="s">
        <v>74</v>
      </c>
      <c r="F551" t="s">
        <v>6690</v>
      </c>
      <c r="G551" t="s">
        <v>74</v>
      </c>
      <c r="H551" t="s">
        <v>74</v>
      </c>
      <c r="I551" t="s">
        <v>6691</v>
      </c>
      <c r="J551" t="s">
        <v>6671</v>
      </c>
      <c r="K551" t="s">
        <v>74</v>
      </c>
      <c r="L551" t="s">
        <v>74</v>
      </c>
      <c r="M551" t="s">
        <v>77</v>
      </c>
      <c r="N551" t="s">
        <v>332</v>
      </c>
      <c r="O551" t="s">
        <v>6672</v>
      </c>
      <c r="P551" t="s">
        <v>6673</v>
      </c>
      <c r="Q551" t="s">
        <v>6674</v>
      </c>
      <c r="R551" t="s">
        <v>74</v>
      </c>
      <c r="S551" t="s">
        <v>74</v>
      </c>
      <c r="T551" t="s">
        <v>74</v>
      </c>
      <c r="U551" t="s">
        <v>74</v>
      </c>
      <c r="V551" t="s">
        <v>74</v>
      </c>
      <c r="W551" t="s">
        <v>74</v>
      </c>
      <c r="X551" t="s">
        <v>74</v>
      </c>
      <c r="Y551" t="s">
        <v>6692</v>
      </c>
      <c r="Z551" t="s">
        <v>74</v>
      </c>
      <c r="AA551" t="s">
        <v>74</v>
      </c>
      <c r="AB551" t="s">
        <v>74</v>
      </c>
      <c r="AC551" t="s">
        <v>74</v>
      </c>
      <c r="AD551" t="s">
        <v>74</v>
      </c>
      <c r="AE551" t="s">
        <v>74</v>
      </c>
      <c r="AF551" t="s">
        <v>74</v>
      </c>
      <c r="AG551">
        <v>1</v>
      </c>
      <c r="AH551">
        <v>0</v>
      </c>
      <c r="AI551">
        <v>0</v>
      </c>
      <c r="AJ551">
        <v>0</v>
      </c>
      <c r="AK551">
        <v>0</v>
      </c>
      <c r="AL551" t="s">
        <v>6676</v>
      </c>
      <c r="AM551" t="s">
        <v>5288</v>
      </c>
      <c r="AN551" t="s">
        <v>6677</v>
      </c>
      <c r="AO551" t="s">
        <v>6678</v>
      </c>
      <c r="AP551" t="s">
        <v>74</v>
      </c>
      <c r="AQ551" t="s">
        <v>74</v>
      </c>
      <c r="AR551" t="s">
        <v>6679</v>
      </c>
      <c r="AS551" t="s">
        <v>6680</v>
      </c>
      <c r="AT551" t="s">
        <v>6681</v>
      </c>
      <c r="AU551">
        <v>1997</v>
      </c>
      <c r="AV551">
        <v>18</v>
      </c>
      <c r="AW551">
        <v>1</v>
      </c>
      <c r="AX551" t="s">
        <v>74</v>
      </c>
      <c r="AY551" t="s">
        <v>74</v>
      </c>
      <c r="AZ551" t="s">
        <v>74</v>
      </c>
      <c r="BA551" t="s">
        <v>74</v>
      </c>
      <c r="BB551">
        <v>11</v>
      </c>
      <c r="BC551">
        <v>11</v>
      </c>
      <c r="BD551" t="s">
        <v>74</v>
      </c>
      <c r="BE551" t="s">
        <v>74</v>
      </c>
      <c r="BF551" t="s">
        <v>74</v>
      </c>
      <c r="BG551" t="s">
        <v>74</v>
      </c>
      <c r="BH551" t="s">
        <v>74</v>
      </c>
      <c r="BI551">
        <v>1</v>
      </c>
      <c r="BJ551" t="s">
        <v>4117</v>
      </c>
      <c r="BK551" t="s">
        <v>363</v>
      </c>
      <c r="BL551" t="s">
        <v>4118</v>
      </c>
      <c r="BM551" t="s">
        <v>6682</v>
      </c>
      <c r="BN551" t="s">
        <v>74</v>
      </c>
      <c r="BO551" t="s">
        <v>74</v>
      </c>
      <c r="BP551" t="s">
        <v>74</v>
      </c>
      <c r="BQ551" t="s">
        <v>74</v>
      </c>
      <c r="BR551" t="s">
        <v>97</v>
      </c>
      <c r="BS551" t="s">
        <v>6693</v>
      </c>
      <c r="BT551" t="str">
        <f>HYPERLINK("https%3A%2F%2Fwww.webofscience.com%2Fwos%2Fwoscc%2Ffull-record%2FWOS:A1997WF59800015","View Full Record in Web of Science")</f>
        <v>View Full Record in Web of Science</v>
      </c>
    </row>
    <row r="552" spans="1:72" x14ac:dyDescent="0.15">
      <c r="A552" t="s">
        <v>72</v>
      </c>
      <c r="B552" t="s">
        <v>6694</v>
      </c>
      <c r="C552" t="s">
        <v>74</v>
      </c>
      <c r="D552" t="s">
        <v>74</v>
      </c>
      <c r="E552" t="s">
        <v>74</v>
      </c>
      <c r="F552" t="s">
        <v>6694</v>
      </c>
      <c r="G552" t="s">
        <v>74</v>
      </c>
      <c r="H552" t="s">
        <v>74</v>
      </c>
      <c r="I552" t="s">
        <v>6695</v>
      </c>
      <c r="J552" t="s">
        <v>6671</v>
      </c>
      <c r="K552" t="s">
        <v>74</v>
      </c>
      <c r="L552" t="s">
        <v>74</v>
      </c>
      <c r="M552" t="s">
        <v>77</v>
      </c>
      <c r="N552" t="s">
        <v>332</v>
      </c>
      <c r="O552" t="s">
        <v>6672</v>
      </c>
      <c r="P552" t="s">
        <v>6673</v>
      </c>
      <c r="Q552" t="s">
        <v>6674</v>
      </c>
      <c r="R552" t="s">
        <v>74</v>
      </c>
      <c r="S552" t="s">
        <v>74</v>
      </c>
      <c r="T552" t="s">
        <v>74</v>
      </c>
      <c r="U552" t="s">
        <v>74</v>
      </c>
      <c r="V552" t="s">
        <v>74</v>
      </c>
      <c r="W552" t="s">
        <v>74</v>
      </c>
      <c r="X552" t="s">
        <v>74</v>
      </c>
      <c r="Y552" t="s">
        <v>6696</v>
      </c>
      <c r="Z552" t="s">
        <v>74</v>
      </c>
      <c r="AA552" t="s">
        <v>74</v>
      </c>
      <c r="AB552" t="s">
        <v>74</v>
      </c>
      <c r="AC552" t="s">
        <v>74</v>
      </c>
      <c r="AD552" t="s">
        <v>74</v>
      </c>
      <c r="AE552" t="s">
        <v>74</v>
      </c>
      <c r="AF552" t="s">
        <v>74</v>
      </c>
      <c r="AG552">
        <v>0</v>
      </c>
      <c r="AH552">
        <v>0</v>
      </c>
      <c r="AI552">
        <v>0</v>
      </c>
      <c r="AJ552">
        <v>0</v>
      </c>
      <c r="AK552">
        <v>0</v>
      </c>
      <c r="AL552" t="s">
        <v>6676</v>
      </c>
      <c r="AM552" t="s">
        <v>5288</v>
      </c>
      <c r="AN552" t="s">
        <v>6677</v>
      </c>
      <c r="AO552" t="s">
        <v>6678</v>
      </c>
      <c r="AP552" t="s">
        <v>74</v>
      </c>
      <c r="AQ552" t="s">
        <v>74</v>
      </c>
      <c r="AR552" t="s">
        <v>6679</v>
      </c>
      <c r="AS552" t="s">
        <v>6680</v>
      </c>
      <c r="AT552" t="s">
        <v>6681</v>
      </c>
      <c r="AU552">
        <v>1997</v>
      </c>
      <c r="AV552">
        <v>18</v>
      </c>
      <c r="AW552">
        <v>1</v>
      </c>
      <c r="AX552" t="s">
        <v>74</v>
      </c>
      <c r="AY552" t="s">
        <v>74</v>
      </c>
      <c r="AZ552" t="s">
        <v>74</v>
      </c>
      <c r="BA552" t="s">
        <v>74</v>
      </c>
      <c r="BB552">
        <v>14</v>
      </c>
      <c r="BC552">
        <v>14</v>
      </c>
      <c r="BD552" t="s">
        <v>74</v>
      </c>
      <c r="BE552" t="s">
        <v>74</v>
      </c>
      <c r="BF552" t="s">
        <v>74</v>
      </c>
      <c r="BG552" t="s">
        <v>74</v>
      </c>
      <c r="BH552" t="s">
        <v>74</v>
      </c>
      <c r="BI552">
        <v>1</v>
      </c>
      <c r="BJ552" t="s">
        <v>4117</v>
      </c>
      <c r="BK552" t="s">
        <v>363</v>
      </c>
      <c r="BL552" t="s">
        <v>4118</v>
      </c>
      <c r="BM552" t="s">
        <v>6682</v>
      </c>
      <c r="BN552" t="s">
        <v>74</v>
      </c>
      <c r="BO552" t="s">
        <v>74</v>
      </c>
      <c r="BP552" t="s">
        <v>74</v>
      </c>
      <c r="BQ552" t="s">
        <v>74</v>
      </c>
      <c r="BR552" t="s">
        <v>97</v>
      </c>
      <c r="BS552" t="s">
        <v>6697</v>
      </c>
      <c r="BT552" t="str">
        <f>HYPERLINK("https%3A%2F%2Fwww.webofscience.com%2Fwos%2Fwoscc%2Ffull-record%2FWOS:A1997WF59800022","View Full Record in Web of Science")</f>
        <v>View Full Record in Web of Science</v>
      </c>
    </row>
    <row r="553" spans="1:72" x14ac:dyDescent="0.15">
      <c r="A553" t="s">
        <v>72</v>
      </c>
      <c r="B553" t="s">
        <v>6698</v>
      </c>
      <c r="C553" t="s">
        <v>74</v>
      </c>
      <c r="D553" t="s">
        <v>74</v>
      </c>
      <c r="E553" t="s">
        <v>74</v>
      </c>
      <c r="F553" t="s">
        <v>6698</v>
      </c>
      <c r="G553" t="s">
        <v>74</v>
      </c>
      <c r="H553" t="s">
        <v>74</v>
      </c>
      <c r="I553" t="s">
        <v>6699</v>
      </c>
      <c r="J553" t="s">
        <v>6671</v>
      </c>
      <c r="K553" t="s">
        <v>74</v>
      </c>
      <c r="L553" t="s">
        <v>74</v>
      </c>
      <c r="M553" t="s">
        <v>77</v>
      </c>
      <c r="N553" t="s">
        <v>332</v>
      </c>
      <c r="O553" t="s">
        <v>6672</v>
      </c>
      <c r="P553" t="s">
        <v>6673</v>
      </c>
      <c r="Q553" t="s">
        <v>6674</v>
      </c>
      <c r="R553" t="s">
        <v>74</v>
      </c>
      <c r="S553" t="s">
        <v>74</v>
      </c>
      <c r="T553" t="s">
        <v>74</v>
      </c>
      <c r="U553" t="s">
        <v>6700</v>
      </c>
      <c r="V553" t="s">
        <v>74</v>
      </c>
      <c r="W553" t="s">
        <v>74</v>
      </c>
      <c r="X553" t="s">
        <v>74</v>
      </c>
      <c r="Y553" t="s">
        <v>6701</v>
      </c>
      <c r="Z553" t="s">
        <v>74</v>
      </c>
      <c r="AA553" t="s">
        <v>74</v>
      </c>
      <c r="AB553" t="s">
        <v>74</v>
      </c>
      <c r="AC553" t="s">
        <v>74</v>
      </c>
      <c r="AD553" t="s">
        <v>74</v>
      </c>
      <c r="AE553" t="s">
        <v>74</v>
      </c>
      <c r="AF553" t="s">
        <v>74</v>
      </c>
      <c r="AG553">
        <v>4</v>
      </c>
      <c r="AH553">
        <v>0</v>
      </c>
      <c r="AI553">
        <v>0</v>
      </c>
      <c r="AJ553">
        <v>0</v>
      </c>
      <c r="AK553">
        <v>0</v>
      </c>
      <c r="AL553" t="s">
        <v>6676</v>
      </c>
      <c r="AM553" t="s">
        <v>5288</v>
      </c>
      <c r="AN553" t="s">
        <v>6677</v>
      </c>
      <c r="AO553" t="s">
        <v>6678</v>
      </c>
      <c r="AP553" t="s">
        <v>74</v>
      </c>
      <c r="AQ553" t="s">
        <v>74</v>
      </c>
      <c r="AR553" t="s">
        <v>6679</v>
      </c>
      <c r="AS553" t="s">
        <v>6680</v>
      </c>
      <c r="AT553" t="s">
        <v>6681</v>
      </c>
      <c r="AU553">
        <v>1997</v>
      </c>
      <c r="AV553">
        <v>18</v>
      </c>
      <c r="AW553">
        <v>1</v>
      </c>
      <c r="AX553" t="s">
        <v>74</v>
      </c>
      <c r="AY553" t="s">
        <v>74</v>
      </c>
      <c r="AZ553" t="s">
        <v>74</v>
      </c>
      <c r="BA553" t="s">
        <v>74</v>
      </c>
      <c r="BB553">
        <v>16</v>
      </c>
      <c r="BC553">
        <v>16</v>
      </c>
      <c r="BD553" t="s">
        <v>74</v>
      </c>
      <c r="BE553" t="s">
        <v>74</v>
      </c>
      <c r="BF553" t="s">
        <v>74</v>
      </c>
      <c r="BG553" t="s">
        <v>74</v>
      </c>
      <c r="BH553" t="s">
        <v>74</v>
      </c>
      <c r="BI553">
        <v>1</v>
      </c>
      <c r="BJ553" t="s">
        <v>4117</v>
      </c>
      <c r="BK553" t="s">
        <v>363</v>
      </c>
      <c r="BL553" t="s">
        <v>4118</v>
      </c>
      <c r="BM553" t="s">
        <v>6682</v>
      </c>
      <c r="BN553" t="s">
        <v>74</v>
      </c>
      <c r="BO553" t="s">
        <v>74</v>
      </c>
      <c r="BP553" t="s">
        <v>74</v>
      </c>
      <c r="BQ553" t="s">
        <v>74</v>
      </c>
      <c r="BR553" t="s">
        <v>97</v>
      </c>
      <c r="BS553" t="s">
        <v>6702</v>
      </c>
      <c r="BT553" t="str">
        <f>HYPERLINK("https%3A%2F%2Fwww.webofscience.com%2Fwos%2Fwoscc%2Ffull-record%2FWOS:A1997WF59800025","View Full Record in Web of Science")</f>
        <v>View Full Record in Web of Science</v>
      </c>
    </row>
    <row r="554" spans="1:72" x14ac:dyDescent="0.15">
      <c r="A554" t="s">
        <v>72</v>
      </c>
      <c r="B554" t="s">
        <v>6703</v>
      </c>
      <c r="C554" t="s">
        <v>74</v>
      </c>
      <c r="D554" t="s">
        <v>74</v>
      </c>
      <c r="E554" t="s">
        <v>74</v>
      </c>
      <c r="F554" t="s">
        <v>6703</v>
      </c>
      <c r="G554" t="s">
        <v>74</v>
      </c>
      <c r="H554" t="s">
        <v>74</v>
      </c>
      <c r="I554" t="s">
        <v>6704</v>
      </c>
      <c r="J554" t="s">
        <v>6705</v>
      </c>
      <c r="K554" t="s">
        <v>74</v>
      </c>
      <c r="L554" t="s">
        <v>74</v>
      </c>
      <c r="M554" t="s">
        <v>77</v>
      </c>
      <c r="N554" t="s">
        <v>78</v>
      </c>
      <c r="O554" t="s">
        <v>74</v>
      </c>
      <c r="P554" t="s">
        <v>74</v>
      </c>
      <c r="Q554" t="s">
        <v>74</v>
      </c>
      <c r="R554" t="s">
        <v>74</v>
      </c>
      <c r="S554" t="s">
        <v>74</v>
      </c>
      <c r="T554" t="s">
        <v>74</v>
      </c>
      <c r="U554" t="s">
        <v>74</v>
      </c>
      <c r="V554" t="s">
        <v>6706</v>
      </c>
      <c r="W554" t="s">
        <v>6707</v>
      </c>
      <c r="X554" t="s">
        <v>6708</v>
      </c>
      <c r="Y554" t="s">
        <v>6709</v>
      </c>
      <c r="Z554" t="s">
        <v>74</v>
      </c>
      <c r="AA554" t="s">
        <v>6710</v>
      </c>
      <c r="AB554" t="s">
        <v>6711</v>
      </c>
      <c r="AC554" t="s">
        <v>74</v>
      </c>
      <c r="AD554" t="s">
        <v>74</v>
      </c>
      <c r="AE554" t="s">
        <v>74</v>
      </c>
      <c r="AF554" t="s">
        <v>74</v>
      </c>
      <c r="AG554">
        <v>8</v>
      </c>
      <c r="AH554">
        <v>5</v>
      </c>
      <c r="AI554">
        <v>5</v>
      </c>
      <c r="AJ554">
        <v>0</v>
      </c>
      <c r="AK554">
        <v>1</v>
      </c>
      <c r="AL554" t="s">
        <v>6712</v>
      </c>
      <c r="AM554" t="s">
        <v>5288</v>
      </c>
      <c r="AN554" t="s">
        <v>6713</v>
      </c>
      <c r="AO554" t="s">
        <v>6714</v>
      </c>
      <c r="AP554" t="s">
        <v>74</v>
      </c>
      <c r="AQ554" t="s">
        <v>74</v>
      </c>
      <c r="AR554" t="s">
        <v>6705</v>
      </c>
      <c r="AS554" t="s">
        <v>6715</v>
      </c>
      <c r="AT554" t="s">
        <v>74</v>
      </c>
      <c r="AU554">
        <v>1997</v>
      </c>
      <c r="AV554">
        <v>92</v>
      </c>
      <c r="AW554">
        <v>368</v>
      </c>
      <c r="AX554" t="s">
        <v>74</v>
      </c>
      <c r="AY554" t="s">
        <v>74</v>
      </c>
      <c r="AZ554" t="s">
        <v>74</v>
      </c>
      <c r="BA554" t="s">
        <v>74</v>
      </c>
      <c r="BB554">
        <v>29</v>
      </c>
      <c r="BC554">
        <v>33</v>
      </c>
      <c r="BD554" t="s">
        <v>74</v>
      </c>
      <c r="BE554" t="s">
        <v>74</v>
      </c>
      <c r="BF554" t="s">
        <v>74</v>
      </c>
      <c r="BG554" t="s">
        <v>74</v>
      </c>
      <c r="BH554" t="s">
        <v>74</v>
      </c>
      <c r="BI554">
        <v>5</v>
      </c>
      <c r="BJ554" t="s">
        <v>6539</v>
      </c>
      <c r="BK554" t="s">
        <v>95</v>
      </c>
      <c r="BL554" t="s">
        <v>6539</v>
      </c>
      <c r="BM554" t="s">
        <v>6716</v>
      </c>
      <c r="BN554" t="s">
        <v>74</v>
      </c>
      <c r="BO554" t="s">
        <v>74</v>
      </c>
      <c r="BP554" t="s">
        <v>74</v>
      </c>
      <c r="BQ554" t="s">
        <v>74</v>
      </c>
      <c r="BR554" t="s">
        <v>97</v>
      </c>
      <c r="BS554" t="s">
        <v>6717</v>
      </c>
      <c r="BT554" t="str">
        <f>HYPERLINK("https%3A%2F%2Fwww.webofscience.com%2Fwos%2Fwoscc%2Ffull-record%2FWOS:000074469200003","View Full Record in Web of Science")</f>
        <v>View Full Record in Web of Science</v>
      </c>
    </row>
    <row r="555" spans="1:72" x14ac:dyDescent="0.15">
      <c r="A555" t="s">
        <v>72</v>
      </c>
      <c r="B555" t="s">
        <v>6718</v>
      </c>
      <c r="C555" t="s">
        <v>74</v>
      </c>
      <c r="D555" t="s">
        <v>74</v>
      </c>
      <c r="E555" t="s">
        <v>74</v>
      </c>
      <c r="F555" t="s">
        <v>6718</v>
      </c>
      <c r="G555" t="s">
        <v>74</v>
      </c>
      <c r="H555" t="s">
        <v>74</v>
      </c>
      <c r="I555" t="s">
        <v>6719</v>
      </c>
      <c r="J555" t="s">
        <v>6720</v>
      </c>
      <c r="K555" t="s">
        <v>74</v>
      </c>
      <c r="L555" t="s">
        <v>74</v>
      </c>
      <c r="M555" t="s">
        <v>77</v>
      </c>
      <c r="N555" t="s">
        <v>52</v>
      </c>
      <c r="O555" t="s">
        <v>74</v>
      </c>
      <c r="P555" t="s">
        <v>74</v>
      </c>
      <c r="Q555" t="s">
        <v>74</v>
      </c>
      <c r="R555" t="s">
        <v>74</v>
      </c>
      <c r="S555" t="s">
        <v>74</v>
      </c>
      <c r="T555" t="s">
        <v>74</v>
      </c>
      <c r="U555" t="s">
        <v>74</v>
      </c>
      <c r="V555" t="s">
        <v>74</v>
      </c>
      <c r="W555" t="s">
        <v>6721</v>
      </c>
      <c r="X555" t="s">
        <v>6722</v>
      </c>
      <c r="Y555" t="s">
        <v>74</v>
      </c>
      <c r="Z555" t="s">
        <v>74</v>
      </c>
      <c r="AA555" t="s">
        <v>74</v>
      </c>
      <c r="AB555" t="s">
        <v>74</v>
      </c>
      <c r="AC555" t="s">
        <v>74</v>
      </c>
      <c r="AD555" t="s">
        <v>74</v>
      </c>
      <c r="AE555" t="s">
        <v>74</v>
      </c>
      <c r="AF555" t="s">
        <v>74</v>
      </c>
      <c r="AG555">
        <v>0</v>
      </c>
      <c r="AH555">
        <v>0</v>
      </c>
      <c r="AI555">
        <v>0</v>
      </c>
      <c r="AJ555">
        <v>0</v>
      </c>
      <c r="AK555">
        <v>0</v>
      </c>
      <c r="AL555" t="s">
        <v>6723</v>
      </c>
      <c r="AM555" t="s">
        <v>2291</v>
      </c>
      <c r="AN555" t="s">
        <v>6724</v>
      </c>
      <c r="AO555" t="s">
        <v>6725</v>
      </c>
      <c r="AP555" t="s">
        <v>74</v>
      </c>
      <c r="AQ555" t="s">
        <v>74</v>
      </c>
      <c r="AR555" t="s">
        <v>6726</v>
      </c>
      <c r="AS555" t="s">
        <v>6727</v>
      </c>
      <c r="AT555" t="s">
        <v>74</v>
      </c>
      <c r="AU555">
        <v>1997</v>
      </c>
      <c r="AV555">
        <v>77</v>
      </c>
      <c r="AW555" t="s">
        <v>636</v>
      </c>
      <c r="AX555" t="s">
        <v>74</v>
      </c>
      <c r="AY555" t="s">
        <v>74</v>
      </c>
      <c r="AZ555" t="s">
        <v>74</v>
      </c>
      <c r="BA555" t="s">
        <v>74</v>
      </c>
      <c r="BB555" t="s">
        <v>6728</v>
      </c>
      <c r="BC555" t="s">
        <v>6728</v>
      </c>
      <c r="BD555" t="s">
        <v>74</v>
      </c>
      <c r="BE555" t="s">
        <v>74</v>
      </c>
      <c r="BF555" t="s">
        <v>74</v>
      </c>
      <c r="BG555" t="s">
        <v>74</v>
      </c>
      <c r="BH555" t="s">
        <v>74</v>
      </c>
      <c r="BI555">
        <v>1</v>
      </c>
      <c r="BJ555" t="s">
        <v>6729</v>
      </c>
      <c r="BK555" t="s">
        <v>95</v>
      </c>
      <c r="BL555" t="s">
        <v>6729</v>
      </c>
      <c r="BM555" t="s">
        <v>6730</v>
      </c>
      <c r="BN555" t="s">
        <v>74</v>
      </c>
      <c r="BO555" t="s">
        <v>74</v>
      </c>
      <c r="BP555" t="s">
        <v>74</v>
      </c>
      <c r="BQ555" t="s">
        <v>74</v>
      </c>
      <c r="BR555" t="s">
        <v>97</v>
      </c>
      <c r="BS555" t="s">
        <v>6731</v>
      </c>
      <c r="BT555" t="str">
        <f>HYPERLINK("https%3A%2F%2Fwww.webofscience.com%2Fwos%2Fwoscc%2Ffull-record%2FWOS:A1997XG38500515","View Full Record in Web of Science")</f>
        <v>View Full Record in Web of Science</v>
      </c>
    </row>
    <row r="556" spans="1:72" x14ac:dyDescent="0.15">
      <c r="A556" t="s">
        <v>72</v>
      </c>
      <c r="B556" t="s">
        <v>6732</v>
      </c>
      <c r="C556" t="s">
        <v>74</v>
      </c>
      <c r="D556" t="s">
        <v>74</v>
      </c>
      <c r="E556" t="s">
        <v>74</v>
      </c>
      <c r="F556" t="s">
        <v>6732</v>
      </c>
      <c r="G556" t="s">
        <v>74</v>
      </c>
      <c r="H556" t="s">
        <v>74</v>
      </c>
      <c r="I556" t="s">
        <v>6733</v>
      </c>
      <c r="J556" t="s">
        <v>6720</v>
      </c>
      <c r="K556" t="s">
        <v>74</v>
      </c>
      <c r="L556" t="s">
        <v>74</v>
      </c>
      <c r="M556" t="s">
        <v>77</v>
      </c>
      <c r="N556" t="s">
        <v>52</v>
      </c>
      <c r="O556" t="s">
        <v>74</v>
      </c>
      <c r="P556" t="s">
        <v>74</v>
      </c>
      <c r="Q556" t="s">
        <v>74</v>
      </c>
      <c r="R556" t="s">
        <v>74</v>
      </c>
      <c r="S556" t="s">
        <v>74</v>
      </c>
      <c r="T556" t="s">
        <v>74</v>
      </c>
      <c r="U556" t="s">
        <v>74</v>
      </c>
      <c r="V556" t="s">
        <v>74</v>
      </c>
      <c r="W556" t="s">
        <v>6734</v>
      </c>
      <c r="X556" t="s">
        <v>6735</v>
      </c>
      <c r="Y556" t="s">
        <v>74</v>
      </c>
      <c r="Z556" t="s">
        <v>74</v>
      </c>
      <c r="AA556" t="s">
        <v>74</v>
      </c>
      <c r="AB556" t="s">
        <v>74</v>
      </c>
      <c r="AC556" t="s">
        <v>74</v>
      </c>
      <c r="AD556" t="s">
        <v>74</v>
      </c>
      <c r="AE556" t="s">
        <v>74</v>
      </c>
      <c r="AF556" t="s">
        <v>74</v>
      </c>
      <c r="AG556">
        <v>0</v>
      </c>
      <c r="AH556">
        <v>0</v>
      </c>
      <c r="AI556">
        <v>0</v>
      </c>
      <c r="AJ556">
        <v>0</v>
      </c>
      <c r="AK556">
        <v>0</v>
      </c>
      <c r="AL556" t="s">
        <v>6723</v>
      </c>
      <c r="AM556" t="s">
        <v>2291</v>
      </c>
      <c r="AN556" t="s">
        <v>6724</v>
      </c>
      <c r="AO556" t="s">
        <v>6725</v>
      </c>
      <c r="AP556" t="s">
        <v>74</v>
      </c>
      <c r="AQ556" t="s">
        <v>74</v>
      </c>
      <c r="AR556" t="s">
        <v>6726</v>
      </c>
      <c r="AS556" t="s">
        <v>6727</v>
      </c>
      <c r="AT556" t="s">
        <v>74</v>
      </c>
      <c r="AU556">
        <v>1997</v>
      </c>
      <c r="AV556">
        <v>77</v>
      </c>
      <c r="AW556" t="s">
        <v>636</v>
      </c>
      <c r="AX556" t="s">
        <v>74</v>
      </c>
      <c r="AY556" t="s">
        <v>74</v>
      </c>
      <c r="AZ556" t="s">
        <v>74</v>
      </c>
      <c r="BA556" t="s">
        <v>74</v>
      </c>
      <c r="BB556" t="s">
        <v>6736</v>
      </c>
      <c r="BC556" t="s">
        <v>6736</v>
      </c>
      <c r="BD556" t="s">
        <v>74</v>
      </c>
      <c r="BE556" t="s">
        <v>74</v>
      </c>
      <c r="BF556" t="s">
        <v>74</v>
      </c>
      <c r="BG556" t="s">
        <v>74</v>
      </c>
      <c r="BH556" t="s">
        <v>74</v>
      </c>
      <c r="BI556">
        <v>1</v>
      </c>
      <c r="BJ556" t="s">
        <v>6729</v>
      </c>
      <c r="BK556" t="s">
        <v>95</v>
      </c>
      <c r="BL556" t="s">
        <v>6729</v>
      </c>
      <c r="BM556" t="s">
        <v>6730</v>
      </c>
      <c r="BN556" t="s">
        <v>74</v>
      </c>
      <c r="BO556" t="s">
        <v>74</v>
      </c>
      <c r="BP556" t="s">
        <v>74</v>
      </c>
      <c r="BQ556" t="s">
        <v>74</v>
      </c>
      <c r="BR556" t="s">
        <v>97</v>
      </c>
      <c r="BS556" t="s">
        <v>6737</v>
      </c>
      <c r="BT556" t="str">
        <f>HYPERLINK("https%3A%2F%2Fwww.webofscience.com%2Fwos%2Fwoscc%2Ffull-record%2FWOS:A1997XG38500056","View Full Record in Web of Science")</f>
        <v>View Full Record in Web of Science</v>
      </c>
    </row>
    <row r="557" spans="1:72" x14ac:dyDescent="0.15">
      <c r="A557" t="s">
        <v>72</v>
      </c>
      <c r="B557" t="s">
        <v>6738</v>
      </c>
      <c r="C557" t="s">
        <v>74</v>
      </c>
      <c r="D557" t="s">
        <v>74</v>
      </c>
      <c r="E557" t="s">
        <v>74</v>
      </c>
      <c r="F557" t="s">
        <v>6738</v>
      </c>
      <c r="G557" t="s">
        <v>74</v>
      </c>
      <c r="H557" t="s">
        <v>74</v>
      </c>
      <c r="I557" t="s">
        <v>6739</v>
      </c>
      <c r="J557" t="s">
        <v>6740</v>
      </c>
      <c r="K557" t="s">
        <v>74</v>
      </c>
      <c r="L557" t="s">
        <v>74</v>
      </c>
      <c r="M557" t="s">
        <v>77</v>
      </c>
      <c r="N557" t="s">
        <v>78</v>
      </c>
      <c r="O557" t="s">
        <v>74</v>
      </c>
      <c r="P557" t="s">
        <v>74</v>
      </c>
      <c r="Q557" t="s">
        <v>74</v>
      </c>
      <c r="R557" t="s">
        <v>74</v>
      </c>
      <c r="S557" t="s">
        <v>74</v>
      </c>
      <c r="T557" t="s">
        <v>74</v>
      </c>
      <c r="U557" t="s">
        <v>6741</v>
      </c>
      <c r="V557" t="s">
        <v>6742</v>
      </c>
      <c r="W557" t="s">
        <v>6743</v>
      </c>
      <c r="X557" t="s">
        <v>6744</v>
      </c>
      <c r="Y557" t="s">
        <v>6745</v>
      </c>
      <c r="Z557" t="s">
        <v>74</v>
      </c>
      <c r="AA557" t="s">
        <v>74</v>
      </c>
      <c r="AB557" t="s">
        <v>74</v>
      </c>
      <c r="AC557" t="s">
        <v>74</v>
      </c>
      <c r="AD557" t="s">
        <v>74</v>
      </c>
      <c r="AE557" t="s">
        <v>74</v>
      </c>
      <c r="AF557" t="s">
        <v>74</v>
      </c>
      <c r="AG557">
        <v>57</v>
      </c>
      <c r="AH557">
        <v>107</v>
      </c>
      <c r="AI557">
        <v>115</v>
      </c>
      <c r="AJ557">
        <v>0</v>
      </c>
      <c r="AK557">
        <v>17</v>
      </c>
      <c r="AL557" t="s">
        <v>175</v>
      </c>
      <c r="AM557" t="s">
        <v>132</v>
      </c>
      <c r="AN557" t="s">
        <v>860</v>
      </c>
      <c r="AO557" t="s">
        <v>6746</v>
      </c>
      <c r="AP557" t="s">
        <v>74</v>
      </c>
      <c r="AQ557" t="s">
        <v>74</v>
      </c>
      <c r="AR557" t="s">
        <v>6747</v>
      </c>
      <c r="AS557" t="s">
        <v>6748</v>
      </c>
      <c r="AT557" t="s">
        <v>74</v>
      </c>
      <c r="AU557">
        <v>1997</v>
      </c>
      <c r="AV557">
        <v>44</v>
      </c>
      <c r="AW557" t="s">
        <v>636</v>
      </c>
      <c r="AX557" t="s">
        <v>74</v>
      </c>
      <c r="AY557" t="s">
        <v>74</v>
      </c>
      <c r="AZ557" t="s">
        <v>74</v>
      </c>
      <c r="BA557" t="s">
        <v>74</v>
      </c>
      <c r="BB557">
        <v>1</v>
      </c>
      <c r="BC557">
        <v>21</v>
      </c>
      <c r="BD557" t="s">
        <v>74</v>
      </c>
      <c r="BE557" t="s">
        <v>6749</v>
      </c>
      <c r="BF557" t="str">
        <f>HYPERLINK("http://dx.doi.org/10.1016/S0967-0645(96)00100-2","http://dx.doi.org/10.1016/S0967-0645(96)00100-2")</f>
        <v>http://dx.doi.org/10.1016/S0967-0645(96)00100-2</v>
      </c>
      <c r="BG557" t="s">
        <v>74</v>
      </c>
      <c r="BH557" t="s">
        <v>74</v>
      </c>
      <c r="BI557">
        <v>21</v>
      </c>
      <c r="BJ557" t="s">
        <v>1061</v>
      </c>
      <c r="BK557" t="s">
        <v>95</v>
      </c>
      <c r="BL557" t="s">
        <v>1061</v>
      </c>
      <c r="BM557" t="s">
        <v>6750</v>
      </c>
      <c r="BN557" t="s">
        <v>74</v>
      </c>
      <c r="BO557" t="s">
        <v>119</v>
      </c>
      <c r="BP557" t="s">
        <v>74</v>
      </c>
      <c r="BQ557" t="s">
        <v>74</v>
      </c>
      <c r="BR557" t="s">
        <v>97</v>
      </c>
      <c r="BS557" t="s">
        <v>6751</v>
      </c>
      <c r="BT557" t="str">
        <f>HYPERLINK("https%3A%2F%2Fwww.webofscience.com%2Fwos%2Fwoscc%2Ffull-record%2FWOS:A1997WM12500001","View Full Record in Web of Science")</f>
        <v>View Full Record in Web of Science</v>
      </c>
    </row>
    <row r="558" spans="1:72" x14ac:dyDescent="0.15">
      <c r="A558" t="s">
        <v>72</v>
      </c>
      <c r="B558" t="s">
        <v>6752</v>
      </c>
      <c r="C558" t="s">
        <v>74</v>
      </c>
      <c r="D558" t="s">
        <v>74</v>
      </c>
      <c r="E558" t="s">
        <v>74</v>
      </c>
      <c r="F558" t="s">
        <v>6752</v>
      </c>
      <c r="G558" t="s">
        <v>74</v>
      </c>
      <c r="H558" t="s">
        <v>74</v>
      </c>
      <c r="I558" t="s">
        <v>6753</v>
      </c>
      <c r="J558" t="s">
        <v>6740</v>
      </c>
      <c r="K558" t="s">
        <v>74</v>
      </c>
      <c r="L558" t="s">
        <v>74</v>
      </c>
      <c r="M558" t="s">
        <v>77</v>
      </c>
      <c r="N558" t="s">
        <v>78</v>
      </c>
      <c r="O558" t="s">
        <v>74</v>
      </c>
      <c r="P558" t="s">
        <v>74</v>
      </c>
      <c r="Q558" t="s">
        <v>74</v>
      </c>
      <c r="R558" t="s">
        <v>74</v>
      </c>
      <c r="S558" t="s">
        <v>74</v>
      </c>
      <c r="T558" t="s">
        <v>74</v>
      </c>
      <c r="U558" t="s">
        <v>6754</v>
      </c>
      <c r="V558" t="s">
        <v>6755</v>
      </c>
      <c r="W558" t="s">
        <v>6756</v>
      </c>
      <c r="X558" t="s">
        <v>6757</v>
      </c>
      <c r="Y558" t="s">
        <v>6758</v>
      </c>
      <c r="Z558" t="s">
        <v>74</v>
      </c>
      <c r="AA558" t="s">
        <v>6759</v>
      </c>
      <c r="AB558" t="s">
        <v>6760</v>
      </c>
      <c r="AC558" t="s">
        <v>74</v>
      </c>
      <c r="AD558" t="s">
        <v>74</v>
      </c>
      <c r="AE558" t="s">
        <v>74</v>
      </c>
      <c r="AF558" t="s">
        <v>74</v>
      </c>
      <c r="AG558">
        <v>61</v>
      </c>
      <c r="AH558">
        <v>79</v>
      </c>
      <c r="AI558">
        <v>79</v>
      </c>
      <c r="AJ558">
        <v>1</v>
      </c>
      <c r="AK558">
        <v>4</v>
      </c>
      <c r="AL558" t="s">
        <v>175</v>
      </c>
      <c r="AM558" t="s">
        <v>132</v>
      </c>
      <c r="AN558" t="s">
        <v>860</v>
      </c>
      <c r="AO558" t="s">
        <v>6746</v>
      </c>
      <c r="AP558" t="s">
        <v>74</v>
      </c>
      <c r="AQ558" t="s">
        <v>74</v>
      </c>
      <c r="AR558" t="s">
        <v>6747</v>
      </c>
      <c r="AS558" t="s">
        <v>6748</v>
      </c>
      <c r="AT558" t="s">
        <v>74</v>
      </c>
      <c r="AU558">
        <v>1997</v>
      </c>
      <c r="AV558">
        <v>44</v>
      </c>
      <c r="AW558" t="s">
        <v>636</v>
      </c>
      <c r="AX558" t="s">
        <v>74</v>
      </c>
      <c r="AY558" t="s">
        <v>74</v>
      </c>
      <c r="AZ558" t="s">
        <v>74</v>
      </c>
      <c r="BA558" t="s">
        <v>74</v>
      </c>
      <c r="BB558">
        <v>23</v>
      </c>
      <c r="BC558">
        <v>49</v>
      </c>
      <c r="BD558" t="s">
        <v>74</v>
      </c>
      <c r="BE558" t="s">
        <v>6761</v>
      </c>
      <c r="BF558" t="str">
        <f>HYPERLINK("http://dx.doi.org/10.1016/S0967-0645(96)00062-8","http://dx.doi.org/10.1016/S0967-0645(96)00062-8")</f>
        <v>http://dx.doi.org/10.1016/S0967-0645(96)00062-8</v>
      </c>
      <c r="BG558" t="s">
        <v>74</v>
      </c>
      <c r="BH558" t="s">
        <v>74</v>
      </c>
      <c r="BI558">
        <v>27</v>
      </c>
      <c r="BJ558" t="s">
        <v>1061</v>
      </c>
      <c r="BK558" t="s">
        <v>95</v>
      </c>
      <c r="BL558" t="s">
        <v>1061</v>
      </c>
      <c r="BM558" t="s">
        <v>6750</v>
      </c>
      <c r="BN558" t="s">
        <v>74</v>
      </c>
      <c r="BO558" t="s">
        <v>74</v>
      </c>
      <c r="BP558" t="s">
        <v>74</v>
      </c>
      <c r="BQ558" t="s">
        <v>74</v>
      </c>
      <c r="BR558" t="s">
        <v>97</v>
      </c>
      <c r="BS558" t="s">
        <v>6762</v>
      </c>
      <c r="BT558" t="str">
        <f>HYPERLINK("https%3A%2F%2Fwww.webofscience.com%2Fwos%2Fwoscc%2Ffull-record%2FWOS:A1997WM12500002","View Full Record in Web of Science")</f>
        <v>View Full Record in Web of Science</v>
      </c>
    </row>
    <row r="559" spans="1:72" x14ac:dyDescent="0.15">
      <c r="A559" t="s">
        <v>72</v>
      </c>
      <c r="B559" t="s">
        <v>6763</v>
      </c>
      <c r="C559" t="s">
        <v>74</v>
      </c>
      <c r="D559" t="s">
        <v>74</v>
      </c>
      <c r="E559" t="s">
        <v>74</v>
      </c>
      <c r="F559" t="s">
        <v>6763</v>
      </c>
      <c r="G559" t="s">
        <v>74</v>
      </c>
      <c r="H559" t="s">
        <v>74</v>
      </c>
      <c r="I559" t="s">
        <v>6764</v>
      </c>
      <c r="J559" t="s">
        <v>6740</v>
      </c>
      <c r="K559" t="s">
        <v>74</v>
      </c>
      <c r="L559" t="s">
        <v>74</v>
      </c>
      <c r="M559" t="s">
        <v>77</v>
      </c>
      <c r="N559" t="s">
        <v>78</v>
      </c>
      <c r="O559" t="s">
        <v>74</v>
      </c>
      <c r="P559" t="s">
        <v>74</v>
      </c>
      <c r="Q559" t="s">
        <v>74</v>
      </c>
      <c r="R559" t="s">
        <v>74</v>
      </c>
      <c r="S559" t="s">
        <v>74</v>
      </c>
      <c r="T559" t="s">
        <v>74</v>
      </c>
      <c r="U559" t="s">
        <v>6765</v>
      </c>
      <c r="V559" t="s">
        <v>6766</v>
      </c>
      <c r="W559" t="s">
        <v>74</v>
      </c>
      <c r="X559" t="s">
        <v>74</v>
      </c>
      <c r="Y559" t="s">
        <v>6767</v>
      </c>
      <c r="Z559" t="s">
        <v>74</v>
      </c>
      <c r="AA559" t="s">
        <v>6768</v>
      </c>
      <c r="AB559" t="s">
        <v>6769</v>
      </c>
      <c r="AC559" t="s">
        <v>74</v>
      </c>
      <c r="AD559" t="s">
        <v>74</v>
      </c>
      <c r="AE559" t="s">
        <v>74</v>
      </c>
      <c r="AF559" t="s">
        <v>74</v>
      </c>
      <c r="AG559">
        <v>45</v>
      </c>
      <c r="AH559">
        <v>193</v>
      </c>
      <c r="AI559">
        <v>208</v>
      </c>
      <c r="AJ559">
        <v>1</v>
      </c>
      <c r="AK559">
        <v>35</v>
      </c>
      <c r="AL559" t="s">
        <v>175</v>
      </c>
      <c r="AM559" t="s">
        <v>132</v>
      </c>
      <c r="AN559" t="s">
        <v>860</v>
      </c>
      <c r="AO559" t="s">
        <v>6746</v>
      </c>
      <c r="AP559" t="s">
        <v>74</v>
      </c>
      <c r="AQ559" t="s">
        <v>74</v>
      </c>
      <c r="AR559" t="s">
        <v>6747</v>
      </c>
      <c r="AS559" t="s">
        <v>6748</v>
      </c>
      <c r="AT559" t="s">
        <v>74</v>
      </c>
      <c r="AU559">
        <v>1997</v>
      </c>
      <c r="AV559">
        <v>44</v>
      </c>
      <c r="AW559" t="s">
        <v>636</v>
      </c>
      <c r="AX559" t="s">
        <v>74</v>
      </c>
      <c r="AY559" t="s">
        <v>74</v>
      </c>
      <c r="AZ559" t="s">
        <v>74</v>
      </c>
      <c r="BA559" t="s">
        <v>74</v>
      </c>
      <c r="BB559">
        <v>51</v>
      </c>
      <c r="BC559">
        <v>67</v>
      </c>
      <c r="BD559" t="s">
        <v>74</v>
      </c>
      <c r="BE559" t="s">
        <v>6770</v>
      </c>
      <c r="BF559" t="str">
        <f>HYPERLINK("http://dx.doi.org/10.1016/S0967-0645(96)00063-X","http://dx.doi.org/10.1016/S0967-0645(96)00063-X")</f>
        <v>http://dx.doi.org/10.1016/S0967-0645(96)00063-X</v>
      </c>
      <c r="BG559" t="s">
        <v>74</v>
      </c>
      <c r="BH559" t="s">
        <v>74</v>
      </c>
      <c r="BI559">
        <v>17</v>
      </c>
      <c r="BJ559" t="s">
        <v>1061</v>
      </c>
      <c r="BK559" t="s">
        <v>95</v>
      </c>
      <c r="BL559" t="s">
        <v>1061</v>
      </c>
      <c r="BM559" t="s">
        <v>6750</v>
      </c>
      <c r="BN559" t="s">
        <v>74</v>
      </c>
      <c r="BO559" t="s">
        <v>601</v>
      </c>
      <c r="BP559" t="s">
        <v>74</v>
      </c>
      <c r="BQ559" t="s">
        <v>74</v>
      </c>
      <c r="BR559" t="s">
        <v>97</v>
      </c>
      <c r="BS559" t="s">
        <v>6771</v>
      </c>
      <c r="BT559" t="str">
        <f>HYPERLINK("https%3A%2F%2Fwww.webofscience.com%2Fwos%2Fwoscc%2Ffull-record%2FWOS:A1997WM12500003","View Full Record in Web of Science")</f>
        <v>View Full Record in Web of Science</v>
      </c>
    </row>
    <row r="560" spans="1:72" x14ac:dyDescent="0.15">
      <c r="A560" t="s">
        <v>72</v>
      </c>
      <c r="B560" t="s">
        <v>6772</v>
      </c>
      <c r="C560" t="s">
        <v>74</v>
      </c>
      <c r="D560" t="s">
        <v>74</v>
      </c>
      <c r="E560" t="s">
        <v>74</v>
      </c>
      <c r="F560" t="s">
        <v>6772</v>
      </c>
      <c r="G560" t="s">
        <v>74</v>
      </c>
      <c r="H560" t="s">
        <v>74</v>
      </c>
      <c r="I560" t="s">
        <v>6773</v>
      </c>
      <c r="J560" t="s">
        <v>6740</v>
      </c>
      <c r="K560" t="s">
        <v>74</v>
      </c>
      <c r="L560" t="s">
        <v>74</v>
      </c>
      <c r="M560" t="s">
        <v>77</v>
      </c>
      <c r="N560" t="s">
        <v>78</v>
      </c>
      <c r="O560" t="s">
        <v>74</v>
      </c>
      <c r="P560" t="s">
        <v>74</v>
      </c>
      <c r="Q560" t="s">
        <v>74</v>
      </c>
      <c r="R560" t="s">
        <v>74</v>
      </c>
      <c r="S560" t="s">
        <v>74</v>
      </c>
      <c r="T560" t="s">
        <v>74</v>
      </c>
      <c r="U560" t="s">
        <v>6774</v>
      </c>
      <c r="V560" t="s">
        <v>6775</v>
      </c>
      <c r="W560" t="s">
        <v>6776</v>
      </c>
      <c r="X560" t="s">
        <v>6757</v>
      </c>
      <c r="Y560" t="s">
        <v>6777</v>
      </c>
      <c r="Z560" t="s">
        <v>74</v>
      </c>
      <c r="AA560" t="s">
        <v>6778</v>
      </c>
      <c r="AB560" t="s">
        <v>6779</v>
      </c>
      <c r="AC560" t="s">
        <v>74</v>
      </c>
      <c r="AD560" t="s">
        <v>74</v>
      </c>
      <c r="AE560" t="s">
        <v>74</v>
      </c>
      <c r="AF560" t="s">
        <v>74</v>
      </c>
      <c r="AG560">
        <v>64</v>
      </c>
      <c r="AH560">
        <v>96</v>
      </c>
      <c r="AI560">
        <v>97</v>
      </c>
      <c r="AJ560">
        <v>0</v>
      </c>
      <c r="AK560">
        <v>6</v>
      </c>
      <c r="AL560" t="s">
        <v>175</v>
      </c>
      <c r="AM560" t="s">
        <v>132</v>
      </c>
      <c r="AN560" t="s">
        <v>860</v>
      </c>
      <c r="AO560" t="s">
        <v>6746</v>
      </c>
      <c r="AP560" t="s">
        <v>74</v>
      </c>
      <c r="AQ560" t="s">
        <v>74</v>
      </c>
      <c r="AR560" t="s">
        <v>6747</v>
      </c>
      <c r="AS560" t="s">
        <v>6748</v>
      </c>
      <c r="AT560" t="s">
        <v>74</v>
      </c>
      <c r="AU560">
        <v>1997</v>
      </c>
      <c r="AV560">
        <v>44</v>
      </c>
      <c r="AW560" t="s">
        <v>636</v>
      </c>
      <c r="AX560" t="s">
        <v>74</v>
      </c>
      <c r="AY560" t="s">
        <v>74</v>
      </c>
      <c r="AZ560" t="s">
        <v>74</v>
      </c>
      <c r="BA560" t="s">
        <v>74</v>
      </c>
      <c r="BB560">
        <v>69</v>
      </c>
      <c r="BC560">
        <v>89</v>
      </c>
      <c r="BD560" t="s">
        <v>74</v>
      </c>
      <c r="BE560" t="s">
        <v>6780</v>
      </c>
      <c r="BF560" t="str">
        <f>HYPERLINK("http://dx.doi.org/10.1016/S0967-0645(96)00066-5","http://dx.doi.org/10.1016/S0967-0645(96)00066-5")</f>
        <v>http://dx.doi.org/10.1016/S0967-0645(96)00066-5</v>
      </c>
      <c r="BG560" t="s">
        <v>74</v>
      </c>
      <c r="BH560" t="s">
        <v>74</v>
      </c>
      <c r="BI560">
        <v>21</v>
      </c>
      <c r="BJ560" t="s">
        <v>1061</v>
      </c>
      <c r="BK560" t="s">
        <v>95</v>
      </c>
      <c r="BL560" t="s">
        <v>1061</v>
      </c>
      <c r="BM560" t="s">
        <v>6750</v>
      </c>
      <c r="BN560" t="s">
        <v>74</v>
      </c>
      <c r="BO560" t="s">
        <v>74</v>
      </c>
      <c r="BP560" t="s">
        <v>74</v>
      </c>
      <c r="BQ560" t="s">
        <v>74</v>
      </c>
      <c r="BR560" t="s">
        <v>97</v>
      </c>
      <c r="BS560" t="s">
        <v>6781</v>
      </c>
      <c r="BT560" t="str">
        <f>HYPERLINK("https%3A%2F%2Fwww.webofscience.com%2Fwos%2Fwoscc%2Ffull-record%2FWOS:A1997WM12500004","View Full Record in Web of Science")</f>
        <v>View Full Record in Web of Science</v>
      </c>
    </row>
    <row r="561" spans="1:72" x14ac:dyDescent="0.15">
      <c r="A561" t="s">
        <v>72</v>
      </c>
      <c r="B561" t="s">
        <v>6782</v>
      </c>
      <c r="C561" t="s">
        <v>74</v>
      </c>
      <c r="D561" t="s">
        <v>74</v>
      </c>
      <c r="E561" t="s">
        <v>74</v>
      </c>
      <c r="F561" t="s">
        <v>6782</v>
      </c>
      <c r="G561" t="s">
        <v>74</v>
      </c>
      <c r="H561" t="s">
        <v>74</v>
      </c>
      <c r="I561" t="s">
        <v>6783</v>
      </c>
      <c r="J561" t="s">
        <v>6740</v>
      </c>
      <c r="K561" t="s">
        <v>74</v>
      </c>
      <c r="L561" t="s">
        <v>74</v>
      </c>
      <c r="M561" t="s">
        <v>77</v>
      </c>
      <c r="N561" t="s">
        <v>78</v>
      </c>
      <c r="O561" t="s">
        <v>74</v>
      </c>
      <c r="P561" t="s">
        <v>74</v>
      </c>
      <c r="Q561" t="s">
        <v>74</v>
      </c>
      <c r="R561" t="s">
        <v>74</v>
      </c>
      <c r="S561" t="s">
        <v>74</v>
      </c>
      <c r="T561" t="s">
        <v>74</v>
      </c>
      <c r="U561" t="s">
        <v>6784</v>
      </c>
      <c r="V561" t="s">
        <v>6785</v>
      </c>
      <c r="W561" t="s">
        <v>3285</v>
      </c>
      <c r="X561" t="s">
        <v>1737</v>
      </c>
      <c r="Y561" t="s">
        <v>6786</v>
      </c>
      <c r="Z561" t="s">
        <v>74</v>
      </c>
      <c r="AA561" t="s">
        <v>6787</v>
      </c>
      <c r="AB561" t="s">
        <v>6788</v>
      </c>
      <c r="AC561" t="s">
        <v>74</v>
      </c>
      <c r="AD561" t="s">
        <v>74</v>
      </c>
      <c r="AE561" t="s">
        <v>74</v>
      </c>
      <c r="AF561" t="s">
        <v>74</v>
      </c>
      <c r="AG561">
        <v>98</v>
      </c>
      <c r="AH561">
        <v>107</v>
      </c>
      <c r="AI561">
        <v>114</v>
      </c>
      <c r="AJ561">
        <v>0</v>
      </c>
      <c r="AK561">
        <v>9</v>
      </c>
      <c r="AL561" t="s">
        <v>175</v>
      </c>
      <c r="AM561" t="s">
        <v>132</v>
      </c>
      <c r="AN561" t="s">
        <v>860</v>
      </c>
      <c r="AO561" t="s">
        <v>6746</v>
      </c>
      <c r="AP561" t="s">
        <v>74</v>
      </c>
      <c r="AQ561" t="s">
        <v>74</v>
      </c>
      <c r="AR561" t="s">
        <v>6747</v>
      </c>
      <c r="AS561" t="s">
        <v>6748</v>
      </c>
      <c r="AT561" t="s">
        <v>74</v>
      </c>
      <c r="AU561">
        <v>1997</v>
      </c>
      <c r="AV561">
        <v>44</v>
      </c>
      <c r="AW561" t="s">
        <v>636</v>
      </c>
      <c r="AX561" t="s">
        <v>74</v>
      </c>
      <c r="AY561" t="s">
        <v>74</v>
      </c>
      <c r="AZ561" t="s">
        <v>74</v>
      </c>
      <c r="BA561" t="s">
        <v>74</v>
      </c>
      <c r="BB561">
        <v>91</v>
      </c>
      <c r="BC561">
        <v>127</v>
      </c>
      <c r="BD561" t="s">
        <v>74</v>
      </c>
      <c r="BE561" t="s">
        <v>6789</v>
      </c>
      <c r="BF561" t="str">
        <f>HYPERLINK("http://dx.doi.org/10.1016/S0967-0645(96)00075-6","http://dx.doi.org/10.1016/S0967-0645(96)00075-6")</f>
        <v>http://dx.doi.org/10.1016/S0967-0645(96)00075-6</v>
      </c>
      <c r="BG561" t="s">
        <v>74</v>
      </c>
      <c r="BH561" t="s">
        <v>74</v>
      </c>
      <c r="BI561">
        <v>37</v>
      </c>
      <c r="BJ561" t="s">
        <v>1061</v>
      </c>
      <c r="BK561" t="s">
        <v>95</v>
      </c>
      <c r="BL561" t="s">
        <v>1061</v>
      </c>
      <c r="BM561" t="s">
        <v>6750</v>
      </c>
      <c r="BN561" t="s">
        <v>74</v>
      </c>
      <c r="BO561" t="s">
        <v>119</v>
      </c>
      <c r="BP561" t="s">
        <v>74</v>
      </c>
      <c r="BQ561" t="s">
        <v>74</v>
      </c>
      <c r="BR561" t="s">
        <v>97</v>
      </c>
      <c r="BS561" t="s">
        <v>6790</v>
      </c>
      <c r="BT561" t="str">
        <f>HYPERLINK("https%3A%2F%2Fwww.webofscience.com%2Fwos%2Fwoscc%2Ffull-record%2FWOS:A1997WM12500005","View Full Record in Web of Science")</f>
        <v>View Full Record in Web of Science</v>
      </c>
    </row>
    <row r="562" spans="1:72" x14ac:dyDescent="0.15">
      <c r="A562" t="s">
        <v>72</v>
      </c>
      <c r="B562" t="s">
        <v>6791</v>
      </c>
      <c r="C562" t="s">
        <v>74</v>
      </c>
      <c r="D562" t="s">
        <v>74</v>
      </c>
      <c r="E562" t="s">
        <v>74</v>
      </c>
      <c r="F562" t="s">
        <v>6791</v>
      </c>
      <c r="G562" t="s">
        <v>74</v>
      </c>
      <c r="H562" t="s">
        <v>74</v>
      </c>
      <c r="I562" t="s">
        <v>6792</v>
      </c>
      <c r="J562" t="s">
        <v>6740</v>
      </c>
      <c r="K562" t="s">
        <v>74</v>
      </c>
      <c r="L562" t="s">
        <v>74</v>
      </c>
      <c r="M562" t="s">
        <v>77</v>
      </c>
      <c r="N562" t="s">
        <v>428</v>
      </c>
      <c r="O562" t="s">
        <v>74</v>
      </c>
      <c r="P562" t="s">
        <v>74</v>
      </c>
      <c r="Q562" t="s">
        <v>74</v>
      </c>
      <c r="R562" t="s">
        <v>74</v>
      </c>
      <c r="S562" t="s">
        <v>74</v>
      </c>
      <c r="T562" t="s">
        <v>74</v>
      </c>
      <c r="U562" t="s">
        <v>6793</v>
      </c>
      <c r="V562" t="s">
        <v>6794</v>
      </c>
      <c r="W562" t="s">
        <v>6795</v>
      </c>
      <c r="X562" t="s">
        <v>6796</v>
      </c>
      <c r="Y562" t="s">
        <v>6797</v>
      </c>
      <c r="Z562" t="s">
        <v>74</v>
      </c>
      <c r="AA562" t="s">
        <v>6798</v>
      </c>
      <c r="AB562" t="s">
        <v>6799</v>
      </c>
      <c r="AC562" t="s">
        <v>74</v>
      </c>
      <c r="AD562" t="s">
        <v>74</v>
      </c>
      <c r="AE562" t="s">
        <v>74</v>
      </c>
      <c r="AF562" t="s">
        <v>74</v>
      </c>
      <c r="AG562">
        <v>142</v>
      </c>
      <c r="AH562">
        <v>178</v>
      </c>
      <c r="AI562">
        <v>188</v>
      </c>
      <c r="AJ562">
        <v>3</v>
      </c>
      <c r="AK562">
        <v>58</v>
      </c>
      <c r="AL562" t="s">
        <v>175</v>
      </c>
      <c r="AM562" t="s">
        <v>132</v>
      </c>
      <c r="AN562" t="s">
        <v>176</v>
      </c>
      <c r="AO562" t="s">
        <v>6746</v>
      </c>
      <c r="AP562" t="s">
        <v>74</v>
      </c>
      <c r="AQ562" t="s">
        <v>74</v>
      </c>
      <c r="AR562" t="s">
        <v>6747</v>
      </c>
      <c r="AS562" t="s">
        <v>6748</v>
      </c>
      <c r="AT562" t="s">
        <v>74</v>
      </c>
      <c r="AU562">
        <v>1997</v>
      </c>
      <c r="AV562">
        <v>44</v>
      </c>
      <c r="AW562" t="s">
        <v>636</v>
      </c>
      <c r="AX562" t="s">
        <v>74</v>
      </c>
      <c r="AY562" t="s">
        <v>74</v>
      </c>
      <c r="AZ562" t="s">
        <v>74</v>
      </c>
      <c r="BA562" t="s">
        <v>74</v>
      </c>
      <c r="BB562">
        <v>143</v>
      </c>
      <c r="BC562">
        <v>187</v>
      </c>
      <c r="BD562" t="s">
        <v>74</v>
      </c>
      <c r="BE562" t="s">
        <v>6800</v>
      </c>
      <c r="BF562" t="str">
        <f>HYPERLINK("http://dx.doi.org/10.1016/S0967-0645(96)00101-4","http://dx.doi.org/10.1016/S0967-0645(96)00101-4")</f>
        <v>http://dx.doi.org/10.1016/S0967-0645(96)00101-4</v>
      </c>
      <c r="BG562" t="s">
        <v>74</v>
      </c>
      <c r="BH562" t="s">
        <v>74</v>
      </c>
      <c r="BI562">
        <v>45</v>
      </c>
      <c r="BJ562" t="s">
        <v>1061</v>
      </c>
      <c r="BK562" t="s">
        <v>95</v>
      </c>
      <c r="BL562" t="s">
        <v>1061</v>
      </c>
      <c r="BM562" t="s">
        <v>6750</v>
      </c>
      <c r="BN562" t="s">
        <v>74</v>
      </c>
      <c r="BO562" t="s">
        <v>119</v>
      </c>
      <c r="BP562" t="s">
        <v>74</v>
      </c>
      <c r="BQ562" t="s">
        <v>74</v>
      </c>
      <c r="BR562" t="s">
        <v>97</v>
      </c>
      <c r="BS562" t="s">
        <v>6801</v>
      </c>
      <c r="BT562" t="str">
        <f>HYPERLINK("https%3A%2F%2Fwww.webofscience.com%2Fwos%2Fwoscc%2Ffull-record%2FWOS:A1997WM12500007","View Full Record in Web of Science")</f>
        <v>View Full Record in Web of Science</v>
      </c>
    </row>
    <row r="563" spans="1:72" x14ac:dyDescent="0.15">
      <c r="A563" t="s">
        <v>72</v>
      </c>
      <c r="B563" t="s">
        <v>6802</v>
      </c>
      <c r="C563" t="s">
        <v>74</v>
      </c>
      <c r="D563" t="s">
        <v>74</v>
      </c>
      <c r="E563" t="s">
        <v>74</v>
      </c>
      <c r="F563" t="s">
        <v>6802</v>
      </c>
      <c r="G563" t="s">
        <v>74</v>
      </c>
      <c r="H563" t="s">
        <v>74</v>
      </c>
      <c r="I563" t="s">
        <v>6803</v>
      </c>
      <c r="J563" t="s">
        <v>6740</v>
      </c>
      <c r="K563" t="s">
        <v>74</v>
      </c>
      <c r="L563" t="s">
        <v>74</v>
      </c>
      <c r="M563" t="s">
        <v>77</v>
      </c>
      <c r="N563" t="s">
        <v>78</v>
      </c>
      <c r="O563" t="s">
        <v>74</v>
      </c>
      <c r="P563" t="s">
        <v>74</v>
      </c>
      <c r="Q563" t="s">
        <v>74</v>
      </c>
      <c r="R563" t="s">
        <v>74</v>
      </c>
      <c r="S563" t="s">
        <v>74</v>
      </c>
      <c r="T563" t="s">
        <v>74</v>
      </c>
      <c r="U563" t="s">
        <v>6804</v>
      </c>
      <c r="V563" t="s">
        <v>6805</v>
      </c>
      <c r="W563" t="s">
        <v>6806</v>
      </c>
      <c r="X563" t="s">
        <v>6807</v>
      </c>
      <c r="Y563" t="s">
        <v>6808</v>
      </c>
      <c r="Z563" t="s">
        <v>74</v>
      </c>
      <c r="AA563" t="s">
        <v>6809</v>
      </c>
      <c r="AB563" t="s">
        <v>6810</v>
      </c>
      <c r="AC563" t="s">
        <v>74</v>
      </c>
      <c r="AD563" t="s">
        <v>74</v>
      </c>
      <c r="AE563" t="s">
        <v>74</v>
      </c>
      <c r="AF563" t="s">
        <v>74</v>
      </c>
      <c r="AG563">
        <v>76</v>
      </c>
      <c r="AH563">
        <v>75</v>
      </c>
      <c r="AI563">
        <v>78</v>
      </c>
      <c r="AJ563">
        <v>1</v>
      </c>
      <c r="AK563">
        <v>19</v>
      </c>
      <c r="AL563" t="s">
        <v>175</v>
      </c>
      <c r="AM563" t="s">
        <v>132</v>
      </c>
      <c r="AN563" t="s">
        <v>176</v>
      </c>
      <c r="AO563" t="s">
        <v>6746</v>
      </c>
      <c r="AP563" t="s">
        <v>6811</v>
      </c>
      <c r="AQ563" t="s">
        <v>74</v>
      </c>
      <c r="AR563" t="s">
        <v>6747</v>
      </c>
      <c r="AS563" t="s">
        <v>6748</v>
      </c>
      <c r="AT563" t="s">
        <v>74</v>
      </c>
      <c r="AU563">
        <v>1997</v>
      </c>
      <c r="AV563">
        <v>44</v>
      </c>
      <c r="AW563" t="s">
        <v>636</v>
      </c>
      <c r="AX563" t="s">
        <v>74</v>
      </c>
      <c r="AY563" t="s">
        <v>74</v>
      </c>
      <c r="AZ563" t="s">
        <v>74</v>
      </c>
      <c r="BA563" t="s">
        <v>74</v>
      </c>
      <c r="BB563">
        <v>189</v>
      </c>
      <c r="BC563">
        <v>207</v>
      </c>
      <c r="BD563" t="s">
        <v>74</v>
      </c>
      <c r="BE563" t="s">
        <v>6812</v>
      </c>
      <c r="BF563" t="str">
        <f>HYPERLINK("http://dx.doi.org/10.1016/S0967-0645(96)00069-0","http://dx.doi.org/10.1016/S0967-0645(96)00069-0")</f>
        <v>http://dx.doi.org/10.1016/S0967-0645(96)00069-0</v>
      </c>
      <c r="BG563" t="s">
        <v>74</v>
      </c>
      <c r="BH563" t="s">
        <v>74</v>
      </c>
      <c r="BI563">
        <v>19</v>
      </c>
      <c r="BJ563" t="s">
        <v>1061</v>
      </c>
      <c r="BK563" t="s">
        <v>95</v>
      </c>
      <c r="BL563" t="s">
        <v>1061</v>
      </c>
      <c r="BM563" t="s">
        <v>6750</v>
      </c>
      <c r="BN563" t="s">
        <v>74</v>
      </c>
      <c r="BO563" t="s">
        <v>74</v>
      </c>
      <c r="BP563" t="s">
        <v>74</v>
      </c>
      <c r="BQ563" t="s">
        <v>74</v>
      </c>
      <c r="BR563" t="s">
        <v>97</v>
      </c>
      <c r="BS563" t="s">
        <v>6813</v>
      </c>
      <c r="BT563" t="str">
        <f>HYPERLINK("https%3A%2F%2Fwww.webofscience.com%2Fwos%2Fwoscc%2Ffull-record%2FWOS:A1997WM12500008","View Full Record in Web of Science")</f>
        <v>View Full Record in Web of Science</v>
      </c>
    </row>
    <row r="564" spans="1:72" x14ac:dyDescent="0.15">
      <c r="A564" t="s">
        <v>72</v>
      </c>
      <c r="B564" t="s">
        <v>6814</v>
      </c>
      <c r="C564" t="s">
        <v>74</v>
      </c>
      <c r="D564" t="s">
        <v>74</v>
      </c>
      <c r="E564" t="s">
        <v>74</v>
      </c>
      <c r="F564" t="s">
        <v>6814</v>
      </c>
      <c r="G564" t="s">
        <v>74</v>
      </c>
      <c r="H564" t="s">
        <v>74</v>
      </c>
      <c r="I564" t="s">
        <v>6815</v>
      </c>
      <c r="J564" t="s">
        <v>6740</v>
      </c>
      <c r="K564" t="s">
        <v>74</v>
      </c>
      <c r="L564" t="s">
        <v>74</v>
      </c>
      <c r="M564" t="s">
        <v>77</v>
      </c>
      <c r="N564" t="s">
        <v>78</v>
      </c>
      <c r="O564" t="s">
        <v>74</v>
      </c>
      <c r="P564" t="s">
        <v>74</v>
      </c>
      <c r="Q564" t="s">
        <v>74</v>
      </c>
      <c r="R564" t="s">
        <v>74</v>
      </c>
      <c r="S564" t="s">
        <v>74</v>
      </c>
      <c r="T564" t="s">
        <v>74</v>
      </c>
      <c r="U564" t="s">
        <v>6816</v>
      </c>
      <c r="V564" t="s">
        <v>6817</v>
      </c>
      <c r="W564" t="s">
        <v>6818</v>
      </c>
      <c r="X564" t="s">
        <v>6819</v>
      </c>
      <c r="Y564" t="s">
        <v>6820</v>
      </c>
      <c r="Z564" t="s">
        <v>74</v>
      </c>
      <c r="AA564" t="s">
        <v>6821</v>
      </c>
      <c r="AB564" t="s">
        <v>6822</v>
      </c>
      <c r="AC564" t="s">
        <v>74</v>
      </c>
      <c r="AD564" t="s">
        <v>74</v>
      </c>
      <c r="AE564" t="s">
        <v>74</v>
      </c>
      <c r="AF564" t="s">
        <v>74</v>
      </c>
      <c r="AG564">
        <v>51</v>
      </c>
      <c r="AH564">
        <v>80</v>
      </c>
      <c r="AI564">
        <v>85</v>
      </c>
      <c r="AJ564">
        <v>0</v>
      </c>
      <c r="AK564">
        <v>10</v>
      </c>
      <c r="AL564" t="s">
        <v>175</v>
      </c>
      <c r="AM564" t="s">
        <v>132</v>
      </c>
      <c r="AN564" t="s">
        <v>176</v>
      </c>
      <c r="AO564" t="s">
        <v>6746</v>
      </c>
      <c r="AP564" t="s">
        <v>6811</v>
      </c>
      <c r="AQ564" t="s">
        <v>74</v>
      </c>
      <c r="AR564" t="s">
        <v>6747</v>
      </c>
      <c r="AS564" t="s">
        <v>6748</v>
      </c>
      <c r="AT564" t="s">
        <v>74</v>
      </c>
      <c r="AU564">
        <v>1997</v>
      </c>
      <c r="AV564">
        <v>44</v>
      </c>
      <c r="AW564" t="s">
        <v>636</v>
      </c>
      <c r="AX564" t="s">
        <v>74</v>
      </c>
      <c r="AY564" t="s">
        <v>74</v>
      </c>
      <c r="AZ564" t="s">
        <v>74</v>
      </c>
      <c r="BA564" t="s">
        <v>74</v>
      </c>
      <c r="BB564">
        <v>209</v>
      </c>
      <c r="BC564">
        <v>227</v>
      </c>
      <c r="BD564" t="s">
        <v>74</v>
      </c>
      <c r="BE564" t="s">
        <v>6823</v>
      </c>
      <c r="BF564" t="str">
        <f>HYPERLINK("http://dx.doi.org/10.1016/S0967-0645(96)00074-4","http://dx.doi.org/10.1016/S0967-0645(96)00074-4")</f>
        <v>http://dx.doi.org/10.1016/S0967-0645(96)00074-4</v>
      </c>
      <c r="BG564" t="s">
        <v>74</v>
      </c>
      <c r="BH564" t="s">
        <v>74</v>
      </c>
      <c r="BI564">
        <v>19</v>
      </c>
      <c r="BJ564" t="s">
        <v>1061</v>
      </c>
      <c r="BK564" t="s">
        <v>95</v>
      </c>
      <c r="BL564" t="s">
        <v>1061</v>
      </c>
      <c r="BM564" t="s">
        <v>6750</v>
      </c>
      <c r="BN564" t="s">
        <v>74</v>
      </c>
      <c r="BO564" t="s">
        <v>74</v>
      </c>
      <c r="BP564" t="s">
        <v>74</v>
      </c>
      <c r="BQ564" t="s">
        <v>74</v>
      </c>
      <c r="BR564" t="s">
        <v>97</v>
      </c>
      <c r="BS564" t="s">
        <v>6824</v>
      </c>
      <c r="BT564" t="str">
        <f>HYPERLINK("https%3A%2F%2Fwww.webofscience.com%2Fwos%2Fwoscc%2Ffull-record%2FWOS:A1997WM12500009","View Full Record in Web of Science")</f>
        <v>View Full Record in Web of Science</v>
      </c>
    </row>
    <row r="565" spans="1:72" x14ac:dyDescent="0.15">
      <c r="A565" t="s">
        <v>72</v>
      </c>
      <c r="B565" t="s">
        <v>6825</v>
      </c>
      <c r="C565" t="s">
        <v>74</v>
      </c>
      <c r="D565" t="s">
        <v>74</v>
      </c>
      <c r="E565" t="s">
        <v>74</v>
      </c>
      <c r="F565" t="s">
        <v>6825</v>
      </c>
      <c r="G565" t="s">
        <v>74</v>
      </c>
      <c r="H565" t="s">
        <v>74</v>
      </c>
      <c r="I565" t="s">
        <v>6826</v>
      </c>
      <c r="J565" t="s">
        <v>6740</v>
      </c>
      <c r="K565" t="s">
        <v>74</v>
      </c>
      <c r="L565" t="s">
        <v>74</v>
      </c>
      <c r="M565" t="s">
        <v>77</v>
      </c>
      <c r="N565" t="s">
        <v>78</v>
      </c>
      <c r="O565" t="s">
        <v>74</v>
      </c>
      <c r="P565" t="s">
        <v>74</v>
      </c>
      <c r="Q565" t="s">
        <v>74</v>
      </c>
      <c r="R565" t="s">
        <v>74</v>
      </c>
      <c r="S565" t="s">
        <v>74</v>
      </c>
      <c r="T565" t="s">
        <v>74</v>
      </c>
      <c r="U565" t="s">
        <v>6827</v>
      </c>
      <c r="V565" t="s">
        <v>6828</v>
      </c>
      <c r="W565" t="s">
        <v>6829</v>
      </c>
      <c r="X565" t="s">
        <v>6830</v>
      </c>
      <c r="Y565" t="s">
        <v>6808</v>
      </c>
      <c r="Z565" t="s">
        <v>74</v>
      </c>
      <c r="AA565" t="s">
        <v>6821</v>
      </c>
      <c r="AB565" t="s">
        <v>6822</v>
      </c>
      <c r="AC565" t="s">
        <v>74</v>
      </c>
      <c r="AD565" t="s">
        <v>74</v>
      </c>
      <c r="AE565" t="s">
        <v>74</v>
      </c>
      <c r="AF565" t="s">
        <v>74</v>
      </c>
      <c r="AG565">
        <v>94</v>
      </c>
      <c r="AH565">
        <v>109</v>
      </c>
      <c r="AI565">
        <v>114</v>
      </c>
      <c r="AJ565">
        <v>2</v>
      </c>
      <c r="AK565">
        <v>21</v>
      </c>
      <c r="AL565" t="s">
        <v>175</v>
      </c>
      <c r="AM565" t="s">
        <v>132</v>
      </c>
      <c r="AN565" t="s">
        <v>176</v>
      </c>
      <c r="AO565" t="s">
        <v>6746</v>
      </c>
      <c r="AP565" t="s">
        <v>6811</v>
      </c>
      <c r="AQ565" t="s">
        <v>74</v>
      </c>
      <c r="AR565" t="s">
        <v>6747</v>
      </c>
      <c r="AS565" t="s">
        <v>6748</v>
      </c>
      <c r="AT565" t="s">
        <v>74</v>
      </c>
      <c r="AU565">
        <v>1997</v>
      </c>
      <c r="AV565">
        <v>44</v>
      </c>
      <c r="AW565" t="s">
        <v>636</v>
      </c>
      <c r="AX565" t="s">
        <v>74</v>
      </c>
      <c r="AY565" t="s">
        <v>74</v>
      </c>
      <c r="AZ565" t="s">
        <v>74</v>
      </c>
      <c r="BA565" t="s">
        <v>74</v>
      </c>
      <c r="BB565">
        <v>229</v>
      </c>
      <c r="BC565" t="s">
        <v>5083</v>
      </c>
      <c r="BD565" t="s">
        <v>74</v>
      </c>
      <c r="BE565" t="s">
        <v>6831</v>
      </c>
      <c r="BF565" t="str">
        <f>HYPERLINK("http://dx.doi.org/10.1016/S0967-0645(96)00102-6","http://dx.doi.org/10.1016/S0967-0645(96)00102-6")</f>
        <v>http://dx.doi.org/10.1016/S0967-0645(96)00102-6</v>
      </c>
      <c r="BG565" t="s">
        <v>74</v>
      </c>
      <c r="BH565" t="s">
        <v>74</v>
      </c>
      <c r="BI565">
        <v>1</v>
      </c>
      <c r="BJ565" t="s">
        <v>1061</v>
      </c>
      <c r="BK565" t="s">
        <v>95</v>
      </c>
      <c r="BL565" t="s">
        <v>1061</v>
      </c>
      <c r="BM565" t="s">
        <v>6750</v>
      </c>
      <c r="BN565" t="s">
        <v>74</v>
      </c>
      <c r="BO565" t="s">
        <v>74</v>
      </c>
      <c r="BP565" t="s">
        <v>74</v>
      </c>
      <c r="BQ565" t="s">
        <v>74</v>
      </c>
      <c r="BR565" t="s">
        <v>97</v>
      </c>
      <c r="BS565" t="s">
        <v>6832</v>
      </c>
      <c r="BT565" t="str">
        <f>HYPERLINK("https%3A%2F%2Fwww.webofscience.com%2Fwos%2Fwoscc%2Ffull-record%2FWOS:A1997WM12500010","View Full Record in Web of Science")</f>
        <v>View Full Record in Web of Science</v>
      </c>
    </row>
    <row r="566" spans="1:72" x14ac:dyDescent="0.15">
      <c r="A566" t="s">
        <v>72</v>
      </c>
      <c r="B566" t="s">
        <v>6833</v>
      </c>
      <c r="C566" t="s">
        <v>74</v>
      </c>
      <c r="D566" t="s">
        <v>74</v>
      </c>
      <c r="E566" t="s">
        <v>74</v>
      </c>
      <c r="F566" t="s">
        <v>6833</v>
      </c>
      <c r="G566" t="s">
        <v>74</v>
      </c>
      <c r="H566" t="s">
        <v>74</v>
      </c>
      <c r="I566" t="s">
        <v>6834</v>
      </c>
      <c r="J566" t="s">
        <v>6740</v>
      </c>
      <c r="K566" t="s">
        <v>74</v>
      </c>
      <c r="L566" t="s">
        <v>74</v>
      </c>
      <c r="M566" t="s">
        <v>77</v>
      </c>
      <c r="N566" t="s">
        <v>78</v>
      </c>
      <c r="O566" t="s">
        <v>74</v>
      </c>
      <c r="P566" t="s">
        <v>74</v>
      </c>
      <c r="Q566" t="s">
        <v>74</v>
      </c>
      <c r="R566" t="s">
        <v>74</v>
      </c>
      <c r="S566" t="s">
        <v>74</v>
      </c>
      <c r="T566" t="s">
        <v>74</v>
      </c>
      <c r="U566" t="s">
        <v>6835</v>
      </c>
      <c r="V566" t="s">
        <v>6836</v>
      </c>
      <c r="W566" t="s">
        <v>74</v>
      </c>
      <c r="X566" t="s">
        <v>74</v>
      </c>
      <c r="Y566" t="s">
        <v>6837</v>
      </c>
      <c r="Z566" t="s">
        <v>74</v>
      </c>
      <c r="AA566" t="s">
        <v>74</v>
      </c>
      <c r="AB566" t="s">
        <v>6838</v>
      </c>
      <c r="AC566" t="s">
        <v>74</v>
      </c>
      <c r="AD566" t="s">
        <v>74</v>
      </c>
      <c r="AE566" t="s">
        <v>74</v>
      </c>
      <c r="AF566" t="s">
        <v>74</v>
      </c>
      <c r="AG566">
        <v>74</v>
      </c>
      <c r="AH566">
        <v>78</v>
      </c>
      <c r="AI566">
        <v>80</v>
      </c>
      <c r="AJ566">
        <v>0</v>
      </c>
      <c r="AK566">
        <v>23</v>
      </c>
      <c r="AL566" t="s">
        <v>175</v>
      </c>
      <c r="AM566" t="s">
        <v>132</v>
      </c>
      <c r="AN566" t="s">
        <v>860</v>
      </c>
      <c r="AO566" t="s">
        <v>6746</v>
      </c>
      <c r="AP566" t="s">
        <v>74</v>
      </c>
      <c r="AQ566" t="s">
        <v>74</v>
      </c>
      <c r="AR566" t="s">
        <v>6747</v>
      </c>
      <c r="AS566" t="s">
        <v>6748</v>
      </c>
      <c r="AT566" t="s">
        <v>74</v>
      </c>
      <c r="AU566">
        <v>1997</v>
      </c>
      <c r="AV566">
        <v>44</v>
      </c>
      <c r="AW566" t="s">
        <v>636</v>
      </c>
      <c r="AX566" t="s">
        <v>74</v>
      </c>
      <c r="AY566" t="s">
        <v>74</v>
      </c>
      <c r="AZ566" t="s">
        <v>74</v>
      </c>
      <c r="BA566" t="s">
        <v>74</v>
      </c>
      <c r="BB566">
        <v>261</v>
      </c>
      <c r="BC566">
        <v>282</v>
      </c>
      <c r="BD566" t="s">
        <v>74</v>
      </c>
      <c r="BE566" t="s">
        <v>6839</v>
      </c>
      <c r="BF566" t="str">
        <f>HYPERLINK("http://dx.doi.org/10.1016/S0967-0645(96)00077-X","http://dx.doi.org/10.1016/S0967-0645(96)00077-X")</f>
        <v>http://dx.doi.org/10.1016/S0967-0645(96)00077-X</v>
      </c>
      <c r="BG566" t="s">
        <v>74</v>
      </c>
      <c r="BH566" t="s">
        <v>74</v>
      </c>
      <c r="BI566">
        <v>22</v>
      </c>
      <c r="BJ566" t="s">
        <v>1061</v>
      </c>
      <c r="BK566" t="s">
        <v>95</v>
      </c>
      <c r="BL566" t="s">
        <v>1061</v>
      </c>
      <c r="BM566" t="s">
        <v>6750</v>
      </c>
      <c r="BN566" t="s">
        <v>74</v>
      </c>
      <c r="BO566" t="s">
        <v>74</v>
      </c>
      <c r="BP566" t="s">
        <v>74</v>
      </c>
      <c r="BQ566" t="s">
        <v>74</v>
      </c>
      <c r="BR566" t="s">
        <v>97</v>
      </c>
      <c r="BS566" t="s">
        <v>6840</v>
      </c>
      <c r="BT566" t="str">
        <f>HYPERLINK("https%3A%2F%2Fwww.webofscience.com%2Fwos%2Fwoscc%2Ffull-record%2FWOS:A1997WM12500011","View Full Record in Web of Science")</f>
        <v>View Full Record in Web of Science</v>
      </c>
    </row>
    <row r="567" spans="1:72" x14ac:dyDescent="0.15">
      <c r="A567" t="s">
        <v>72</v>
      </c>
      <c r="B567" t="s">
        <v>6841</v>
      </c>
      <c r="C567" t="s">
        <v>74</v>
      </c>
      <c r="D567" t="s">
        <v>74</v>
      </c>
      <c r="E567" t="s">
        <v>74</v>
      </c>
      <c r="F567" t="s">
        <v>6841</v>
      </c>
      <c r="G567" t="s">
        <v>74</v>
      </c>
      <c r="H567" t="s">
        <v>74</v>
      </c>
      <c r="I567" t="s">
        <v>6842</v>
      </c>
      <c r="J567" t="s">
        <v>6740</v>
      </c>
      <c r="K567" t="s">
        <v>74</v>
      </c>
      <c r="L567" t="s">
        <v>74</v>
      </c>
      <c r="M567" t="s">
        <v>77</v>
      </c>
      <c r="N567" t="s">
        <v>78</v>
      </c>
      <c r="O567" t="s">
        <v>74</v>
      </c>
      <c r="P567" t="s">
        <v>74</v>
      </c>
      <c r="Q567" t="s">
        <v>74</v>
      </c>
      <c r="R567" t="s">
        <v>74</v>
      </c>
      <c r="S567" t="s">
        <v>74</v>
      </c>
      <c r="T567" t="s">
        <v>74</v>
      </c>
      <c r="U567" t="s">
        <v>6843</v>
      </c>
      <c r="V567" t="s">
        <v>6844</v>
      </c>
      <c r="W567" t="s">
        <v>74</v>
      </c>
      <c r="X567" t="s">
        <v>74</v>
      </c>
      <c r="Y567" t="s">
        <v>6845</v>
      </c>
      <c r="Z567" t="s">
        <v>74</v>
      </c>
      <c r="AA567" t="s">
        <v>74</v>
      </c>
      <c r="AB567" t="s">
        <v>74</v>
      </c>
      <c r="AC567" t="s">
        <v>74</v>
      </c>
      <c r="AD567" t="s">
        <v>74</v>
      </c>
      <c r="AE567" t="s">
        <v>74</v>
      </c>
      <c r="AF567" t="s">
        <v>74</v>
      </c>
      <c r="AG567">
        <v>33</v>
      </c>
      <c r="AH567">
        <v>11</v>
      </c>
      <c r="AI567">
        <v>11</v>
      </c>
      <c r="AJ567">
        <v>0</v>
      </c>
      <c r="AK567">
        <v>4</v>
      </c>
      <c r="AL567" t="s">
        <v>175</v>
      </c>
      <c r="AM567" t="s">
        <v>132</v>
      </c>
      <c r="AN567" t="s">
        <v>176</v>
      </c>
      <c r="AO567" t="s">
        <v>6746</v>
      </c>
      <c r="AP567" t="s">
        <v>6811</v>
      </c>
      <c r="AQ567" t="s">
        <v>74</v>
      </c>
      <c r="AR567" t="s">
        <v>6747</v>
      </c>
      <c r="AS567" t="s">
        <v>6748</v>
      </c>
      <c r="AT567" t="s">
        <v>74</v>
      </c>
      <c r="AU567">
        <v>1997</v>
      </c>
      <c r="AV567">
        <v>44</v>
      </c>
      <c r="AW567" t="s">
        <v>636</v>
      </c>
      <c r="AX567" t="s">
        <v>74</v>
      </c>
      <c r="AY567" t="s">
        <v>74</v>
      </c>
      <c r="AZ567" t="s">
        <v>74</v>
      </c>
      <c r="BA567" t="s">
        <v>74</v>
      </c>
      <c r="BB567">
        <v>283</v>
      </c>
      <c r="BC567">
        <v>297</v>
      </c>
      <c r="BD567" t="s">
        <v>74</v>
      </c>
      <c r="BE567" t="s">
        <v>6846</v>
      </c>
      <c r="BF567" t="str">
        <f>HYPERLINK("http://dx.doi.org/10.1016/S0967-0645(96)00070-7","http://dx.doi.org/10.1016/S0967-0645(96)00070-7")</f>
        <v>http://dx.doi.org/10.1016/S0967-0645(96)00070-7</v>
      </c>
      <c r="BG567" t="s">
        <v>74</v>
      </c>
      <c r="BH567" t="s">
        <v>74</v>
      </c>
      <c r="BI567">
        <v>15</v>
      </c>
      <c r="BJ567" t="s">
        <v>1061</v>
      </c>
      <c r="BK567" t="s">
        <v>95</v>
      </c>
      <c r="BL567" t="s">
        <v>1061</v>
      </c>
      <c r="BM567" t="s">
        <v>6750</v>
      </c>
      <c r="BN567" t="s">
        <v>74</v>
      </c>
      <c r="BO567" t="s">
        <v>74</v>
      </c>
      <c r="BP567" t="s">
        <v>74</v>
      </c>
      <c r="BQ567" t="s">
        <v>74</v>
      </c>
      <c r="BR567" t="s">
        <v>97</v>
      </c>
      <c r="BS567" t="s">
        <v>6847</v>
      </c>
      <c r="BT567" t="str">
        <f>HYPERLINK("https%3A%2F%2Fwww.webofscience.com%2Fwos%2Fwoscc%2Ffull-record%2FWOS:A1997WM12500012","View Full Record in Web of Science")</f>
        <v>View Full Record in Web of Science</v>
      </c>
    </row>
    <row r="568" spans="1:72" x14ac:dyDescent="0.15">
      <c r="A568" t="s">
        <v>72</v>
      </c>
      <c r="B568" t="s">
        <v>6848</v>
      </c>
      <c r="C568" t="s">
        <v>74</v>
      </c>
      <c r="D568" t="s">
        <v>74</v>
      </c>
      <c r="E568" t="s">
        <v>74</v>
      </c>
      <c r="F568" t="s">
        <v>6848</v>
      </c>
      <c r="G568" t="s">
        <v>74</v>
      </c>
      <c r="H568" t="s">
        <v>74</v>
      </c>
      <c r="I568" t="s">
        <v>6849</v>
      </c>
      <c r="J568" t="s">
        <v>6740</v>
      </c>
      <c r="K568" t="s">
        <v>74</v>
      </c>
      <c r="L568" t="s">
        <v>74</v>
      </c>
      <c r="M568" t="s">
        <v>77</v>
      </c>
      <c r="N568" t="s">
        <v>78</v>
      </c>
      <c r="O568" t="s">
        <v>74</v>
      </c>
      <c r="P568" t="s">
        <v>74</v>
      </c>
      <c r="Q568" t="s">
        <v>74</v>
      </c>
      <c r="R568" t="s">
        <v>74</v>
      </c>
      <c r="S568" t="s">
        <v>74</v>
      </c>
      <c r="T568" t="s">
        <v>74</v>
      </c>
      <c r="U568" t="s">
        <v>6850</v>
      </c>
      <c r="V568" t="s">
        <v>6851</v>
      </c>
      <c r="W568" t="s">
        <v>4694</v>
      </c>
      <c r="X568" t="s">
        <v>1737</v>
      </c>
      <c r="Y568" t="s">
        <v>6852</v>
      </c>
      <c r="Z568" t="s">
        <v>74</v>
      </c>
      <c r="AA568" t="s">
        <v>74</v>
      </c>
      <c r="AB568" t="s">
        <v>74</v>
      </c>
      <c r="AC568" t="s">
        <v>74</v>
      </c>
      <c r="AD568" t="s">
        <v>74</v>
      </c>
      <c r="AE568" t="s">
        <v>74</v>
      </c>
      <c r="AF568" t="s">
        <v>74</v>
      </c>
      <c r="AG568">
        <v>58</v>
      </c>
      <c r="AH568">
        <v>81</v>
      </c>
      <c r="AI568">
        <v>85</v>
      </c>
      <c r="AJ568">
        <v>0</v>
      </c>
      <c r="AK568">
        <v>24</v>
      </c>
      <c r="AL568" t="s">
        <v>175</v>
      </c>
      <c r="AM568" t="s">
        <v>132</v>
      </c>
      <c r="AN568" t="s">
        <v>860</v>
      </c>
      <c r="AO568" t="s">
        <v>6746</v>
      </c>
      <c r="AP568" t="s">
        <v>74</v>
      </c>
      <c r="AQ568" t="s">
        <v>74</v>
      </c>
      <c r="AR568" t="s">
        <v>6747</v>
      </c>
      <c r="AS568" t="s">
        <v>6748</v>
      </c>
      <c r="AT568" t="s">
        <v>74</v>
      </c>
      <c r="AU568">
        <v>1997</v>
      </c>
      <c r="AV568">
        <v>44</v>
      </c>
      <c r="AW568" t="s">
        <v>636</v>
      </c>
      <c r="AX568" t="s">
        <v>74</v>
      </c>
      <c r="AY568" t="s">
        <v>74</v>
      </c>
      <c r="AZ568" t="s">
        <v>74</v>
      </c>
      <c r="BA568" t="s">
        <v>74</v>
      </c>
      <c r="BB568">
        <v>299</v>
      </c>
      <c r="BC568">
        <v>320</v>
      </c>
      <c r="BD568" t="s">
        <v>74</v>
      </c>
      <c r="BE568" t="s">
        <v>6853</v>
      </c>
      <c r="BF568" t="str">
        <f>HYPERLINK("http://dx.doi.org/10.1016/S0967-0645(96)00068-9","http://dx.doi.org/10.1016/S0967-0645(96)00068-9")</f>
        <v>http://dx.doi.org/10.1016/S0967-0645(96)00068-9</v>
      </c>
      <c r="BG568" t="s">
        <v>74</v>
      </c>
      <c r="BH568" t="s">
        <v>74</v>
      </c>
      <c r="BI568">
        <v>22</v>
      </c>
      <c r="BJ568" t="s">
        <v>1061</v>
      </c>
      <c r="BK568" t="s">
        <v>95</v>
      </c>
      <c r="BL568" t="s">
        <v>1061</v>
      </c>
      <c r="BM568" t="s">
        <v>6750</v>
      </c>
      <c r="BN568" t="s">
        <v>74</v>
      </c>
      <c r="BO568" t="s">
        <v>74</v>
      </c>
      <c r="BP568" t="s">
        <v>74</v>
      </c>
      <c r="BQ568" t="s">
        <v>74</v>
      </c>
      <c r="BR568" t="s">
        <v>97</v>
      </c>
      <c r="BS568" t="s">
        <v>6854</v>
      </c>
      <c r="BT568" t="str">
        <f>HYPERLINK("https%3A%2F%2Fwww.webofscience.com%2Fwos%2Fwoscc%2Ffull-record%2FWOS:A1997WM12500013","View Full Record in Web of Science")</f>
        <v>View Full Record in Web of Science</v>
      </c>
    </row>
    <row r="569" spans="1:72" x14ac:dyDescent="0.15">
      <c r="A569" t="s">
        <v>72</v>
      </c>
      <c r="B569" t="s">
        <v>6855</v>
      </c>
      <c r="C569" t="s">
        <v>74</v>
      </c>
      <c r="D569" t="s">
        <v>74</v>
      </c>
      <c r="E569" t="s">
        <v>74</v>
      </c>
      <c r="F569" t="s">
        <v>6855</v>
      </c>
      <c r="G569" t="s">
        <v>74</v>
      </c>
      <c r="H569" t="s">
        <v>74</v>
      </c>
      <c r="I569" t="s">
        <v>6856</v>
      </c>
      <c r="J569" t="s">
        <v>6740</v>
      </c>
      <c r="K569" t="s">
        <v>74</v>
      </c>
      <c r="L569" t="s">
        <v>74</v>
      </c>
      <c r="M569" t="s">
        <v>77</v>
      </c>
      <c r="N569" t="s">
        <v>78</v>
      </c>
      <c r="O569" t="s">
        <v>74</v>
      </c>
      <c r="P569" t="s">
        <v>74</v>
      </c>
      <c r="Q569" t="s">
        <v>74</v>
      </c>
      <c r="R569" t="s">
        <v>74</v>
      </c>
      <c r="S569" t="s">
        <v>74</v>
      </c>
      <c r="T569" t="s">
        <v>74</v>
      </c>
      <c r="U569" t="s">
        <v>6857</v>
      </c>
      <c r="V569" t="s">
        <v>6858</v>
      </c>
      <c r="W569" t="s">
        <v>6859</v>
      </c>
      <c r="X569" t="s">
        <v>6860</v>
      </c>
      <c r="Y569" t="s">
        <v>6861</v>
      </c>
      <c r="Z569" t="s">
        <v>74</v>
      </c>
      <c r="AA569" t="s">
        <v>74</v>
      </c>
      <c r="AB569" t="s">
        <v>74</v>
      </c>
      <c r="AC569" t="s">
        <v>74</v>
      </c>
      <c r="AD569" t="s">
        <v>74</v>
      </c>
      <c r="AE569" t="s">
        <v>74</v>
      </c>
      <c r="AF569" t="s">
        <v>74</v>
      </c>
      <c r="AG569">
        <v>38</v>
      </c>
      <c r="AH569">
        <v>73</v>
      </c>
      <c r="AI569">
        <v>76</v>
      </c>
      <c r="AJ569">
        <v>1</v>
      </c>
      <c r="AK569">
        <v>8</v>
      </c>
      <c r="AL569" t="s">
        <v>175</v>
      </c>
      <c r="AM569" t="s">
        <v>132</v>
      </c>
      <c r="AN569" t="s">
        <v>860</v>
      </c>
      <c r="AO569" t="s">
        <v>6746</v>
      </c>
      <c r="AP569" t="s">
        <v>74</v>
      </c>
      <c r="AQ569" t="s">
        <v>74</v>
      </c>
      <c r="AR569" t="s">
        <v>6747</v>
      </c>
      <c r="AS569" t="s">
        <v>6748</v>
      </c>
      <c r="AT569" t="s">
        <v>74</v>
      </c>
      <c r="AU569">
        <v>1997</v>
      </c>
      <c r="AV569">
        <v>44</v>
      </c>
      <c r="AW569" t="s">
        <v>636</v>
      </c>
      <c r="AX569" t="s">
        <v>74</v>
      </c>
      <c r="AY569" t="s">
        <v>74</v>
      </c>
      <c r="AZ569" t="s">
        <v>74</v>
      </c>
      <c r="BA569" t="s">
        <v>74</v>
      </c>
      <c r="BB569">
        <v>321</v>
      </c>
      <c r="BC569">
        <v>340</v>
      </c>
      <c r="BD569" t="s">
        <v>74</v>
      </c>
      <c r="BE569" t="s">
        <v>6862</v>
      </c>
      <c r="BF569" t="str">
        <f>HYPERLINK("http://dx.doi.org/10.1016/S0967-0645(96)00081-1","http://dx.doi.org/10.1016/S0967-0645(96)00081-1")</f>
        <v>http://dx.doi.org/10.1016/S0967-0645(96)00081-1</v>
      </c>
      <c r="BG569" t="s">
        <v>74</v>
      </c>
      <c r="BH569" t="s">
        <v>74</v>
      </c>
      <c r="BI569">
        <v>20</v>
      </c>
      <c r="BJ569" t="s">
        <v>1061</v>
      </c>
      <c r="BK569" t="s">
        <v>95</v>
      </c>
      <c r="BL569" t="s">
        <v>1061</v>
      </c>
      <c r="BM569" t="s">
        <v>6750</v>
      </c>
      <c r="BN569" t="s">
        <v>74</v>
      </c>
      <c r="BO569" t="s">
        <v>74</v>
      </c>
      <c r="BP569" t="s">
        <v>74</v>
      </c>
      <c r="BQ569" t="s">
        <v>74</v>
      </c>
      <c r="BR569" t="s">
        <v>97</v>
      </c>
      <c r="BS569" t="s">
        <v>6863</v>
      </c>
      <c r="BT569" t="str">
        <f>HYPERLINK("https%3A%2F%2Fwww.webofscience.com%2Fwos%2Fwoscc%2Ffull-record%2FWOS:A1997WM12500014","View Full Record in Web of Science")</f>
        <v>View Full Record in Web of Science</v>
      </c>
    </row>
    <row r="570" spans="1:72" x14ac:dyDescent="0.15">
      <c r="A570" t="s">
        <v>72</v>
      </c>
      <c r="B570" t="s">
        <v>6864</v>
      </c>
      <c r="C570" t="s">
        <v>74</v>
      </c>
      <c r="D570" t="s">
        <v>74</v>
      </c>
      <c r="E570" t="s">
        <v>74</v>
      </c>
      <c r="F570" t="s">
        <v>6864</v>
      </c>
      <c r="G570" t="s">
        <v>74</v>
      </c>
      <c r="H570" t="s">
        <v>74</v>
      </c>
      <c r="I570" t="s">
        <v>6865</v>
      </c>
      <c r="J570" t="s">
        <v>6740</v>
      </c>
      <c r="K570" t="s">
        <v>74</v>
      </c>
      <c r="L570" t="s">
        <v>74</v>
      </c>
      <c r="M570" t="s">
        <v>77</v>
      </c>
      <c r="N570" t="s">
        <v>78</v>
      </c>
      <c r="O570" t="s">
        <v>74</v>
      </c>
      <c r="P570" t="s">
        <v>74</v>
      </c>
      <c r="Q570" t="s">
        <v>74</v>
      </c>
      <c r="R570" t="s">
        <v>74</v>
      </c>
      <c r="S570" t="s">
        <v>74</v>
      </c>
      <c r="T570" t="s">
        <v>74</v>
      </c>
      <c r="U570" t="s">
        <v>6866</v>
      </c>
      <c r="V570" t="s">
        <v>6867</v>
      </c>
      <c r="W570" t="s">
        <v>6868</v>
      </c>
      <c r="X570" t="s">
        <v>6860</v>
      </c>
      <c r="Y570" t="s">
        <v>6869</v>
      </c>
      <c r="Z570" t="s">
        <v>74</v>
      </c>
      <c r="AA570" t="s">
        <v>74</v>
      </c>
      <c r="AB570" t="s">
        <v>74</v>
      </c>
      <c r="AC570" t="s">
        <v>74</v>
      </c>
      <c r="AD570" t="s">
        <v>74</v>
      </c>
      <c r="AE570" t="s">
        <v>74</v>
      </c>
      <c r="AF570" t="s">
        <v>74</v>
      </c>
      <c r="AG570">
        <v>47</v>
      </c>
      <c r="AH570">
        <v>103</v>
      </c>
      <c r="AI570">
        <v>109</v>
      </c>
      <c r="AJ570">
        <v>0</v>
      </c>
      <c r="AK570">
        <v>26</v>
      </c>
      <c r="AL570" t="s">
        <v>175</v>
      </c>
      <c r="AM570" t="s">
        <v>132</v>
      </c>
      <c r="AN570" t="s">
        <v>860</v>
      </c>
      <c r="AO570" t="s">
        <v>6746</v>
      </c>
      <c r="AP570" t="s">
        <v>74</v>
      </c>
      <c r="AQ570" t="s">
        <v>74</v>
      </c>
      <c r="AR570" t="s">
        <v>6747</v>
      </c>
      <c r="AS570" t="s">
        <v>6748</v>
      </c>
      <c r="AT570" t="s">
        <v>74</v>
      </c>
      <c r="AU570">
        <v>1997</v>
      </c>
      <c r="AV570">
        <v>44</v>
      </c>
      <c r="AW570" t="s">
        <v>636</v>
      </c>
      <c r="AX570" t="s">
        <v>74</v>
      </c>
      <c r="AY570" t="s">
        <v>74</v>
      </c>
      <c r="AZ570" t="s">
        <v>74</v>
      </c>
      <c r="BA570" t="s">
        <v>74</v>
      </c>
      <c r="BB570">
        <v>341</v>
      </c>
      <c r="BC570">
        <v>353</v>
      </c>
      <c r="BD570" t="s">
        <v>74</v>
      </c>
      <c r="BE570" t="s">
        <v>6870</v>
      </c>
      <c r="BF570" t="str">
        <f>HYPERLINK("http://dx.doi.org/10.1016/S0967-0645(96)00071-9","http://dx.doi.org/10.1016/S0967-0645(96)00071-9")</f>
        <v>http://dx.doi.org/10.1016/S0967-0645(96)00071-9</v>
      </c>
      <c r="BG570" t="s">
        <v>74</v>
      </c>
      <c r="BH570" t="s">
        <v>74</v>
      </c>
      <c r="BI570">
        <v>13</v>
      </c>
      <c r="BJ570" t="s">
        <v>1061</v>
      </c>
      <c r="BK570" t="s">
        <v>95</v>
      </c>
      <c r="BL570" t="s">
        <v>1061</v>
      </c>
      <c r="BM570" t="s">
        <v>6750</v>
      </c>
      <c r="BN570" t="s">
        <v>74</v>
      </c>
      <c r="BO570" t="s">
        <v>74</v>
      </c>
      <c r="BP570" t="s">
        <v>74</v>
      </c>
      <c r="BQ570" t="s">
        <v>74</v>
      </c>
      <c r="BR570" t="s">
        <v>97</v>
      </c>
      <c r="BS570" t="s">
        <v>6871</v>
      </c>
      <c r="BT570" t="str">
        <f>HYPERLINK("https%3A%2F%2Fwww.webofscience.com%2Fwos%2Fwoscc%2Ffull-record%2FWOS:A1997WM12500015","View Full Record in Web of Science")</f>
        <v>View Full Record in Web of Science</v>
      </c>
    </row>
    <row r="571" spans="1:72" x14ac:dyDescent="0.15">
      <c r="A571" t="s">
        <v>72</v>
      </c>
      <c r="B571" t="s">
        <v>6872</v>
      </c>
      <c r="C571" t="s">
        <v>74</v>
      </c>
      <c r="D571" t="s">
        <v>74</v>
      </c>
      <c r="E571" t="s">
        <v>74</v>
      </c>
      <c r="F571" t="s">
        <v>6872</v>
      </c>
      <c r="G571" t="s">
        <v>74</v>
      </c>
      <c r="H571" t="s">
        <v>74</v>
      </c>
      <c r="I571" t="s">
        <v>6873</v>
      </c>
      <c r="J571" t="s">
        <v>6740</v>
      </c>
      <c r="K571" t="s">
        <v>74</v>
      </c>
      <c r="L571" t="s">
        <v>74</v>
      </c>
      <c r="M571" t="s">
        <v>77</v>
      </c>
      <c r="N571" t="s">
        <v>78</v>
      </c>
      <c r="O571" t="s">
        <v>74</v>
      </c>
      <c r="P571" t="s">
        <v>74</v>
      </c>
      <c r="Q571" t="s">
        <v>74</v>
      </c>
      <c r="R571" t="s">
        <v>74</v>
      </c>
      <c r="S571" t="s">
        <v>74</v>
      </c>
      <c r="T571" t="s">
        <v>74</v>
      </c>
      <c r="U571" t="s">
        <v>6874</v>
      </c>
      <c r="V571" t="s">
        <v>6875</v>
      </c>
      <c r="W571" t="s">
        <v>74</v>
      </c>
      <c r="X571" t="s">
        <v>74</v>
      </c>
      <c r="Y571" t="s">
        <v>6876</v>
      </c>
      <c r="Z571" t="s">
        <v>74</v>
      </c>
      <c r="AA571" t="s">
        <v>74</v>
      </c>
      <c r="AB571" t="s">
        <v>74</v>
      </c>
      <c r="AC571" t="s">
        <v>74</v>
      </c>
      <c r="AD571" t="s">
        <v>74</v>
      </c>
      <c r="AE571" t="s">
        <v>74</v>
      </c>
      <c r="AF571" t="s">
        <v>74</v>
      </c>
      <c r="AG571">
        <v>57</v>
      </c>
      <c r="AH571">
        <v>60</v>
      </c>
      <c r="AI571">
        <v>62</v>
      </c>
      <c r="AJ571">
        <v>0</v>
      </c>
      <c r="AK571">
        <v>6</v>
      </c>
      <c r="AL571" t="s">
        <v>175</v>
      </c>
      <c r="AM571" t="s">
        <v>132</v>
      </c>
      <c r="AN571" t="s">
        <v>860</v>
      </c>
      <c r="AO571" t="s">
        <v>6746</v>
      </c>
      <c r="AP571" t="s">
        <v>74</v>
      </c>
      <c r="AQ571" t="s">
        <v>74</v>
      </c>
      <c r="AR571" t="s">
        <v>6747</v>
      </c>
      <c r="AS571" t="s">
        <v>6748</v>
      </c>
      <c r="AT571" t="s">
        <v>74</v>
      </c>
      <c r="AU571">
        <v>1997</v>
      </c>
      <c r="AV571">
        <v>44</v>
      </c>
      <c r="AW571" t="s">
        <v>636</v>
      </c>
      <c r="AX571" t="s">
        <v>74</v>
      </c>
      <c r="AY571" t="s">
        <v>74</v>
      </c>
      <c r="AZ571" t="s">
        <v>74</v>
      </c>
      <c r="BA571" t="s">
        <v>74</v>
      </c>
      <c r="BB571">
        <v>355</v>
      </c>
      <c r="BC571">
        <v>373</v>
      </c>
      <c r="BD571" t="s">
        <v>74</v>
      </c>
      <c r="BE571" t="s">
        <v>6877</v>
      </c>
      <c r="BF571" t="str">
        <f>HYPERLINK("http://dx.doi.org/10.1016/S0967-0645(96)00076-8","http://dx.doi.org/10.1016/S0967-0645(96)00076-8")</f>
        <v>http://dx.doi.org/10.1016/S0967-0645(96)00076-8</v>
      </c>
      <c r="BG571" t="s">
        <v>74</v>
      </c>
      <c r="BH571" t="s">
        <v>74</v>
      </c>
      <c r="BI571">
        <v>19</v>
      </c>
      <c r="BJ571" t="s">
        <v>1061</v>
      </c>
      <c r="BK571" t="s">
        <v>95</v>
      </c>
      <c r="BL571" t="s">
        <v>1061</v>
      </c>
      <c r="BM571" t="s">
        <v>6750</v>
      </c>
      <c r="BN571" t="s">
        <v>74</v>
      </c>
      <c r="BO571" t="s">
        <v>74</v>
      </c>
      <c r="BP571" t="s">
        <v>74</v>
      </c>
      <c r="BQ571" t="s">
        <v>74</v>
      </c>
      <c r="BR571" t="s">
        <v>97</v>
      </c>
      <c r="BS571" t="s">
        <v>6878</v>
      </c>
      <c r="BT571" t="str">
        <f>HYPERLINK("https%3A%2F%2Fwww.webofscience.com%2Fwos%2Fwoscc%2Ffull-record%2FWOS:A1997WM12500016","View Full Record in Web of Science")</f>
        <v>View Full Record in Web of Science</v>
      </c>
    </row>
    <row r="572" spans="1:72" x14ac:dyDescent="0.15">
      <c r="A572" t="s">
        <v>72</v>
      </c>
      <c r="B572" t="s">
        <v>6879</v>
      </c>
      <c r="C572" t="s">
        <v>74</v>
      </c>
      <c r="D572" t="s">
        <v>74</v>
      </c>
      <c r="E572" t="s">
        <v>74</v>
      </c>
      <c r="F572" t="s">
        <v>6879</v>
      </c>
      <c r="G572" t="s">
        <v>74</v>
      </c>
      <c r="H572" t="s">
        <v>74</v>
      </c>
      <c r="I572" t="s">
        <v>6880</v>
      </c>
      <c r="J572" t="s">
        <v>6740</v>
      </c>
      <c r="K572" t="s">
        <v>74</v>
      </c>
      <c r="L572" t="s">
        <v>74</v>
      </c>
      <c r="M572" t="s">
        <v>77</v>
      </c>
      <c r="N572" t="s">
        <v>78</v>
      </c>
      <c r="O572" t="s">
        <v>74</v>
      </c>
      <c r="P572" t="s">
        <v>74</v>
      </c>
      <c r="Q572" t="s">
        <v>74</v>
      </c>
      <c r="R572" t="s">
        <v>74</v>
      </c>
      <c r="S572" t="s">
        <v>74</v>
      </c>
      <c r="T572" t="s">
        <v>74</v>
      </c>
      <c r="U572" t="s">
        <v>6881</v>
      </c>
      <c r="V572" t="s">
        <v>6882</v>
      </c>
      <c r="W572" t="s">
        <v>1736</v>
      </c>
      <c r="X572" t="s">
        <v>1737</v>
      </c>
      <c r="Y572" t="s">
        <v>74</v>
      </c>
      <c r="Z572" t="s">
        <v>74</v>
      </c>
      <c r="AA572" t="s">
        <v>74</v>
      </c>
      <c r="AB572" t="s">
        <v>6883</v>
      </c>
      <c r="AC572" t="s">
        <v>74</v>
      </c>
      <c r="AD572" t="s">
        <v>74</v>
      </c>
      <c r="AE572" t="s">
        <v>74</v>
      </c>
      <c r="AF572" t="s">
        <v>74</v>
      </c>
      <c r="AG572">
        <v>73</v>
      </c>
      <c r="AH572">
        <v>42</v>
      </c>
      <c r="AI572">
        <v>42</v>
      </c>
      <c r="AJ572">
        <v>1</v>
      </c>
      <c r="AK572">
        <v>6</v>
      </c>
      <c r="AL572" t="s">
        <v>175</v>
      </c>
      <c r="AM572" t="s">
        <v>132</v>
      </c>
      <c r="AN572" t="s">
        <v>176</v>
      </c>
      <c r="AO572" t="s">
        <v>6746</v>
      </c>
      <c r="AP572" t="s">
        <v>74</v>
      </c>
      <c r="AQ572" t="s">
        <v>74</v>
      </c>
      <c r="AR572" t="s">
        <v>6747</v>
      </c>
      <c r="AS572" t="s">
        <v>6748</v>
      </c>
      <c r="AT572" t="s">
        <v>74</v>
      </c>
      <c r="AU572">
        <v>1997</v>
      </c>
      <c r="AV572">
        <v>44</v>
      </c>
      <c r="AW572" t="s">
        <v>636</v>
      </c>
      <c r="AX572" t="s">
        <v>74</v>
      </c>
      <c r="AY572" t="s">
        <v>74</v>
      </c>
      <c r="AZ572" t="s">
        <v>74</v>
      </c>
      <c r="BA572" t="s">
        <v>74</v>
      </c>
      <c r="BB572">
        <v>375</v>
      </c>
      <c r="BC572">
        <v>393</v>
      </c>
      <c r="BD572" t="s">
        <v>74</v>
      </c>
      <c r="BE572" t="s">
        <v>6884</v>
      </c>
      <c r="BF572" t="str">
        <f>HYPERLINK("http://dx.doi.org/10.1016/S0967-0645(96)00080-X","http://dx.doi.org/10.1016/S0967-0645(96)00080-X")</f>
        <v>http://dx.doi.org/10.1016/S0967-0645(96)00080-X</v>
      </c>
      <c r="BG572" t="s">
        <v>74</v>
      </c>
      <c r="BH572" t="s">
        <v>74</v>
      </c>
      <c r="BI572">
        <v>19</v>
      </c>
      <c r="BJ572" t="s">
        <v>1061</v>
      </c>
      <c r="BK572" t="s">
        <v>95</v>
      </c>
      <c r="BL572" t="s">
        <v>1061</v>
      </c>
      <c r="BM572" t="s">
        <v>6750</v>
      </c>
      <c r="BN572" t="s">
        <v>74</v>
      </c>
      <c r="BO572" t="s">
        <v>74</v>
      </c>
      <c r="BP572" t="s">
        <v>74</v>
      </c>
      <c r="BQ572" t="s">
        <v>74</v>
      </c>
      <c r="BR572" t="s">
        <v>97</v>
      </c>
      <c r="BS572" t="s">
        <v>6885</v>
      </c>
      <c r="BT572" t="str">
        <f>HYPERLINK("https%3A%2F%2Fwww.webofscience.com%2Fwos%2Fwoscc%2Ffull-record%2FWOS:A1997WM12500017","View Full Record in Web of Science")</f>
        <v>View Full Record in Web of Science</v>
      </c>
    </row>
    <row r="573" spans="1:72" x14ac:dyDescent="0.15">
      <c r="A573" t="s">
        <v>72</v>
      </c>
      <c r="B573" t="s">
        <v>6886</v>
      </c>
      <c r="C573" t="s">
        <v>74</v>
      </c>
      <c r="D573" t="s">
        <v>74</v>
      </c>
      <c r="E573" t="s">
        <v>74</v>
      </c>
      <c r="F573" t="s">
        <v>6886</v>
      </c>
      <c r="G573" t="s">
        <v>74</v>
      </c>
      <c r="H573" t="s">
        <v>74</v>
      </c>
      <c r="I573" t="s">
        <v>6887</v>
      </c>
      <c r="J573" t="s">
        <v>6740</v>
      </c>
      <c r="K573" t="s">
        <v>74</v>
      </c>
      <c r="L573" t="s">
        <v>74</v>
      </c>
      <c r="M573" t="s">
        <v>77</v>
      </c>
      <c r="N573" t="s">
        <v>78</v>
      </c>
      <c r="O573" t="s">
        <v>74</v>
      </c>
      <c r="P573" t="s">
        <v>74</v>
      </c>
      <c r="Q573" t="s">
        <v>74</v>
      </c>
      <c r="R573" t="s">
        <v>74</v>
      </c>
      <c r="S573" t="s">
        <v>74</v>
      </c>
      <c r="T573" t="s">
        <v>74</v>
      </c>
      <c r="U573" t="s">
        <v>6888</v>
      </c>
      <c r="V573" t="s">
        <v>6889</v>
      </c>
      <c r="W573" t="s">
        <v>74</v>
      </c>
      <c r="X573" t="s">
        <v>74</v>
      </c>
      <c r="Y573" t="s">
        <v>6890</v>
      </c>
      <c r="Z573" t="s">
        <v>74</v>
      </c>
      <c r="AA573" t="s">
        <v>74</v>
      </c>
      <c r="AB573" t="s">
        <v>74</v>
      </c>
      <c r="AC573" t="s">
        <v>74</v>
      </c>
      <c r="AD573" t="s">
        <v>74</v>
      </c>
      <c r="AE573" t="s">
        <v>74</v>
      </c>
      <c r="AF573" t="s">
        <v>74</v>
      </c>
      <c r="AG573">
        <v>50</v>
      </c>
      <c r="AH573">
        <v>64</v>
      </c>
      <c r="AI573">
        <v>66</v>
      </c>
      <c r="AJ573">
        <v>0</v>
      </c>
      <c r="AK573">
        <v>5</v>
      </c>
      <c r="AL573" t="s">
        <v>175</v>
      </c>
      <c r="AM573" t="s">
        <v>132</v>
      </c>
      <c r="AN573" t="s">
        <v>860</v>
      </c>
      <c r="AO573" t="s">
        <v>6746</v>
      </c>
      <c r="AP573" t="s">
        <v>74</v>
      </c>
      <c r="AQ573" t="s">
        <v>74</v>
      </c>
      <c r="AR573" t="s">
        <v>6747</v>
      </c>
      <c r="AS573" t="s">
        <v>6748</v>
      </c>
      <c r="AT573" t="s">
        <v>74</v>
      </c>
      <c r="AU573">
        <v>1997</v>
      </c>
      <c r="AV573">
        <v>44</v>
      </c>
      <c r="AW573" t="s">
        <v>636</v>
      </c>
      <c r="AX573" t="s">
        <v>74</v>
      </c>
      <c r="AY573" t="s">
        <v>74</v>
      </c>
      <c r="AZ573" t="s">
        <v>74</v>
      </c>
      <c r="BA573" t="s">
        <v>74</v>
      </c>
      <c r="BB573">
        <v>395</v>
      </c>
      <c r="BC573">
        <v>414</v>
      </c>
      <c r="BD573" t="s">
        <v>74</v>
      </c>
      <c r="BE573" t="s">
        <v>6891</v>
      </c>
      <c r="BF573" t="str">
        <f>HYPERLINK("http://dx.doi.org/10.1016/S0967-0645(96)00065-3","http://dx.doi.org/10.1016/S0967-0645(96)00065-3")</f>
        <v>http://dx.doi.org/10.1016/S0967-0645(96)00065-3</v>
      </c>
      <c r="BG573" t="s">
        <v>74</v>
      </c>
      <c r="BH573" t="s">
        <v>74</v>
      </c>
      <c r="BI573">
        <v>20</v>
      </c>
      <c r="BJ573" t="s">
        <v>1061</v>
      </c>
      <c r="BK573" t="s">
        <v>95</v>
      </c>
      <c r="BL573" t="s">
        <v>1061</v>
      </c>
      <c r="BM573" t="s">
        <v>6750</v>
      </c>
      <c r="BN573" t="s">
        <v>74</v>
      </c>
      <c r="BO573" t="s">
        <v>74</v>
      </c>
      <c r="BP573" t="s">
        <v>74</v>
      </c>
      <c r="BQ573" t="s">
        <v>74</v>
      </c>
      <c r="BR573" t="s">
        <v>97</v>
      </c>
      <c r="BS573" t="s">
        <v>6892</v>
      </c>
      <c r="BT573" t="str">
        <f>HYPERLINK("https%3A%2F%2Fwww.webofscience.com%2Fwos%2Fwoscc%2Ffull-record%2FWOS:A1997WM12500018","View Full Record in Web of Science")</f>
        <v>View Full Record in Web of Science</v>
      </c>
    </row>
    <row r="574" spans="1:72" x14ac:dyDescent="0.15">
      <c r="A574" t="s">
        <v>72</v>
      </c>
      <c r="B574" t="s">
        <v>6893</v>
      </c>
      <c r="C574" t="s">
        <v>74</v>
      </c>
      <c r="D574" t="s">
        <v>74</v>
      </c>
      <c r="E574" t="s">
        <v>74</v>
      </c>
      <c r="F574" t="s">
        <v>6893</v>
      </c>
      <c r="G574" t="s">
        <v>74</v>
      </c>
      <c r="H574" t="s">
        <v>74</v>
      </c>
      <c r="I574" t="s">
        <v>6894</v>
      </c>
      <c r="J574" t="s">
        <v>6740</v>
      </c>
      <c r="K574" t="s">
        <v>74</v>
      </c>
      <c r="L574" t="s">
        <v>74</v>
      </c>
      <c r="M574" t="s">
        <v>77</v>
      </c>
      <c r="N574" t="s">
        <v>78</v>
      </c>
      <c r="O574" t="s">
        <v>74</v>
      </c>
      <c r="P574" t="s">
        <v>74</v>
      </c>
      <c r="Q574" t="s">
        <v>74</v>
      </c>
      <c r="R574" t="s">
        <v>74</v>
      </c>
      <c r="S574" t="s">
        <v>74</v>
      </c>
      <c r="T574" t="s">
        <v>74</v>
      </c>
      <c r="U574" t="s">
        <v>6895</v>
      </c>
      <c r="V574" t="s">
        <v>6896</v>
      </c>
      <c r="W574" t="s">
        <v>74</v>
      </c>
      <c r="X574" t="s">
        <v>74</v>
      </c>
      <c r="Y574" t="s">
        <v>6897</v>
      </c>
      <c r="Z574" t="s">
        <v>74</v>
      </c>
      <c r="AA574" t="s">
        <v>74</v>
      </c>
      <c r="AB574" t="s">
        <v>74</v>
      </c>
      <c r="AC574" t="s">
        <v>74</v>
      </c>
      <c r="AD574" t="s">
        <v>74</v>
      </c>
      <c r="AE574" t="s">
        <v>74</v>
      </c>
      <c r="AF574" t="s">
        <v>74</v>
      </c>
      <c r="AG574">
        <v>67</v>
      </c>
      <c r="AH574">
        <v>161</v>
      </c>
      <c r="AI574">
        <v>174</v>
      </c>
      <c r="AJ574">
        <v>1</v>
      </c>
      <c r="AK574">
        <v>24</v>
      </c>
      <c r="AL574" t="s">
        <v>175</v>
      </c>
      <c r="AM574" t="s">
        <v>132</v>
      </c>
      <c r="AN574" t="s">
        <v>860</v>
      </c>
      <c r="AO574" t="s">
        <v>6746</v>
      </c>
      <c r="AP574" t="s">
        <v>74</v>
      </c>
      <c r="AQ574" t="s">
        <v>74</v>
      </c>
      <c r="AR574" t="s">
        <v>6747</v>
      </c>
      <c r="AS574" t="s">
        <v>6748</v>
      </c>
      <c r="AT574" t="s">
        <v>74</v>
      </c>
      <c r="AU574">
        <v>1997</v>
      </c>
      <c r="AV574">
        <v>44</v>
      </c>
      <c r="AW574" t="s">
        <v>636</v>
      </c>
      <c r="AX574" t="s">
        <v>74</v>
      </c>
      <c r="AY574" t="s">
        <v>74</v>
      </c>
      <c r="AZ574" t="s">
        <v>74</v>
      </c>
      <c r="BA574" t="s">
        <v>74</v>
      </c>
      <c r="BB574">
        <v>415</v>
      </c>
      <c r="BC574">
        <v>433</v>
      </c>
      <c r="BD574" t="s">
        <v>74</v>
      </c>
      <c r="BE574" t="s">
        <v>6898</v>
      </c>
      <c r="BF574" t="str">
        <f>HYPERLINK("http://dx.doi.org/10.1016/S0967-0645(96)00064-1","http://dx.doi.org/10.1016/S0967-0645(96)00064-1")</f>
        <v>http://dx.doi.org/10.1016/S0967-0645(96)00064-1</v>
      </c>
      <c r="BG574" t="s">
        <v>74</v>
      </c>
      <c r="BH574" t="s">
        <v>74</v>
      </c>
      <c r="BI574">
        <v>19</v>
      </c>
      <c r="BJ574" t="s">
        <v>1061</v>
      </c>
      <c r="BK574" t="s">
        <v>95</v>
      </c>
      <c r="BL574" t="s">
        <v>1061</v>
      </c>
      <c r="BM574" t="s">
        <v>6750</v>
      </c>
      <c r="BN574" t="s">
        <v>74</v>
      </c>
      <c r="BO574" t="s">
        <v>74</v>
      </c>
      <c r="BP574" t="s">
        <v>74</v>
      </c>
      <c r="BQ574" t="s">
        <v>74</v>
      </c>
      <c r="BR574" t="s">
        <v>97</v>
      </c>
      <c r="BS574" t="s">
        <v>6899</v>
      </c>
      <c r="BT574" t="str">
        <f>HYPERLINK("https%3A%2F%2Fwww.webofscience.com%2Fwos%2Fwoscc%2Ffull-record%2FWOS:A1997WM12500019","View Full Record in Web of Science")</f>
        <v>View Full Record in Web of Science</v>
      </c>
    </row>
    <row r="575" spans="1:72" x14ac:dyDescent="0.15">
      <c r="A575" t="s">
        <v>72</v>
      </c>
      <c r="B575" t="s">
        <v>6900</v>
      </c>
      <c r="C575" t="s">
        <v>74</v>
      </c>
      <c r="D575" t="s">
        <v>74</v>
      </c>
      <c r="E575" t="s">
        <v>74</v>
      </c>
      <c r="F575" t="s">
        <v>6900</v>
      </c>
      <c r="G575" t="s">
        <v>74</v>
      </c>
      <c r="H575" t="s">
        <v>74</v>
      </c>
      <c r="I575" t="s">
        <v>6901</v>
      </c>
      <c r="J575" t="s">
        <v>6740</v>
      </c>
      <c r="K575" t="s">
        <v>74</v>
      </c>
      <c r="L575" t="s">
        <v>74</v>
      </c>
      <c r="M575" t="s">
        <v>77</v>
      </c>
      <c r="N575" t="s">
        <v>78</v>
      </c>
      <c r="O575" t="s">
        <v>74</v>
      </c>
      <c r="P575" t="s">
        <v>74</v>
      </c>
      <c r="Q575" t="s">
        <v>74</v>
      </c>
      <c r="R575" t="s">
        <v>74</v>
      </c>
      <c r="S575" t="s">
        <v>74</v>
      </c>
      <c r="T575" t="s">
        <v>74</v>
      </c>
      <c r="U575" t="s">
        <v>6902</v>
      </c>
      <c r="V575" t="s">
        <v>6903</v>
      </c>
      <c r="W575" t="s">
        <v>6904</v>
      </c>
      <c r="X575" t="s">
        <v>1737</v>
      </c>
      <c r="Y575" t="s">
        <v>6905</v>
      </c>
      <c r="Z575" t="s">
        <v>74</v>
      </c>
      <c r="AA575" t="s">
        <v>74</v>
      </c>
      <c r="AB575" t="s">
        <v>74</v>
      </c>
      <c r="AC575" t="s">
        <v>74</v>
      </c>
      <c r="AD575" t="s">
        <v>74</v>
      </c>
      <c r="AE575" t="s">
        <v>74</v>
      </c>
      <c r="AF575" t="s">
        <v>74</v>
      </c>
      <c r="AG575">
        <v>64</v>
      </c>
      <c r="AH575">
        <v>41</v>
      </c>
      <c r="AI575">
        <v>46</v>
      </c>
      <c r="AJ575">
        <v>0</v>
      </c>
      <c r="AK575">
        <v>12</v>
      </c>
      <c r="AL575" t="s">
        <v>175</v>
      </c>
      <c r="AM575" t="s">
        <v>132</v>
      </c>
      <c r="AN575" t="s">
        <v>176</v>
      </c>
      <c r="AO575" t="s">
        <v>6746</v>
      </c>
      <c r="AP575" t="s">
        <v>6811</v>
      </c>
      <c r="AQ575" t="s">
        <v>74</v>
      </c>
      <c r="AR575" t="s">
        <v>6747</v>
      </c>
      <c r="AS575" t="s">
        <v>6748</v>
      </c>
      <c r="AT575" t="s">
        <v>74</v>
      </c>
      <c r="AU575">
        <v>1997</v>
      </c>
      <c r="AV575">
        <v>44</v>
      </c>
      <c r="AW575" t="s">
        <v>636</v>
      </c>
      <c r="AX575" t="s">
        <v>74</v>
      </c>
      <c r="AY575" t="s">
        <v>74</v>
      </c>
      <c r="AZ575" t="s">
        <v>74</v>
      </c>
      <c r="BA575" t="s">
        <v>74</v>
      </c>
      <c r="BB575">
        <v>435</v>
      </c>
      <c r="BC575">
        <v>455</v>
      </c>
      <c r="BD575" t="s">
        <v>74</v>
      </c>
      <c r="BE575" t="s">
        <v>6906</v>
      </c>
      <c r="BF575" t="str">
        <f>HYPERLINK("http://dx.doi.org/10.1016/S0967-0645(96)00078-1","http://dx.doi.org/10.1016/S0967-0645(96)00078-1")</f>
        <v>http://dx.doi.org/10.1016/S0967-0645(96)00078-1</v>
      </c>
      <c r="BG575" t="s">
        <v>74</v>
      </c>
      <c r="BH575" t="s">
        <v>74</v>
      </c>
      <c r="BI575">
        <v>21</v>
      </c>
      <c r="BJ575" t="s">
        <v>1061</v>
      </c>
      <c r="BK575" t="s">
        <v>95</v>
      </c>
      <c r="BL575" t="s">
        <v>1061</v>
      </c>
      <c r="BM575" t="s">
        <v>6750</v>
      </c>
      <c r="BN575" t="s">
        <v>74</v>
      </c>
      <c r="BO575" t="s">
        <v>74</v>
      </c>
      <c r="BP575" t="s">
        <v>74</v>
      </c>
      <c r="BQ575" t="s">
        <v>74</v>
      </c>
      <c r="BR575" t="s">
        <v>97</v>
      </c>
      <c r="BS575" t="s">
        <v>6907</v>
      </c>
      <c r="BT575" t="str">
        <f>HYPERLINK("https%3A%2F%2Fwww.webofscience.com%2Fwos%2Fwoscc%2Ffull-record%2FWOS:A1997WM12500020","View Full Record in Web of Science")</f>
        <v>View Full Record in Web of Science</v>
      </c>
    </row>
    <row r="576" spans="1:72" x14ac:dyDescent="0.15">
      <c r="A576" t="s">
        <v>72</v>
      </c>
      <c r="B576" t="s">
        <v>6908</v>
      </c>
      <c r="C576" t="s">
        <v>74</v>
      </c>
      <c r="D576" t="s">
        <v>74</v>
      </c>
      <c r="E576" t="s">
        <v>74</v>
      </c>
      <c r="F576" t="s">
        <v>6908</v>
      </c>
      <c r="G576" t="s">
        <v>74</v>
      </c>
      <c r="H576" t="s">
        <v>74</v>
      </c>
      <c r="I576" t="s">
        <v>6909</v>
      </c>
      <c r="J576" t="s">
        <v>6740</v>
      </c>
      <c r="K576" t="s">
        <v>74</v>
      </c>
      <c r="L576" t="s">
        <v>74</v>
      </c>
      <c r="M576" t="s">
        <v>77</v>
      </c>
      <c r="N576" t="s">
        <v>78</v>
      </c>
      <c r="O576" t="s">
        <v>74</v>
      </c>
      <c r="P576" t="s">
        <v>74</v>
      </c>
      <c r="Q576" t="s">
        <v>74</v>
      </c>
      <c r="R576" t="s">
        <v>74</v>
      </c>
      <c r="S576" t="s">
        <v>74</v>
      </c>
      <c r="T576" t="s">
        <v>74</v>
      </c>
      <c r="U576" t="s">
        <v>6910</v>
      </c>
      <c r="V576" t="s">
        <v>6911</v>
      </c>
      <c r="W576" t="s">
        <v>74</v>
      </c>
      <c r="X576" t="s">
        <v>74</v>
      </c>
      <c r="Y576" t="s">
        <v>6912</v>
      </c>
      <c r="Z576" t="s">
        <v>74</v>
      </c>
      <c r="AA576" t="s">
        <v>6913</v>
      </c>
      <c r="AB576" t="s">
        <v>6914</v>
      </c>
      <c r="AC576" t="s">
        <v>74</v>
      </c>
      <c r="AD576" t="s">
        <v>74</v>
      </c>
      <c r="AE576" t="s">
        <v>74</v>
      </c>
      <c r="AF576" t="s">
        <v>74</v>
      </c>
      <c r="AG576">
        <v>49</v>
      </c>
      <c r="AH576">
        <v>101</v>
      </c>
      <c r="AI576">
        <v>106</v>
      </c>
      <c r="AJ576">
        <v>0</v>
      </c>
      <c r="AK576">
        <v>8</v>
      </c>
      <c r="AL576" t="s">
        <v>175</v>
      </c>
      <c r="AM576" t="s">
        <v>132</v>
      </c>
      <c r="AN576" t="s">
        <v>860</v>
      </c>
      <c r="AO576" t="s">
        <v>6746</v>
      </c>
      <c r="AP576" t="s">
        <v>74</v>
      </c>
      <c r="AQ576" t="s">
        <v>74</v>
      </c>
      <c r="AR576" t="s">
        <v>6747</v>
      </c>
      <c r="AS576" t="s">
        <v>6748</v>
      </c>
      <c r="AT576" t="s">
        <v>74</v>
      </c>
      <c r="AU576">
        <v>1997</v>
      </c>
      <c r="AV576">
        <v>44</v>
      </c>
      <c r="AW576" t="s">
        <v>636</v>
      </c>
      <c r="AX576" t="s">
        <v>74</v>
      </c>
      <c r="AY576" t="s">
        <v>74</v>
      </c>
      <c r="AZ576" t="s">
        <v>74</v>
      </c>
      <c r="BA576" t="s">
        <v>74</v>
      </c>
      <c r="BB576">
        <v>457</v>
      </c>
      <c r="BC576">
        <v>478</v>
      </c>
      <c r="BD576" t="s">
        <v>74</v>
      </c>
      <c r="BE576" t="s">
        <v>74</v>
      </c>
      <c r="BF576" t="s">
        <v>74</v>
      </c>
      <c r="BG576" t="s">
        <v>74</v>
      </c>
      <c r="BH576" t="s">
        <v>74</v>
      </c>
      <c r="BI576">
        <v>22</v>
      </c>
      <c r="BJ576" t="s">
        <v>1061</v>
      </c>
      <c r="BK576" t="s">
        <v>95</v>
      </c>
      <c r="BL576" t="s">
        <v>1061</v>
      </c>
      <c r="BM576" t="s">
        <v>6750</v>
      </c>
      <c r="BN576" t="s">
        <v>74</v>
      </c>
      <c r="BO576" t="s">
        <v>74</v>
      </c>
      <c r="BP576" t="s">
        <v>74</v>
      </c>
      <c r="BQ576" t="s">
        <v>74</v>
      </c>
      <c r="BR576" t="s">
        <v>97</v>
      </c>
      <c r="BS576" t="s">
        <v>6915</v>
      </c>
      <c r="BT576" t="str">
        <f>HYPERLINK("https%3A%2F%2Fwww.webofscience.com%2Fwos%2Fwoscc%2Ffull-record%2FWOS:A1997WM12500021","View Full Record in Web of Science")</f>
        <v>View Full Record in Web of Science</v>
      </c>
    </row>
    <row r="577" spans="1:72" x14ac:dyDescent="0.15">
      <c r="A577" t="s">
        <v>72</v>
      </c>
      <c r="B577" t="s">
        <v>6916</v>
      </c>
      <c r="C577" t="s">
        <v>74</v>
      </c>
      <c r="D577" t="s">
        <v>74</v>
      </c>
      <c r="E577" t="s">
        <v>74</v>
      </c>
      <c r="F577" t="s">
        <v>6916</v>
      </c>
      <c r="G577" t="s">
        <v>74</v>
      </c>
      <c r="H577" t="s">
        <v>74</v>
      </c>
      <c r="I577" t="s">
        <v>6917</v>
      </c>
      <c r="J577" t="s">
        <v>6740</v>
      </c>
      <c r="K577" t="s">
        <v>74</v>
      </c>
      <c r="L577" t="s">
        <v>74</v>
      </c>
      <c r="M577" t="s">
        <v>77</v>
      </c>
      <c r="N577" t="s">
        <v>78</v>
      </c>
      <c r="O577" t="s">
        <v>74</v>
      </c>
      <c r="P577" t="s">
        <v>74</v>
      </c>
      <c r="Q577" t="s">
        <v>74</v>
      </c>
      <c r="R577" t="s">
        <v>74</v>
      </c>
      <c r="S577" t="s">
        <v>74</v>
      </c>
      <c r="T577" t="s">
        <v>74</v>
      </c>
      <c r="U577" t="s">
        <v>6918</v>
      </c>
      <c r="V577" t="s">
        <v>6919</v>
      </c>
      <c r="W577" t="s">
        <v>74</v>
      </c>
      <c r="X577" t="s">
        <v>74</v>
      </c>
      <c r="Y577" t="s">
        <v>6920</v>
      </c>
      <c r="Z577" t="s">
        <v>74</v>
      </c>
      <c r="AA577" t="s">
        <v>74</v>
      </c>
      <c r="AB577" t="s">
        <v>74</v>
      </c>
      <c r="AC577" t="s">
        <v>74</v>
      </c>
      <c r="AD577" t="s">
        <v>74</v>
      </c>
      <c r="AE577" t="s">
        <v>74</v>
      </c>
      <c r="AF577" t="s">
        <v>74</v>
      </c>
      <c r="AG577">
        <v>34</v>
      </c>
      <c r="AH577">
        <v>23</v>
      </c>
      <c r="AI577">
        <v>23</v>
      </c>
      <c r="AJ577">
        <v>0</v>
      </c>
      <c r="AK577">
        <v>7</v>
      </c>
      <c r="AL577" t="s">
        <v>175</v>
      </c>
      <c r="AM577" t="s">
        <v>132</v>
      </c>
      <c r="AN577" t="s">
        <v>860</v>
      </c>
      <c r="AO577" t="s">
        <v>6746</v>
      </c>
      <c r="AP577" t="s">
        <v>74</v>
      </c>
      <c r="AQ577" t="s">
        <v>74</v>
      </c>
      <c r="AR577" t="s">
        <v>6747</v>
      </c>
      <c r="AS577" t="s">
        <v>6748</v>
      </c>
      <c r="AT577" t="s">
        <v>74</v>
      </c>
      <c r="AU577">
        <v>1997</v>
      </c>
      <c r="AV577">
        <v>44</v>
      </c>
      <c r="AW577" t="s">
        <v>636</v>
      </c>
      <c r="AX577" t="s">
        <v>74</v>
      </c>
      <c r="AY577" t="s">
        <v>74</v>
      </c>
      <c r="AZ577" t="s">
        <v>74</v>
      </c>
      <c r="BA577" t="s">
        <v>74</v>
      </c>
      <c r="BB577">
        <v>479</v>
      </c>
      <c r="BC577">
        <v>496</v>
      </c>
      <c r="BD577" t="s">
        <v>74</v>
      </c>
      <c r="BE577" t="s">
        <v>6921</v>
      </c>
      <c r="BF577" t="str">
        <f>HYPERLINK("http://dx.doi.org/10.1016/S0967-0645(96)00079-3","http://dx.doi.org/10.1016/S0967-0645(96)00079-3")</f>
        <v>http://dx.doi.org/10.1016/S0967-0645(96)00079-3</v>
      </c>
      <c r="BG577" t="s">
        <v>74</v>
      </c>
      <c r="BH577" t="s">
        <v>74</v>
      </c>
      <c r="BI577">
        <v>18</v>
      </c>
      <c r="BJ577" t="s">
        <v>1061</v>
      </c>
      <c r="BK577" t="s">
        <v>95</v>
      </c>
      <c r="BL577" t="s">
        <v>1061</v>
      </c>
      <c r="BM577" t="s">
        <v>6750</v>
      </c>
      <c r="BN577" t="s">
        <v>74</v>
      </c>
      <c r="BO577" t="s">
        <v>74</v>
      </c>
      <c r="BP577" t="s">
        <v>74</v>
      </c>
      <c r="BQ577" t="s">
        <v>74</v>
      </c>
      <c r="BR577" t="s">
        <v>97</v>
      </c>
      <c r="BS577" t="s">
        <v>6922</v>
      </c>
      <c r="BT577" t="str">
        <f>HYPERLINK("https%3A%2F%2Fwww.webofscience.com%2Fwos%2Fwoscc%2Ffull-record%2FWOS:A1997WM12500022","View Full Record in Web of Science")</f>
        <v>View Full Record in Web of Science</v>
      </c>
    </row>
    <row r="578" spans="1:72" x14ac:dyDescent="0.15">
      <c r="A578" t="s">
        <v>72</v>
      </c>
      <c r="B578" t="s">
        <v>6923</v>
      </c>
      <c r="C578" t="s">
        <v>74</v>
      </c>
      <c r="D578" t="s">
        <v>74</v>
      </c>
      <c r="E578" t="s">
        <v>74</v>
      </c>
      <c r="F578" t="s">
        <v>6923</v>
      </c>
      <c r="G578" t="s">
        <v>74</v>
      </c>
      <c r="H578" t="s">
        <v>74</v>
      </c>
      <c r="I578" t="s">
        <v>6924</v>
      </c>
      <c r="J578" t="s">
        <v>6740</v>
      </c>
      <c r="K578" t="s">
        <v>74</v>
      </c>
      <c r="L578" t="s">
        <v>74</v>
      </c>
      <c r="M578" t="s">
        <v>77</v>
      </c>
      <c r="N578" t="s">
        <v>78</v>
      </c>
      <c r="O578" t="s">
        <v>74</v>
      </c>
      <c r="P578" t="s">
        <v>74</v>
      </c>
      <c r="Q578" t="s">
        <v>74</v>
      </c>
      <c r="R578" t="s">
        <v>74</v>
      </c>
      <c r="S578" t="s">
        <v>74</v>
      </c>
      <c r="T578" t="s">
        <v>74</v>
      </c>
      <c r="U578" t="s">
        <v>6925</v>
      </c>
      <c r="V578" t="s">
        <v>6926</v>
      </c>
      <c r="W578" t="s">
        <v>6927</v>
      </c>
      <c r="X578" t="s">
        <v>6819</v>
      </c>
      <c r="Y578" t="s">
        <v>6928</v>
      </c>
      <c r="Z578" t="s">
        <v>74</v>
      </c>
      <c r="AA578" t="s">
        <v>74</v>
      </c>
      <c r="AB578" t="s">
        <v>74</v>
      </c>
      <c r="AC578" t="s">
        <v>74</v>
      </c>
      <c r="AD578" t="s">
        <v>74</v>
      </c>
      <c r="AE578" t="s">
        <v>74</v>
      </c>
      <c r="AF578" t="s">
        <v>74</v>
      </c>
      <c r="AG578">
        <v>51</v>
      </c>
      <c r="AH578">
        <v>67</v>
      </c>
      <c r="AI578">
        <v>69</v>
      </c>
      <c r="AJ578">
        <v>1</v>
      </c>
      <c r="AK578">
        <v>7</v>
      </c>
      <c r="AL578" t="s">
        <v>175</v>
      </c>
      <c r="AM578" t="s">
        <v>132</v>
      </c>
      <c r="AN578" t="s">
        <v>176</v>
      </c>
      <c r="AO578" t="s">
        <v>6746</v>
      </c>
      <c r="AP578" t="s">
        <v>74</v>
      </c>
      <c r="AQ578" t="s">
        <v>74</v>
      </c>
      <c r="AR578" t="s">
        <v>6747</v>
      </c>
      <c r="AS578" t="s">
        <v>6748</v>
      </c>
      <c r="AT578" t="s">
        <v>74</v>
      </c>
      <c r="AU578">
        <v>1997</v>
      </c>
      <c r="AV578">
        <v>44</v>
      </c>
      <c r="AW578" t="s">
        <v>636</v>
      </c>
      <c r="AX578" t="s">
        <v>74</v>
      </c>
      <c r="AY578" t="s">
        <v>74</v>
      </c>
      <c r="AZ578" t="s">
        <v>74</v>
      </c>
      <c r="BA578" t="s">
        <v>74</v>
      </c>
      <c r="BB578">
        <v>497</v>
      </c>
      <c r="BC578">
        <v>516</v>
      </c>
      <c r="BD578" t="s">
        <v>74</v>
      </c>
      <c r="BE578" t="s">
        <v>6929</v>
      </c>
      <c r="BF578" t="str">
        <f>HYPERLINK("http://dx.doi.org/10.1016/S0967-0645(96)00072-0","http://dx.doi.org/10.1016/S0967-0645(96)00072-0")</f>
        <v>http://dx.doi.org/10.1016/S0967-0645(96)00072-0</v>
      </c>
      <c r="BG578" t="s">
        <v>74</v>
      </c>
      <c r="BH578" t="s">
        <v>74</v>
      </c>
      <c r="BI578">
        <v>20</v>
      </c>
      <c r="BJ578" t="s">
        <v>1061</v>
      </c>
      <c r="BK578" t="s">
        <v>95</v>
      </c>
      <c r="BL578" t="s">
        <v>1061</v>
      </c>
      <c r="BM578" t="s">
        <v>6750</v>
      </c>
      <c r="BN578" t="s">
        <v>74</v>
      </c>
      <c r="BO578" t="s">
        <v>74</v>
      </c>
      <c r="BP578" t="s">
        <v>74</v>
      </c>
      <c r="BQ578" t="s">
        <v>74</v>
      </c>
      <c r="BR578" t="s">
        <v>97</v>
      </c>
      <c r="BS578" t="s">
        <v>6930</v>
      </c>
      <c r="BT578" t="str">
        <f>HYPERLINK("https%3A%2F%2Fwww.webofscience.com%2Fwos%2Fwoscc%2Ffull-record%2FWOS:A1997WM12500023","View Full Record in Web of Science")</f>
        <v>View Full Record in Web of Science</v>
      </c>
    </row>
    <row r="579" spans="1:72" x14ac:dyDescent="0.15">
      <c r="A579" t="s">
        <v>72</v>
      </c>
      <c r="B579" t="s">
        <v>6931</v>
      </c>
      <c r="C579" t="s">
        <v>74</v>
      </c>
      <c r="D579" t="s">
        <v>74</v>
      </c>
      <c r="E579" t="s">
        <v>74</v>
      </c>
      <c r="F579" t="s">
        <v>6931</v>
      </c>
      <c r="G579" t="s">
        <v>74</v>
      </c>
      <c r="H579" t="s">
        <v>74</v>
      </c>
      <c r="I579" t="s">
        <v>6932</v>
      </c>
      <c r="J579" t="s">
        <v>6740</v>
      </c>
      <c r="K579" t="s">
        <v>74</v>
      </c>
      <c r="L579" t="s">
        <v>74</v>
      </c>
      <c r="M579" t="s">
        <v>77</v>
      </c>
      <c r="N579" t="s">
        <v>78</v>
      </c>
      <c r="O579" t="s">
        <v>74</v>
      </c>
      <c r="P579" t="s">
        <v>74</v>
      </c>
      <c r="Q579" t="s">
        <v>74</v>
      </c>
      <c r="R579" t="s">
        <v>74</v>
      </c>
      <c r="S579" t="s">
        <v>74</v>
      </c>
      <c r="T579" t="s">
        <v>74</v>
      </c>
      <c r="U579" t="s">
        <v>6933</v>
      </c>
      <c r="V579" t="s">
        <v>6934</v>
      </c>
      <c r="W579" t="s">
        <v>74</v>
      </c>
      <c r="X579" t="s">
        <v>74</v>
      </c>
      <c r="Y579" t="s">
        <v>6935</v>
      </c>
      <c r="Z579" t="s">
        <v>74</v>
      </c>
      <c r="AA579" t="s">
        <v>74</v>
      </c>
      <c r="AB579" t="s">
        <v>74</v>
      </c>
      <c r="AC579" t="s">
        <v>74</v>
      </c>
      <c r="AD579" t="s">
        <v>74</v>
      </c>
      <c r="AE579" t="s">
        <v>74</v>
      </c>
      <c r="AF579" t="s">
        <v>74</v>
      </c>
      <c r="AG579">
        <v>26</v>
      </c>
      <c r="AH579">
        <v>102</v>
      </c>
      <c r="AI579">
        <v>105</v>
      </c>
      <c r="AJ579">
        <v>0</v>
      </c>
      <c r="AK579">
        <v>5</v>
      </c>
      <c r="AL579" t="s">
        <v>175</v>
      </c>
      <c r="AM579" t="s">
        <v>132</v>
      </c>
      <c r="AN579" t="s">
        <v>176</v>
      </c>
      <c r="AO579" t="s">
        <v>6746</v>
      </c>
      <c r="AP579" t="s">
        <v>6811</v>
      </c>
      <c r="AQ579" t="s">
        <v>74</v>
      </c>
      <c r="AR579" t="s">
        <v>6747</v>
      </c>
      <c r="AS579" t="s">
        <v>6748</v>
      </c>
      <c r="AT579" t="s">
        <v>74</v>
      </c>
      <c r="AU579">
        <v>1997</v>
      </c>
      <c r="AV579">
        <v>44</v>
      </c>
      <c r="AW579">
        <v>5</v>
      </c>
      <c r="AX579" t="s">
        <v>74</v>
      </c>
      <c r="AY579" t="s">
        <v>74</v>
      </c>
      <c r="AZ579" t="s">
        <v>74</v>
      </c>
      <c r="BA579" t="s">
        <v>74</v>
      </c>
      <c r="BB579">
        <v>963</v>
      </c>
      <c r="BC579">
        <v>986</v>
      </c>
      <c r="BD579" t="s">
        <v>74</v>
      </c>
      <c r="BE579" t="s">
        <v>6936</v>
      </c>
      <c r="BF579" t="str">
        <f>HYPERLINK("http://dx.doi.org/10.1016/S0967-0645(97)00004-0","http://dx.doi.org/10.1016/S0967-0645(97)00004-0")</f>
        <v>http://dx.doi.org/10.1016/S0967-0645(97)00004-0</v>
      </c>
      <c r="BG579" t="s">
        <v>74</v>
      </c>
      <c r="BH579" t="s">
        <v>74</v>
      </c>
      <c r="BI579">
        <v>24</v>
      </c>
      <c r="BJ579" t="s">
        <v>1061</v>
      </c>
      <c r="BK579" t="s">
        <v>95</v>
      </c>
      <c r="BL579" t="s">
        <v>1061</v>
      </c>
      <c r="BM579" t="s">
        <v>6937</v>
      </c>
      <c r="BN579" t="s">
        <v>74</v>
      </c>
      <c r="BO579" t="s">
        <v>74</v>
      </c>
      <c r="BP579" t="s">
        <v>74</v>
      </c>
      <c r="BQ579" t="s">
        <v>74</v>
      </c>
      <c r="BR579" t="s">
        <v>97</v>
      </c>
      <c r="BS579" t="s">
        <v>6938</v>
      </c>
      <c r="BT579" t="str">
        <f>HYPERLINK("https%3A%2F%2Fwww.webofscience.com%2Fwos%2Fwoscc%2Ffull-record%2FWOS:A1997XM40400002","View Full Record in Web of Science")</f>
        <v>View Full Record in Web of Science</v>
      </c>
    </row>
    <row r="580" spans="1:72" x14ac:dyDescent="0.15">
      <c r="A580" t="s">
        <v>72</v>
      </c>
      <c r="B580" t="s">
        <v>6939</v>
      </c>
      <c r="C580" t="s">
        <v>74</v>
      </c>
      <c r="D580" t="s">
        <v>74</v>
      </c>
      <c r="E580" t="s">
        <v>74</v>
      </c>
      <c r="F580" t="s">
        <v>6939</v>
      </c>
      <c r="G580" t="s">
        <v>74</v>
      </c>
      <c r="H580" t="s">
        <v>74</v>
      </c>
      <c r="I580" t="s">
        <v>6940</v>
      </c>
      <c r="J580" t="s">
        <v>6740</v>
      </c>
      <c r="K580" t="s">
        <v>74</v>
      </c>
      <c r="L580" t="s">
        <v>74</v>
      </c>
      <c r="M580" t="s">
        <v>77</v>
      </c>
      <c r="N580" t="s">
        <v>78</v>
      </c>
      <c r="O580" t="s">
        <v>74</v>
      </c>
      <c r="P580" t="s">
        <v>74</v>
      </c>
      <c r="Q580" t="s">
        <v>74</v>
      </c>
      <c r="R580" t="s">
        <v>74</v>
      </c>
      <c r="S580" t="s">
        <v>74</v>
      </c>
      <c r="T580" t="s">
        <v>74</v>
      </c>
      <c r="U580" t="s">
        <v>6941</v>
      </c>
      <c r="V580" t="s">
        <v>6942</v>
      </c>
      <c r="W580" t="s">
        <v>6943</v>
      </c>
      <c r="X580" t="s">
        <v>6944</v>
      </c>
      <c r="Y580" t="s">
        <v>74</v>
      </c>
      <c r="Z580" t="s">
        <v>74</v>
      </c>
      <c r="AA580" t="s">
        <v>6945</v>
      </c>
      <c r="AB580" t="s">
        <v>74</v>
      </c>
      <c r="AC580" t="s">
        <v>74</v>
      </c>
      <c r="AD580" t="s">
        <v>74</v>
      </c>
      <c r="AE580" t="s">
        <v>74</v>
      </c>
      <c r="AF580" t="s">
        <v>74</v>
      </c>
      <c r="AG580">
        <v>39</v>
      </c>
      <c r="AH580">
        <v>59</v>
      </c>
      <c r="AI580">
        <v>61</v>
      </c>
      <c r="AJ580">
        <v>0</v>
      </c>
      <c r="AK580">
        <v>7</v>
      </c>
      <c r="AL580" t="s">
        <v>175</v>
      </c>
      <c r="AM580" t="s">
        <v>132</v>
      </c>
      <c r="AN580" t="s">
        <v>860</v>
      </c>
      <c r="AO580" t="s">
        <v>6746</v>
      </c>
      <c r="AP580" t="s">
        <v>74</v>
      </c>
      <c r="AQ580" t="s">
        <v>74</v>
      </c>
      <c r="AR580" t="s">
        <v>6747</v>
      </c>
      <c r="AS580" t="s">
        <v>6748</v>
      </c>
      <c r="AT580" t="s">
        <v>74</v>
      </c>
      <c r="AU580">
        <v>1997</v>
      </c>
      <c r="AV580">
        <v>44</v>
      </c>
      <c r="AW580">
        <v>5</v>
      </c>
      <c r="AX580" t="s">
        <v>74</v>
      </c>
      <c r="AY580" t="s">
        <v>74</v>
      </c>
      <c r="AZ580" t="s">
        <v>74</v>
      </c>
      <c r="BA580" t="s">
        <v>74</v>
      </c>
      <c r="BB580">
        <v>987</v>
      </c>
      <c r="BC580">
        <v>1003</v>
      </c>
      <c r="BD580" t="s">
        <v>74</v>
      </c>
      <c r="BE580" t="s">
        <v>6946</v>
      </c>
      <c r="BF580" t="str">
        <f>HYPERLINK("http://dx.doi.org/10.1016/S0967-0645(96)00105-1","http://dx.doi.org/10.1016/S0967-0645(96)00105-1")</f>
        <v>http://dx.doi.org/10.1016/S0967-0645(96)00105-1</v>
      </c>
      <c r="BG580" t="s">
        <v>74</v>
      </c>
      <c r="BH580" t="s">
        <v>74</v>
      </c>
      <c r="BI580">
        <v>17</v>
      </c>
      <c r="BJ580" t="s">
        <v>1061</v>
      </c>
      <c r="BK580" t="s">
        <v>95</v>
      </c>
      <c r="BL580" t="s">
        <v>1061</v>
      </c>
      <c r="BM580" t="s">
        <v>6937</v>
      </c>
      <c r="BN580" t="s">
        <v>74</v>
      </c>
      <c r="BO580" t="s">
        <v>74</v>
      </c>
      <c r="BP580" t="s">
        <v>74</v>
      </c>
      <c r="BQ580" t="s">
        <v>74</v>
      </c>
      <c r="BR580" t="s">
        <v>97</v>
      </c>
      <c r="BS580" t="s">
        <v>6947</v>
      </c>
      <c r="BT580" t="str">
        <f>HYPERLINK("https%3A%2F%2Fwww.webofscience.com%2Fwos%2Fwoscc%2Ffull-record%2FWOS:A1997XM40400003","View Full Record in Web of Science")</f>
        <v>View Full Record in Web of Science</v>
      </c>
    </row>
    <row r="581" spans="1:72" x14ac:dyDescent="0.15">
      <c r="A581" t="s">
        <v>72</v>
      </c>
      <c r="B581" t="s">
        <v>6948</v>
      </c>
      <c r="C581" t="s">
        <v>74</v>
      </c>
      <c r="D581" t="s">
        <v>74</v>
      </c>
      <c r="E581" t="s">
        <v>74</v>
      </c>
      <c r="F581" t="s">
        <v>6948</v>
      </c>
      <c r="G581" t="s">
        <v>74</v>
      </c>
      <c r="H581" t="s">
        <v>74</v>
      </c>
      <c r="I581" t="s">
        <v>6949</v>
      </c>
      <c r="J581" t="s">
        <v>6740</v>
      </c>
      <c r="K581" t="s">
        <v>74</v>
      </c>
      <c r="L581" t="s">
        <v>74</v>
      </c>
      <c r="M581" t="s">
        <v>77</v>
      </c>
      <c r="N581" t="s">
        <v>78</v>
      </c>
      <c r="O581" t="s">
        <v>74</v>
      </c>
      <c r="P581" t="s">
        <v>74</v>
      </c>
      <c r="Q581" t="s">
        <v>74</v>
      </c>
      <c r="R581" t="s">
        <v>74</v>
      </c>
      <c r="S581" t="s">
        <v>74</v>
      </c>
      <c r="T581" t="s">
        <v>74</v>
      </c>
      <c r="U581" t="s">
        <v>6950</v>
      </c>
      <c r="V581" t="s">
        <v>6951</v>
      </c>
      <c r="W581" t="s">
        <v>6952</v>
      </c>
      <c r="X581" t="s">
        <v>2611</v>
      </c>
      <c r="Y581" t="s">
        <v>6953</v>
      </c>
      <c r="Z581" t="s">
        <v>74</v>
      </c>
      <c r="AA581" t="s">
        <v>74</v>
      </c>
      <c r="AB581" t="s">
        <v>6954</v>
      </c>
      <c r="AC581" t="s">
        <v>74</v>
      </c>
      <c r="AD581" t="s">
        <v>74</v>
      </c>
      <c r="AE581" t="s">
        <v>74</v>
      </c>
      <c r="AF581" t="s">
        <v>74</v>
      </c>
      <c r="AG581">
        <v>15</v>
      </c>
      <c r="AH581">
        <v>14</v>
      </c>
      <c r="AI581">
        <v>16</v>
      </c>
      <c r="AJ581">
        <v>0</v>
      </c>
      <c r="AK581">
        <v>2</v>
      </c>
      <c r="AL581" t="s">
        <v>175</v>
      </c>
      <c r="AM581" t="s">
        <v>132</v>
      </c>
      <c r="AN581" t="s">
        <v>176</v>
      </c>
      <c r="AO581" t="s">
        <v>6746</v>
      </c>
      <c r="AP581" t="s">
        <v>6811</v>
      </c>
      <c r="AQ581" t="s">
        <v>74</v>
      </c>
      <c r="AR581" t="s">
        <v>6747</v>
      </c>
      <c r="AS581" t="s">
        <v>6748</v>
      </c>
      <c r="AT581" t="s">
        <v>74</v>
      </c>
      <c r="AU581">
        <v>1997</v>
      </c>
      <c r="AV581">
        <v>44</v>
      </c>
      <c r="AW581">
        <v>5</v>
      </c>
      <c r="AX581" t="s">
        <v>74</v>
      </c>
      <c r="AY581" t="s">
        <v>74</v>
      </c>
      <c r="AZ581" t="s">
        <v>74</v>
      </c>
      <c r="BA581" t="s">
        <v>74</v>
      </c>
      <c r="BB581">
        <v>1005</v>
      </c>
      <c r="BC581">
        <v>1015</v>
      </c>
      <c r="BD581" t="s">
        <v>74</v>
      </c>
      <c r="BE581" t="s">
        <v>6955</v>
      </c>
      <c r="BF581" t="str">
        <f>HYPERLINK("http://dx.doi.org/10.1016/S0967-0645(96)00110-5","http://dx.doi.org/10.1016/S0967-0645(96)00110-5")</f>
        <v>http://dx.doi.org/10.1016/S0967-0645(96)00110-5</v>
      </c>
      <c r="BG581" t="s">
        <v>74</v>
      </c>
      <c r="BH581" t="s">
        <v>74</v>
      </c>
      <c r="BI581">
        <v>11</v>
      </c>
      <c r="BJ581" t="s">
        <v>1061</v>
      </c>
      <c r="BK581" t="s">
        <v>95</v>
      </c>
      <c r="BL581" t="s">
        <v>1061</v>
      </c>
      <c r="BM581" t="s">
        <v>6937</v>
      </c>
      <c r="BN581" t="s">
        <v>74</v>
      </c>
      <c r="BO581" t="s">
        <v>74</v>
      </c>
      <c r="BP581" t="s">
        <v>74</v>
      </c>
      <c r="BQ581" t="s">
        <v>74</v>
      </c>
      <c r="BR581" t="s">
        <v>97</v>
      </c>
      <c r="BS581" t="s">
        <v>6956</v>
      </c>
      <c r="BT581" t="str">
        <f>HYPERLINK("https%3A%2F%2Fwww.webofscience.com%2Fwos%2Fwoscc%2Ffull-record%2FWOS:A1997XM40400004","View Full Record in Web of Science")</f>
        <v>View Full Record in Web of Science</v>
      </c>
    </row>
    <row r="582" spans="1:72" x14ac:dyDescent="0.15">
      <c r="A582" t="s">
        <v>72</v>
      </c>
      <c r="B582" t="s">
        <v>6957</v>
      </c>
      <c r="C582" t="s">
        <v>74</v>
      </c>
      <c r="D582" t="s">
        <v>74</v>
      </c>
      <c r="E582" t="s">
        <v>74</v>
      </c>
      <c r="F582" t="s">
        <v>6957</v>
      </c>
      <c r="G582" t="s">
        <v>74</v>
      </c>
      <c r="H582" t="s">
        <v>74</v>
      </c>
      <c r="I582" t="s">
        <v>6958</v>
      </c>
      <c r="J582" t="s">
        <v>6740</v>
      </c>
      <c r="K582" t="s">
        <v>74</v>
      </c>
      <c r="L582" t="s">
        <v>74</v>
      </c>
      <c r="M582" t="s">
        <v>77</v>
      </c>
      <c r="N582" t="s">
        <v>78</v>
      </c>
      <c r="O582" t="s">
        <v>74</v>
      </c>
      <c r="P582" t="s">
        <v>74</v>
      </c>
      <c r="Q582" t="s">
        <v>74</v>
      </c>
      <c r="R582" t="s">
        <v>74</v>
      </c>
      <c r="S582" t="s">
        <v>74</v>
      </c>
      <c r="T582" t="s">
        <v>74</v>
      </c>
      <c r="U582" t="s">
        <v>6959</v>
      </c>
      <c r="V582" t="s">
        <v>6960</v>
      </c>
      <c r="W582" t="s">
        <v>6961</v>
      </c>
      <c r="X582" t="s">
        <v>6962</v>
      </c>
      <c r="Y582" t="s">
        <v>6963</v>
      </c>
      <c r="Z582" t="s">
        <v>74</v>
      </c>
      <c r="AA582" t="s">
        <v>6964</v>
      </c>
      <c r="AB582" t="s">
        <v>6965</v>
      </c>
      <c r="AC582" t="s">
        <v>74</v>
      </c>
      <c r="AD582" t="s">
        <v>74</v>
      </c>
      <c r="AE582" t="s">
        <v>74</v>
      </c>
      <c r="AF582" t="s">
        <v>74</v>
      </c>
      <c r="AG582">
        <v>37</v>
      </c>
      <c r="AH582">
        <v>94</v>
      </c>
      <c r="AI582">
        <v>104</v>
      </c>
      <c r="AJ582">
        <v>3</v>
      </c>
      <c r="AK582">
        <v>41</v>
      </c>
      <c r="AL582" t="s">
        <v>175</v>
      </c>
      <c r="AM582" t="s">
        <v>132</v>
      </c>
      <c r="AN582" t="s">
        <v>860</v>
      </c>
      <c r="AO582" t="s">
        <v>6746</v>
      </c>
      <c r="AP582" t="s">
        <v>74</v>
      </c>
      <c r="AQ582" t="s">
        <v>74</v>
      </c>
      <c r="AR582" t="s">
        <v>6747</v>
      </c>
      <c r="AS582" t="s">
        <v>6748</v>
      </c>
      <c r="AT582" t="s">
        <v>74</v>
      </c>
      <c r="AU582">
        <v>1997</v>
      </c>
      <c r="AV582">
        <v>44</v>
      </c>
      <c r="AW582">
        <v>5</v>
      </c>
      <c r="AX582" t="s">
        <v>74</v>
      </c>
      <c r="AY582" t="s">
        <v>74</v>
      </c>
      <c r="AZ582" t="s">
        <v>74</v>
      </c>
      <c r="BA582" t="s">
        <v>74</v>
      </c>
      <c r="BB582">
        <v>1017</v>
      </c>
      <c r="BC582">
        <v>1032</v>
      </c>
      <c r="BD582" t="s">
        <v>74</v>
      </c>
      <c r="BE582" t="s">
        <v>6966</v>
      </c>
      <c r="BF582" t="str">
        <f>HYPERLINK("http://dx.doi.org/10.1016/S0967-0645(96)00109-9","http://dx.doi.org/10.1016/S0967-0645(96)00109-9")</f>
        <v>http://dx.doi.org/10.1016/S0967-0645(96)00109-9</v>
      </c>
      <c r="BG582" t="s">
        <v>74</v>
      </c>
      <c r="BH582" t="s">
        <v>74</v>
      </c>
      <c r="BI582">
        <v>16</v>
      </c>
      <c r="BJ582" t="s">
        <v>1061</v>
      </c>
      <c r="BK582" t="s">
        <v>95</v>
      </c>
      <c r="BL582" t="s">
        <v>1061</v>
      </c>
      <c r="BM582" t="s">
        <v>6937</v>
      </c>
      <c r="BN582" t="s">
        <v>74</v>
      </c>
      <c r="BO582" t="s">
        <v>74</v>
      </c>
      <c r="BP582" t="s">
        <v>74</v>
      </c>
      <c r="BQ582" t="s">
        <v>74</v>
      </c>
      <c r="BR582" t="s">
        <v>97</v>
      </c>
      <c r="BS582" t="s">
        <v>6967</v>
      </c>
      <c r="BT582" t="str">
        <f>HYPERLINK("https%3A%2F%2Fwww.webofscience.com%2Fwos%2Fwoscc%2Ffull-record%2FWOS:A1997XM40400005","View Full Record in Web of Science")</f>
        <v>View Full Record in Web of Science</v>
      </c>
    </row>
    <row r="583" spans="1:72" x14ac:dyDescent="0.15">
      <c r="A583" t="s">
        <v>72</v>
      </c>
      <c r="B583" t="s">
        <v>6968</v>
      </c>
      <c r="C583" t="s">
        <v>74</v>
      </c>
      <c r="D583" t="s">
        <v>74</v>
      </c>
      <c r="E583" t="s">
        <v>74</v>
      </c>
      <c r="F583" t="s">
        <v>6968</v>
      </c>
      <c r="G583" t="s">
        <v>74</v>
      </c>
      <c r="H583" t="s">
        <v>74</v>
      </c>
      <c r="I583" t="s">
        <v>6969</v>
      </c>
      <c r="J583" t="s">
        <v>6740</v>
      </c>
      <c r="K583" t="s">
        <v>74</v>
      </c>
      <c r="L583" t="s">
        <v>74</v>
      </c>
      <c r="M583" t="s">
        <v>77</v>
      </c>
      <c r="N583" t="s">
        <v>78</v>
      </c>
      <c r="O583" t="s">
        <v>74</v>
      </c>
      <c r="P583" t="s">
        <v>74</v>
      </c>
      <c r="Q583" t="s">
        <v>74</v>
      </c>
      <c r="R583" t="s">
        <v>74</v>
      </c>
      <c r="S583" t="s">
        <v>74</v>
      </c>
      <c r="T583" t="s">
        <v>74</v>
      </c>
      <c r="U583" t="s">
        <v>6970</v>
      </c>
      <c r="V583" t="s">
        <v>6971</v>
      </c>
      <c r="W583" t="s">
        <v>6972</v>
      </c>
      <c r="X583" t="s">
        <v>6973</v>
      </c>
      <c r="Y583" t="s">
        <v>6974</v>
      </c>
      <c r="Z583" t="s">
        <v>74</v>
      </c>
      <c r="AA583" t="s">
        <v>74</v>
      </c>
      <c r="AB583" t="s">
        <v>74</v>
      </c>
      <c r="AC583" t="s">
        <v>74</v>
      </c>
      <c r="AD583" t="s">
        <v>74</v>
      </c>
      <c r="AE583" t="s">
        <v>74</v>
      </c>
      <c r="AF583" t="s">
        <v>74</v>
      </c>
      <c r="AG583">
        <v>48</v>
      </c>
      <c r="AH583">
        <v>33</v>
      </c>
      <c r="AI583">
        <v>33</v>
      </c>
      <c r="AJ583">
        <v>0</v>
      </c>
      <c r="AK583">
        <v>6</v>
      </c>
      <c r="AL583" t="s">
        <v>175</v>
      </c>
      <c r="AM583" t="s">
        <v>132</v>
      </c>
      <c r="AN583" t="s">
        <v>860</v>
      </c>
      <c r="AO583" t="s">
        <v>6746</v>
      </c>
      <c r="AP583" t="s">
        <v>74</v>
      </c>
      <c r="AQ583" t="s">
        <v>74</v>
      </c>
      <c r="AR583" t="s">
        <v>6747</v>
      </c>
      <c r="AS583" t="s">
        <v>6748</v>
      </c>
      <c r="AT583" t="s">
        <v>74</v>
      </c>
      <c r="AU583">
        <v>1997</v>
      </c>
      <c r="AV583">
        <v>44</v>
      </c>
      <c r="AW583">
        <v>5</v>
      </c>
      <c r="AX583" t="s">
        <v>74</v>
      </c>
      <c r="AY583" t="s">
        <v>74</v>
      </c>
      <c r="AZ583" t="s">
        <v>74</v>
      </c>
      <c r="BA583" t="s">
        <v>74</v>
      </c>
      <c r="BB583">
        <v>1033</v>
      </c>
      <c r="BC583">
        <v>1051</v>
      </c>
      <c r="BD583" t="s">
        <v>74</v>
      </c>
      <c r="BE583" t="s">
        <v>6975</v>
      </c>
      <c r="BF583" t="str">
        <f>HYPERLINK("http://dx.doi.org/10.1016/S0967-0645(96)00106-3","http://dx.doi.org/10.1016/S0967-0645(96)00106-3")</f>
        <v>http://dx.doi.org/10.1016/S0967-0645(96)00106-3</v>
      </c>
      <c r="BG583" t="s">
        <v>74</v>
      </c>
      <c r="BH583" t="s">
        <v>74</v>
      </c>
      <c r="BI583">
        <v>19</v>
      </c>
      <c r="BJ583" t="s">
        <v>1061</v>
      </c>
      <c r="BK583" t="s">
        <v>95</v>
      </c>
      <c r="BL583" t="s">
        <v>1061</v>
      </c>
      <c r="BM583" t="s">
        <v>6937</v>
      </c>
      <c r="BN583" t="s">
        <v>74</v>
      </c>
      <c r="BO583" t="s">
        <v>74</v>
      </c>
      <c r="BP583" t="s">
        <v>74</v>
      </c>
      <c r="BQ583" t="s">
        <v>74</v>
      </c>
      <c r="BR583" t="s">
        <v>97</v>
      </c>
      <c r="BS583" t="s">
        <v>6976</v>
      </c>
      <c r="BT583" t="str">
        <f>HYPERLINK("https%3A%2F%2Fwww.webofscience.com%2Fwos%2Fwoscc%2Ffull-record%2FWOS:A1997XM40400006","View Full Record in Web of Science")</f>
        <v>View Full Record in Web of Science</v>
      </c>
    </row>
    <row r="584" spans="1:72" x14ac:dyDescent="0.15">
      <c r="A584" t="s">
        <v>72</v>
      </c>
      <c r="B584" t="s">
        <v>6977</v>
      </c>
      <c r="C584" t="s">
        <v>74</v>
      </c>
      <c r="D584" t="s">
        <v>74</v>
      </c>
      <c r="E584" t="s">
        <v>74</v>
      </c>
      <c r="F584" t="s">
        <v>6977</v>
      </c>
      <c r="G584" t="s">
        <v>74</v>
      </c>
      <c r="H584" t="s">
        <v>74</v>
      </c>
      <c r="I584" t="s">
        <v>6978</v>
      </c>
      <c r="J584" t="s">
        <v>6740</v>
      </c>
      <c r="K584" t="s">
        <v>74</v>
      </c>
      <c r="L584" t="s">
        <v>74</v>
      </c>
      <c r="M584" t="s">
        <v>77</v>
      </c>
      <c r="N584" t="s">
        <v>78</v>
      </c>
      <c r="O584" t="s">
        <v>74</v>
      </c>
      <c r="P584" t="s">
        <v>74</v>
      </c>
      <c r="Q584" t="s">
        <v>74</v>
      </c>
      <c r="R584" t="s">
        <v>74</v>
      </c>
      <c r="S584" t="s">
        <v>74</v>
      </c>
      <c r="T584" t="s">
        <v>74</v>
      </c>
      <c r="U584" t="s">
        <v>6979</v>
      </c>
      <c r="V584" t="s">
        <v>6980</v>
      </c>
      <c r="W584" t="s">
        <v>74</v>
      </c>
      <c r="X584" t="s">
        <v>74</v>
      </c>
      <c r="Y584" t="s">
        <v>6981</v>
      </c>
      <c r="Z584" t="s">
        <v>74</v>
      </c>
      <c r="AA584" t="s">
        <v>74</v>
      </c>
      <c r="AB584" t="s">
        <v>74</v>
      </c>
      <c r="AC584" t="s">
        <v>74</v>
      </c>
      <c r="AD584" t="s">
        <v>74</v>
      </c>
      <c r="AE584" t="s">
        <v>74</v>
      </c>
      <c r="AF584" t="s">
        <v>74</v>
      </c>
      <c r="AG584">
        <v>76</v>
      </c>
      <c r="AH584">
        <v>30</v>
      </c>
      <c r="AI584">
        <v>30</v>
      </c>
      <c r="AJ584">
        <v>0</v>
      </c>
      <c r="AK584">
        <v>7</v>
      </c>
      <c r="AL584" t="s">
        <v>175</v>
      </c>
      <c r="AM584" t="s">
        <v>132</v>
      </c>
      <c r="AN584" t="s">
        <v>176</v>
      </c>
      <c r="AO584" t="s">
        <v>6746</v>
      </c>
      <c r="AP584" t="s">
        <v>74</v>
      </c>
      <c r="AQ584" t="s">
        <v>74</v>
      </c>
      <c r="AR584" t="s">
        <v>6747</v>
      </c>
      <c r="AS584" t="s">
        <v>6748</v>
      </c>
      <c r="AT584" t="s">
        <v>74</v>
      </c>
      <c r="AU584">
        <v>1997</v>
      </c>
      <c r="AV584">
        <v>44</v>
      </c>
      <c r="AW584">
        <v>5</v>
      </c>
      <c r="AX584" t="s">
        <v>74</v>
      </c>
      <c r="AY584" t="s">
        <v>74</v>
      </c>
      <c r="AZ584" t="s">
        <v>74</v>
      </c>
      <c r="BA584" t="s">
        <v>74</v>
      </c>
      <c r="BB584">
        <v>1069</v>
      </c>
      <c r="BC584">
        <v>1084</v>
      </c>
      <c r="BD584" t="s">
        <v>74</v>
      </c>
      <c r="BE584" t="s">
        <v>6982</v>
      </c>
      <c r="BF584" t="str">
        <f>HYPERLINK("http://dx.doi.org/10.1016/S0967-0645(96)00107-5","http://dx.doi.org/10.1016/S0967-0645(96)00107-5")</f>
        <v>http://dx.doi.org/10.1016/S0967-0645(96)00107-5</v>
      </c>
      <c r="BG584" t="s">
        <v>74</v>
      </c>
      <c r="BH584" t="s">
        <v>74</v>
      </c>
      <c r="BI584">
        <v>16</v>
      </c>
      <c r="BJ584" t="s">
        <v>1061</v>
      </c>
      <c r="BK584" t="s">
        <v>95</v>
      </c>
      <c r="BL584" t="s">
        <v>1061</v>
      </c>
      <c r="BM584" t="s">
        <v>6937</v>
      </c>
      <c r="BN584" t="s">
        <v>74</v>
      </c>
      <c r="BO584" t="s">
        <v>74</v>
      </c>
      <c r="BP584" t="s">
        <v>74</v>
      </c>
      <c r="BQ584" t="s">
        <v>74</v>
      </c>
      <c r="BR584" t="s">
        <v>97</v>
      </c>
      <c r="BS584" t="s">
        <v>6983</v>
      </c>
      <c r="BT584" t="str">
        <f>HYPERLINK("https%3A%2F%2Fwww.webofscience.com%2Fwos%2Fwoscc%2Ffull-record%2FWOS:A1997XM40400008","View Full Record in Web of Science")</f>
        <v>View Full Record in Web of Science</v>
      </c>
    </row>
    <row r="585" spans="1:72" x14ac:dyDescent="0.15">
      <c r="A585" t="s">
        <v>72</v>
      </c>
      <c r="B585" t="s">
        <v>6984</v>
      </c>
      <c r="C585" t="s">
        <v>74</v>
      </c>
      <c r="D585" t="s">
        <v>74</v>
      </c>
      <c r="E585" t="s">
        <v>74</v>
      </c>
      <c r="F585" t="s">
        <v>6984</v>
      </c>
      <c r="G585" t="s">
        <v>74</v>
      </c>
      <c r="H585" t="s">
        <v>74</v>
      </c>
      <c r="I585" t="s">
        <v>6985</v>
      </c>
      <c r="J585" t="s">
        <v>6740</v>
      </c>
      <c r="K585" t="s">
        <v>74</v>
      </c>
      <c r="L585" t="s">
        <v>74</v>
      </c>
      <c r="M585" t="s">
        <v>77</v>
      </c>
      <c r="N585" t="s">
        <v>78</v>
      </c>
      <c r="O585" t="s">
        <v>74</v>
      </c>
      <c r="P585" t="s">
        <v>74</v>
      </c>
      <c r="Q585" t="s">
        <v>74</v>
      </c>
      <c r="R585" t="s">
        <v>74</v>
      </c>
      <c r="S585" t="s">
        <v>74</v>
      </c>
      <c r="T585" t="s">
        <v>74</v>
      </c>
      <c r="U585" t="s">
        <v>6986</v>
      </c>
      <c r="V585" t="s">
        <v>6987</v>
      </c>
      <c r="W585" t="s">
        <v>74</v>
      </c>
      <c r="X585" t="s">
        <v>74</v>
      </c>
      <c r="Y585" t="s">
        <v>6988</v>
      </c>
      <c r="Z585" t="s">
        <v>74</v>
      </c>
      <c r="AA585" t="s">
        <v>74</v>
      </c>
      <c r="AB585" t="s">
        <v>74</v>
      </c>
      <c r="AC585" t="s">
        <v>74</v>
      </c>
      <c r="AD585" t="s">
        <v>74</v>
      </c>
      <c r="AE585" t="s">
        <v>74</v>
      </c>
      <c r="AF585" t="s">
        <v>74</v>
      </c>
      <c r="AG585">
        <v>86</v>
      </c>
      <c r="AH585">
        <v>29</v>
      </c>
      <c r="AI585">
        <v>30</v>
      </c>
      <c r="AJ585">
        <v>0</v>
      </c>
      <c r="AK585">
        <v>12</v>
      </c>
      <c r="AL585" t="s">
        <v>175</v>
      </c>
      <c r="AM585" t="s">
        <v>132</v>
      </c>
      <c r="AN585" t="s">
        <v>860</v>
      </c>
      <c r="AO585" t="s">
        <v>6746</v>
      </c>
      <c r="AP585" t="s">
        <v>74</v>
      </c>
      <c r="AQ585" t="s">
        <v>74</v>
      </c>
      <c r="AR585" t="s">
        <v>6747</v>
      </c>
      <c r="AS585" t="s">
        <v>6748</v>
      </c>
      <c r="AT585" t="s">
        <v>74</v>
      </c>
      <c r="AU585">
        <v>1997</v>
      </c>
      <c r="AV585">
        <v>44</v>
      </c>
      <c r="AW585">
        <v>5</v>
      </c>
      <c r="AX585" t="s">
        <v>74</v>
      </c>
      <c r="AY585" t="s">
        <v>74</v>
      </c>
      <c r="AZ585" t="s">
        <v>74</v>
      </c>
      <c r="BA585" t="s">
        <v>74</v>
      </c>
      <c r="BB585">
        <v>1085</v>
      </c>
      <c r="BC585">
        <v>1108</v>
      </c>
      <c r="BD585" t="s">
        <v>74</v>
      </c>
      <c r="BE585" t="s">
        <v>6989</v>
      </c>
      <c r="BF585" t="str">
        <f>HYPERLINK("http://dx.doi.org/10.1016/S0967-0645(96)00111-7","http://dx.doi.org/10.1016/S0967-0645(96)00111-7")</f>
        <v>http://dx.doi.org/10.1016/S0967-0645(96)00111-7</v>
      </c>
      <c r="BG585" t="s">
        <v>74</v>
      </c>
      <c r="BH585" t="s">
        <v>74</v>
      </c>
      <c r="BI585">
        <v>24</v>
      </c>
      <c r="BJ585" t="s">
        <v>1061</v>
      </c>
      <c r="BK585" t="s">
        <v>95</v>
      </c>
      <c r="BL585" t="s">
        <v>1061</v>
      </c>
      <c r="BM585" t="s">
        <v>6937</v>
      </c>
      <c r="BN585" t="s">
        <v>74</v>
      </c>
      <c r="BO585" t="s">
        <v>74</v>
      </c>
      <c r="BP585" t="s">
        <v>74</v>
      </c>
      <c r="BQ585" t="s">
        <v>74</v>
      </c>
      <c r="BR585" t="s">
        <v>97</v>
      </c>
      <c r="BS585" t="s">
        <v>6990</v>
      </c>
      <c r="BT585" t="str">
        <f>HYPERLINK("https%3A%2F%2Fwww.webofscience.com%2Fwos%2Fwoscc%2Ffull-record%2FWOS:A1997XM40400009","View Full Record in Web of Science")</f>
        <v>View Full Record in Web of Science</v>
      </c>
    </row>
    <row r="586" spans="1:72" x14ac:dyDescent="0.15">
      <c r="A586" t="s">
        <v>72</v>
      </c>
      <c r="B586" t="s">
        <v>6991</v>
      </c>
      <c r="C586" t="s">
        <v>74</v>
      </c>
      <c r="D586" t="s">
        <v>74</v>
      </c>
      <c r="E586" t="s">
        <v>74</v>
      </c>
      <c r="F586" t="s">
        <v>6991</v>
      </c>
      <c r="G586" t="s">
        <v>74</v>
      </c>
      <c r="H586" t="s">
        <v>74</v>
      </c>
      <c r="I586" t="s">
        <v>6992</v>
      </c>
      <c r="J586" t="s">
        <v>6740</v>
      </c>
      <c r="K586" t="s">
        <v>74</v>
      </c>
      <c r="L586" t="s">
        <v>74</v>
      </c>
      <c r="M586" t="s">
        <v>77</v>
      </c>
      <c r="N586" t="s">
        <v>78</v>
      </c>
      <c r="O586" t="s">
        <v>74</v>
      </c>
      <c r="P586" t="s">
        <v>74</v>
      </c>
      <c r="Q586" t="s">
        <v>74</v>
      </c>
      <c r="R586" t="s">
        <v>74</v>
      </c>
      <c r="S586" t="s">
        <v>74</v>
      </c>
      <c r="T586" t="s">
        <v>74</v>
      </c>
      <c r="U586" t="s">
        <v>6993</v>
      </c>
      <c r="V586" t="s">
        <v>6994</v>
      </c>
      <c r="W586" t="s">
        <v>6995</v>
      </c>
      <c r="X586" t="s">
        <v>6996</v>
      </c>
      <c r="Y586" t="s">
        <v>6997</v>
      </c>
      <c r="Z586" t="s">
        <v>74</v>
      </c>
      <c r="AA586" t="s">
        <v>6998</v>
      </c>
      <c r="AB586" t="s">
        <v>6999</v>
      </c>
      <c r="AC586" t="s">
        <v>74</v>
      </c>
      <c r="AD586" t="s">
        <v>74</v>
      </c>
      <c r="AE586" t="s">
        <v>74</v>
      </c>
      <c r="AF586" t="s">
        <v>74</v>
      </c>
      <c r="AG586">
        <v>50</v>
      </c>
      <c r="AH586">
        <v>78</v>
      </c>
      <c r="AI586">
        <v>90</v>
      </c>
      <c r="AJ586">
        <v>0</v>
      </c>
      <c r="AK586">
        <v>16</v>
      </c>
      <c r="AL586" t="s">
        <v>175</v>
      </c>
      <c r="AM586" t="s">
        <v>132</v>
      </c>
      <c r="AN586" t="s">
        <v>860</v>
      </c>
      <c r="AO586" t="s">
        <v>6746</v>
      </c>
      <c r="AP586" t="s">
        <v>74</v>
      </c>
      <c r="AQ586" t="s">
        <v>74</v>
      </c>
      <c r="AR586" t="s">
        <v>6747</v>
      </c>
      <c r="AS586" t="s">
        <v>6748</v>
      </c>
      <c r="AT586" t="s">
        <v>74</v>
      </c>
      <c r="AU586">
        <v>1997</v>
      </c>
      <c r="AV586">
        <v>44</v>
      </c>
      <c r="AW586">
        <v>5</v>
      </c>
      <c r="AX586" t="s">
        <v>74</v>
      </c>
      <c r="AY586" t="s">
        <v>74</v>
      </c>
      <c r="AZ586" t="s">
        <v>74</v>
      </c>
      <c r="BA586" t="s">
        <v>74</v>
      </c>
      <c r="BB586">
        <v>1151</v>
      </c>
      <c r="BC586">
        <v>1176</v>
      </c>
      <c r="BD586" t="s">
        <v>74</v>
      </c>
      <c r="BE586" t="s">
        <v>7000</v>
      </c>
      <c r="BF586" t="str">
        <f>HYPERLINK("http://dx.doi.org/10.1016/S0967-0645(96)00108-7","http://dx.doi.org/10.1016/S0967-0645(96)00108-7")</f>
        <v>http://dx.doi.org/10.1016/S0967-0645(96)00108-7</v>
      </c>
      <c r="BG586" t="s">
        <v>74</v>
      </c>
      <c r="BH586" t="s">
        <v>74</v>
      </c>
      <c r="BI586">
        <v>26</v>
      </c>
      <c r="BJ586" t="s">
        <v>1061</v>
      </c>
      <c r="BK586" t="s">
        <v>95</v>
      </c>
      <c r="BL586" t="s">
        <v>1061</v>
      </c>
      <c r="BM586" t="s">
        <v>6937</v>
      </c>
      <c r="BN586" t="s">
        <v>74</v>
      </c>
      <c r="BO586" t="s">
        <v>74</v>
      </c>
      <c r="BP586" t="s">
        <v>74</v>
      </c>
      <c r="BQ586" t="s">
        <v>74</v>
      </c>
      <c r="BR586" t="s">
        <v>97</v>
      </c>
      <c r="BS586" t="s">
        <v>7001</v>
      </c>
      <c r="BT586" t="str">
        <f>HYPERLINK("https%3A%2F%2Fwww.webofscience.com%2Fwos%2Fwoscc%2Ffull-record%2FWOS:A1997XM40400012","View Full Record in Web of Science")</f>
        <v>View Full Record in Web of Science</v>
      </c>
    </row>
    <row r="587" spans="1:72" x14ac:dyDescent="0.15">
      <c r="A587" t="s">
        <v>72</v>
      </c>
      <c r="B587" t="s">
        <v>7002</v>
      </c>
      <c r="C587" t="s">
        <v>74</v>
      </c>
      <c r="D587" t="s">
        <v>74</v>
      </c>
      <c r="E587" t="s">
        <v>74</v>
      </c>
      <c r="F587" t="s">
        <v>7002</v>
      </c>
      <c r="G587" t="s">
        <v>74</v>
      </c>
      <c r="H587" t="s">
        <v>74</v>
      </c>
      <c r="I587" t="s">
        <v>7003</v>
      </c>
      <c r="J587" t="s">
        <v>7004</v>
      </c>
      <c r="K587" t="s">
        <v>74</v>
      </c>
      <c r="L587" t="s">
        <v>74</v>
      </c>
      <c r="M587" t="s">
        <v>77</v>
      </c>
      <c r="N587" t="s">
        <v>78</v>
      </c>
      <c r="O587" t="s">
        <v>74</v>
      </c>
      <c r="P587" t="s">
        <v>74</v>
      </c>
      <c r="Q587" t="s">
        <v>74</v>
      </c>
      <c r="R587" t="s">
        <v>74</v>
      </c>
      <c r="S587" t="s">
        <v>74</v>
      </c>
      <c r="T587" t="s">
        <v>7005</v>
      </c>
      <c r="U587" t="s">
        <v>7006</v>
      </c>
      <c r="V587" t="s">
        <v>7007</v>
      </c>
      <c r="W587" t="s">
        <v>7008</v>
      </c>
      <c r="X587" t="s">
        <v>7009</v>
      </c>
      <c r="Y587" t="s">
        <v>7010</v>
      </c>
      <c r="Z587" t="s">
        <v>74</v>
      </c>
      <c r="AA587" t="s">
        <v>74</v>
      </c>
      <c r="AB587" t="s">
        <v>74</v>
      </c>
      <c r="AC587" t="s">
        <v>74</v>
      </c>
      <c r="AD587" t="s">
        <v>74</v>
      </c>
      <c r="AE587" t="s">
        <v>74</v>
      </c>
      <c r="AF587" t="s">
        <v>74</v>
      </c>
      <c r="AG587">
        <v>7</v>
      </c>
      <c r="AH587">
        <v>4</v>
      </c>
      <c r="AI587">
        <v>4</v>
      </c>
      <c r="AJ587">
        <v>0</v>
      </c>
      <c r="AK587">
        <v>1</v>
      </c>
      <c r="AL587" t="s">
        <v>319</v>
      </c>
      <c r="AM587" t="s">
        <v>630</v>
      </c>
      <c r="AN587" t="s">
        <v>631</v>
      </c>
      <c r="AO587" t="s">
        <v>7011</v>
      </c>
      <c r="AP587" t="s">
        <v>7012</v>
      </c>
      <c r="AQ587" t="s">
        <v>74</v>
      </c>
      <c r="AR587" t="s">
        <v>7013</v>
      </c>
      <c r="AS587" t="s">
        <v>7014</v>
      </c>
      <c r="AT587" t="s">
        <v>74</v>
      </c>
      <c r="AU587">
        <v>1997</v>
      </c>
      <c r="AV587">
        <v>76</v>
      </c>
      <c r="AW587" t="s">
        <v>636</v>
      </c>
      <c r="AX587" t="s">
        <v>74</v>
      </c>
      <c r="AY587" t="s">
        <v>74</v>
      </c>
      <c r="AZ587" t="s">
        <v>74</v>
      </c>
      <c r="BA587" t="s">
        <v>74</v>
      </c>
      <c r="BB587">
        <v>5</v>
      </c>
      <c r="BC587">
        <v>9</v>
      </c>
      <c r="BD587" t="s">
        <v>74</v>
      </c>
      <c r="BE587" t="s">
        <v>7015</v>
      </c>
      <c r="BF587" t="str">
        <f>HYPERLINK("http://dx.doi.org/10.1023/A:1005881002769","http://dx.doi.org/10.1023/A:1005881002769")</f>
        <v>http://dx.doi.org/10.1023/A:1005881002769</v>
      </c>
      <c r="BG587" t="s">
        <v>74</v>
      </c>
      <c r="BH587" t="s">
        <v>74</v>
      </c>
      <c r="BI587">
        <v>5</v>
      </c>
      <c r="BJ587" t="s">
        <v>7016</v>
      </c>
      <c r="BK587" t="s">
        <v>95</v>
      </c>
      <c r="BL587" t="s">
        <v>7017</v>
      </c>
      <c r="BM587" t="s">
        <v>7018</v>
      </c>
      <c r="BN587" t="s">
        <v>74</v>
      </c>
      <c r="BO587" t="s">
        <v>74</v>
      </c>
      <c r="BP587" t="s">
        <v>74</v>
      </c>
      <c r="BQ587" t="s">
        <v>74</v>
      </c>
      <c r="BR587" t="s">
        <v>97</v>
      </c>
      <c r="BS587" t="s">
        <v>7019</v>
      </c>
      <c r="BT587" t="str">
        <f>HYPERLINK("https%3A%2F%2Fwww.webofscience.com%2Fwos%2Fwoscc%2Ffull-record%2FWOS:000075534900002","View Full Record in Web of Science")</f>
        <v>View Full Record in Web of Science</v>
      </c>
    </row>
    <row r="588" spans="1:72" x14ac:dyDescent="0.15">
      <c r="A588" t="s">
        <v>72</v>
      </c>
      <c r="B588" t="s">
        <v>7020</v>
      </c>
      <c r="C588" t="s">
        <v>74</v>
      </c>
      <c r="D588" t="s">
        <v>74</v>
      </c>
      <c r="E588" t="s">
        <v>74</v>
      </c>
      <c r="F588" t="s">
        <v>7020</v>
      </c>
      <c r="G588" t="s">
        <v>74</v>
      </c>
      <c r="H588" t="s">
        <v>74</v>
      </c>
      <c r="I588" t="s">
        <v>7021</v>
      </c>
      <c r="J588" t="s">
        <v>7004</v>
      </c>
      <c r="K588" t="s">
        <v>74</v>
      </c>
      <c r="L588" t="s">
        <v>74</v>
      </c>
      <c r="M588" t="s">
        <v>77</v>
      </c>
      <c r="N588" t="s">
        <v>78</v>
      </c>
      <c r="O588" t="s">
        <v>74</v>
      </c>
      <c r="P588" t="s">
        <v>74</v>
      </c>
      <c r="Q588" t="s">
        <v>74</v>
      </c>
      <c r="R588" t="s">
        <v>74</v>
      </c>
      <c r="S588" t="s">
        <v>74</v>
      </c>
      <c r="T588" t="s">
        <v>74</v>
      </c>
      <c r="U588" t="s">
        <v>74</v>
      </c>
      <c r="V588" t="s">
        <v>7022</v>
      </c>
      <c r="W588" t="s">
        <v>7023</v>
      </c>
      <c r="X588" t="s">
        <v>74</v>
      </c>
      <c r="Y588" t="s">
        <v>7024</v>
      </c>
      <c r="Z588" t="s">
        <v>74</v>
      </c>
      <c r="AA588" t="s">
        <v>74</v>
      </c>
      <c r="AB588" t="s">
        <v>74</v>
      </c>
      <c r="AC588" t="s">
        <v>74</v>
      </c>
      <c r="AD588" t="s">
        <v>74</v>
      </c>
      <c r="AE588" t="s">
        <v>74</v>
      </c>
      <c r="AF588" t="s">
        <v>74</v>
      </c>
      <c r="AG588">
        <v>10</v>
      </c>
      <c r="AH588">
        <v>0</v>
      </c>
      <c r="AI588">
        <v>0</v>
      </c>
      <c r="AJ588">
        <v>0</v>
      </c>
      <c r="AK588">
        <v>0</v>
      </c>
      <c r="AL588" t="s">
        <v>1772</v>
      </c>
      <c r="AM588" t="s">
        <v>630</v>
      </c>
      <c r="AN588" t="s">
        <v>1773</v>
      </c>
      <c r="AO588" t="s">
        <v>7011</v>
      </c>
      <c r="AP588" t="s">
        <v>74</v>
      </c>
      <c r="AQ588" t="s">
        <v>74</v>
      </c>
      <c r="AR588" t="s">
        <v>7013</v>
      </c>
      <c r="AS588" t="s">
        <v>7014</v>
      </c>
      <c r="AT588" t="s">
        <v>74</v>
      </c>
      <c r="AU588">
        <v>1997</v>
      </c>
      <c r="AV588">
        <v>75</v>
      </c>
      <c r="AW588">
        <v>3</v>
      </c>
      <c r="AX588" t="s">
        <v>74</v>
      </c>
      <c r="AY588" t="s">
        <v>74</v>
      </c>
      <c r="AZ588" t="s">
        <v>74</v>
      </c>
      <c r="BA588" t="s">
        <v>74</v>
      </c>
      <c r="BB588">
        <v>141</v>
      </c>
      <c r="BC588">
        <v>145</v>
      </c>
      <c r="BD588" t="s">
        <v>74</v>
      </c>
      <c r="BE588" t="s">
        <v>74</v>
      </c>
      <c r="BF588" t="s">
        <v>74</v>
      </c>
      <c r="BG588" t="s">
        <v>74</v>
      </c>
      <c r="BH588" t="s">
        <v>74</v>
      </c>
      <c r="BI588">
        <v>5</v>
      </c>
      <c r="BJ588" t="s">
        <v>7016</v>
      </c>
      <c r="BK588" t="s">
        <v>95</v>
      </c>
      <c r="BL588" t="s">
        <v>7017</v>
      </c>
      <c r="BM588" t="s">
        <v>7025</v>
      </c>
      <c r="BN588" t="s">
        <v>74</v>
      </c>
      <c r="BO588" t="s">
        <v>74</v>
      </c>
      <c r="BP588" t="s">
        <v>74</v>
      </c>
      <c r="BQ588" t="s">
        <v>74</v>
      </c>
      <c r="BR588" t="s">
        <v>97</v>
      </c>
      <c r="BS588" t="s">
        <v>7026</v>
      </c>
      <c r="BT588" t="str">
        <f>HYPERLINK("https%3A%2F%2Fwww.webofscience.com%2Fwos%2Fwoscc%2Ffull-record%2FWOS:A1997XR98300001","View Full Record in Web of Science")</f>
        <v>View Full Record in Web of Science</v>
      </c>
    </row>
    <row r="589" spans="1:72" x14ac:dyDescent="0.15">
      <c r="A589" t="s">
        <v>5885</v>
      </c>
      <c r="B589" t="s">
        <v>7027</v>
      </c>
      <c r="C589" t="s">
        <v>74</v>
      </c>
      <c r="D589" t="s">
        <v>7028</v>
      </c>
      <c r="E589" t="s">
        <v>74</v>
      </c>
      <c r="F589" t="s">
        <v>7027</v>
      </c>
      <c r="G589" t="s">
        <v>74</v>
      </c>
      <c r="H589" t="s">
        <v>74</v>
      </c>
      <c r="I589" t="s">
        <v>7029</v>
      </c>
      <c r="J589" t="s">
        <v>7030</v>
      </c>
      <c r="K589" t="s">
        <v>5944</v>
      </c>
      <c r="L589" t="s">
        <v>74</v>
      </c>
      <c r="M589" t="s">
        <v>77</v>
      </c>
      <c r="N589" t="s">
        <v>5890</v>
      </c>
      <c r="O589" t="s">
        <v>7031</v>
      </c>
      <c r="P589" t="s">
        <v>6251</v>
      </c>
      <c r="Q589" t="s">
        <v>6252</v>
      </c>
      <c r="R589" t="s">
        <v>74</v>
      </c>
      <c r="S589" t="s">
        <v>74</v>
      </c>
      <c r="T589" t="s">
        <v>7032</v>
      </c>
      <c r="U589" t="s">
        <v>74</v>
      </c>
      <c r="V589" t="s">
        <v>7033</v>
      </c>
      <c r="W589" t="s">
        <v>74</v>
      </c>
      <c r="X589" t="s">
        <v>74</v>
      </c>
      <c r="Y589" t="s">
        <v>7034</v>
      </c>
      <c r="Z589" t="s">
        <v>74</v>
      </c>
      <c r="AA589" t="s">
        <v>7035</v>
      </c>
      <c r="AB589" t="s">
        <v>7036</v>
      </c>
      <c r="AC589" t="s">
        <v>74</v>
      </c>
      <c r="AD589" t="s">
        <v>74</v>
      </c>
      <c r="AE589" t="s">
        <v>74</v>
      </c>
      <c r="AF589" t="s">
        <v>74</v>
      </c>
      <c r="AG589">
        <v>0</v>
      </c>
      <c r="AH589">
        <v>0</v>
      </c>
      <c r="AI589">
        <v>0</v>
      </c>
      <c r="AJ589">
        <v>1</v>
      </c>
      <c r="AK589">
        <v>3</v>
      </c>
      <c r="AL589" t="s">
        <v>5953</v>
      </c>
      <c r="AM589" t="s">
        <v>5954</v>
      </c>
      <c r="AN589" t="s">
        <v>5955</v>
      </c>
      <c r="AO589" t="s">
        <v>74</v>
      </c>
      <c r="AP589" t="s">
        <v>74</v>
      </c>
      <c r="AQ589" t="s">
        <v>7037</v>
      </c>
      <c r="AR589" t="s">
        <v>5957</v>
      </c>
      <c r="AS589" t="s">
        <v>74</v>
      </c>
      <c r="AT589" t="s">
        <v>74</v>
      </c>
      <c r="AU589">
        <v>1997</v>
      </c>
      <c r="AV589">
        <v>3117</v>
      </c>
      <c r="AW589" t="s">
        <v>74</v>
      </c>
      <c r="AX589" t="s">
        <v>74</v>
      </c>
      <c r="AY589" t="s">
        <v>74</v>
      </c>
      <c r="AZ589" t="s">
        <v>74</v>
      </c>
      <c r="BA589" t="s">
        <v>74</v>
      </c>
      <c r="BB589">
        <v>81</v>
      </c>
      <c r="BC589">
        <v>89</v>
      </c>
      <c r="BD589" t="s">
        <v>74</v>
      </c>
      <c r="BE589" t="s">
        <v>7038</v>
      </c>
      <c r="BF589" t="str">
        <f>HYPERLINK("http://dx.doi.org/10.1117/12.278913","http://dx.doi.org/10.1117/12.278913")</f>
        <v>http://dx.doi.org/10.1117/12.278913</v>
      </c>
      <c r="BG589" t="s">
        <v>74</v>
      </c>
      <c r="BH589" t="s">
        <v>74</v>
      </c>
      <c r="BI589">
        <v>9</v>
      </c>
      <c r="BJ589" t="s">
        <v>7039</v>
      </c>
      <c r="BK589" t="s">
        <v>5898</v>
      </c>
      <c r="BL589" t="s">
        <v>7039</v>
      </c>
      <c r="BM589" t="s">
        <v>7040</v>
      </c>
      <c r="BN589" t="s">
        <v>74</v>
      </c>
      <c r="BO589" t="s">
        <v>74</v>
      </c>
      <c r="BP589" t="s">
        <v>74</v>
      </c>
      <c r="BQ589" t="s">
        <v>74</v>
      </c>
      <c r="BR589" t="s">
        <v>97</v>
      </c>
      <c r="BS589" t="s">
        <v>7041</v>
      </c>
      <c r="BT589" t="str">
        <f>HYPERLINK("https%3A%2F%2Fwww.webofscience.com%2Fwos%2Fwoscc%2Ffull-record%2FWOS:A1997BJ67N00009","View Full Record in Web of Science")</f>
        <v>View Full Record in Web of Science</v>
      </c>
    </row>
    <row r="590" spans="1:72" x14ac:dyDescent="0.15">
      <c r="A590" t="s">
        <v>5885</v>
      </c>
      <c r="B590" t="s">
        <v>7042</v>
      </c>
      <c r="C590" t="s">
        <v>74</v>
      </c>
      <c r="D590" t="s">
        <v>7043</v>
      </c>
      <c r="E590" t="s">
        <v>74</v>
      </c>
      <c r="F590" t="s">
        <v>7042</v>
      </c>
      <c r="G590" t="s">
        <v>74</v>
      </c>
      <c r="H590" t="s">
        <v>74</v>
      </c>
      <c r="I590" t="s">
        <v>7044</v>
      </c>
      <c r="J590" t="s">
        <v>7045</v>
      </c>
      <c r="K590" t="s">
        <v>74</v>
      </c>
      <c r="L590" t="s">
        <v>74</v>
      </c>
      <c r="M590" t="s">
        <v>77</v>
      </c>
      <c r="N590" t="s">
        <v>5890</v>
      </c>
      <c r="O590" t="s">
        <v>7046</v>
      </c>
      <c r="P590" t="s">
        <v>7047</v>
      </c>
      <c r="Q590" t="s">
        <v>7048</v>
      </c>
      <c r="R590" t="s">
        <v>74</v>
      </c>
      <c r="S590" t="s">
        <v>74</v>
      </c>
      <c r="T590" t="s">
        <v>74</v>
      </c>
      <c r="U590" t="s">
        <v>74</v>
      </c>
      <c r="V590" t="s">
        <v>7049</v>
      </c>
      <c r="W590" t="s">
        <v>7050</v>
      </c>
      <c r="X590" t="s">
        <v>7051</v>
      </c>
      <c r="Y590" t="s">
        <v>7052</v>
      </c>
      <c r="Z590" t="s">
        <v>74</v>
      </c>
      <c r="AA590" t="s">
        <v>7053</v>
      </c>
      <c r="AB590" t="s">
        <v>7054</v>
      </c>
      <c r="AC590" t="s">
        <v>74</v>
      </c>
      <c r="AD590" t="s">
        <v>74</v>
      </c>
      <c r="AE590" t="s">
        <v>74</v>
      </c>
      <c r="AF590" t="s">
        <v>74</v>
      </c>
      <c r="AG590">
        <v>0</v>
      </c>
      <c r="AH590">
        <v>9</v>
      </c>
      <c r="AI590">
        <v>10</v>
      </c>
      <c r="AJ590">
        <v>0</v>
      </c>
      <c r="AK590">
        <v>5</v>
      </c>
      <c r="AL590" t="s">
        <v>7055</v>
      </c>
      <c r="AM590" t="s">
        <v>7056</v>
      </c>
      <c r="AN590" t="s">
        <v>7057</v>
      </c>
      <c r="AO590" t="s">
        <v>74</v>
      </c>
      <c r="AP590" t="s">
        <v>74</v>
      </c>
      <c r="AQ590" t="s">
        <v>7058</v>
      </c>
      <c r="AR590" t="s">
        <v>74</v>
      </c>
      <c r="AS590" t="s">
        <v>74</v>
      </c>
      <c r="AT590" t="s">
        <v>74</v>
      </c>
      <c r="AU590">
        <v>1997</v>
      </c>
      <c r="AV590" t="s">
        <v>74</v>
      </c>
      <c r="AW590" t="s">
        <v>74</v>
      </c>
      <c r="AX590" t="s">
        <v>74</v>
      </c>
      <c r="AY590" t="s">
        <v>74</v>
      </c>
      <c r="AZ590" t="s">
        <v>74</v>
      </c>
      <c r="BA590" t="s">
        <v>74</v>
      </c>
      <c r="BB590">
        <v>3</v>
      </c>
      <c r="BC590">
        <v>14</v>
      </c>
      <c r="BD590" t="s">
        <v>74</v>
      </c>
      <c r="BE590" t="s">
        <v>74</v>
      </c>
      <c r="BF590" t="s">
        <v>74</v>
      </c>
      <c r="BG590" t="s">
        <v>74</v>
      </c>
      <c r="BH590" t="s">
        <v>74</v>
      </c>
      <c r="BI590">
        <v>12</v>
      </c>
      <c r="BJ590" t="s">
        <v>7059</v>
      </c>
      <c r="BK590" t="s">
        <v>5898</v>
      </c>
      <c r="BL590" t="s">
        <v>326</v>
      </c>
      <c r="BM590" t="s">
        <v>7060</v>
      </c>
      <c r="BN590" t="s">
        <v>74</v>
      </c>
      <c r="BO590" t="s">
        <v>74</v>
      </c>
      <c r="BP590" t="s">
        <v>74</v>
      </c>
      <c r="BQ590" t="s">
        <v>74</v>
      </c>
      <c r="BR590" t="s">
        <v>97</v>
      </c>
      <c r="BS590" t="s">
        <v>7061</v>
      </c>
      <c r="BT590" t="str">
        <f>HYPERLINK("https%3A%2F%2Fwww.webofscience.com%2Fwos%2Fwoscc%2Ffull-record%2FWOS:000072809000002","View Full Record in Web of Science")</f>
        <v>View Full Record in Web of Science</v>
      </c>
    </row>
    <row r="591" spans="1:72" x14ac:dyDescent="0.15">
      <c r="A591" t="s">
        <v>5885</v>
      </c>
      <c r="B591" t="s">
        <v>7062</v>
      </c>
      <c r="C591" t="s">
        <v>74</v>
      </c>
      <c r="D591" t="s">
        <v>7043</v>
      </c>
      <c r="E591" t="s">
        <v>74</v>
      </c>
      <c r="F591" t="s">
        <v>7062</v>
      </c>
      <c r="G591" t="s">
        <v>74</v>
      </c>
      <c r="H591" t="s">
        <v>74</v>
      </c>
      <c r="I591" t="s">
        <v>7063</v>
      </c>
      <c r="J591" t="s">
        <v>7045</v>
      </c>
      <c r="K591" t="s">
        <v>74</v>
      </c>
      <c r="L591" t="s">
        <v>74</v>
      </c>
      <c r="M591" t="s">
        <v>77</v>
      </c>
      <c r="N591" t="s">
        <v>5890</v>
      </c>
      <c r="O591" t="s">
        <v>7046</v>
      </c>
      <c r="P591" t="s">
        <v>7047</v>
      </c>
      <c r="Q591" t="s">
        <v>7048</v>
      </c>
      <c r="R591" t="s">
        <v>74</v>
      </c>
      <c r="S591" t="s">
        <v>74</v>
      </c>
      <c r="T591" t="s">
        <v>74</v>
      </c>
      <c r="U591" t="s">
        <v>74</v>
      </c>
      <c r="V591" t="s">
        <v>74</v>
      </c>
      <c r="W591" t="s">
        <v>7064</v>
      </c>
      <c r="X591" t="s">
        <v>74</v>
      </c>
      <c r="Y591" t="s">
        <v>7065</v>
      </c>
      <c r="Z591" t="s">
        <v>74</v>
      </c>
      <c r="AA591" t="s">
        <v>74</v>
      </c>
      <c r="AB591" t="s">
        <v>74</v>
      </c>
      <c r="AC591" t="s">
        <v>74</v>
      </c>
      <c r="AD591" t="s">
        <v>74</v>
      </c>
      <c r="AE591" t="s">
        <v>74</v>
      </c>
      <c r="AF591" t="s">
        <v>74</v>
      </c>
      <c r="AG591">
        <v>0</v>
      </c>
      <c r="AH591">
        <v>0</v>
      </c>
      <c r="AI591">
        <v>0</v>
      </c>
      <c r="AJ591">
        <v>0</v>
      </c>
      <c r="AK591">
        <v>0</v>
      </c>
      <c r="AL591" t="s">
        <v>7055</v>
      </c>
      <c r="AM591" t="s">
        <v>7056</v>
      </c>
      <c r="AN591" t="s">
        <v>7057</v>
      </c>
      <c r="AO591" t="s">
        <v>74</v>
      </c>
      <c r="AP591" t="s">
        <v>74</v>
      </c>
      <c r="AQ591" t="s">
        <v>7058</v>
      </c>
      <c r="AR591" t="s">
        <v>74</v>
      </c>
      <c r="AS591" t="s">
        <v>74</v>
      </c>
      <c r="AT591" t="s">
        <v>74</v>
      </c>
      <c r="AU591">
        <v>1997</v>
      </c>
      <c r="AV591" t="s">
        <v>74</v>
      </c>
      <c r="AW591" t="s">
        <v>74</v>
      </c>
      <c r="AX591" t="s">
        <v>74</v>
      </c>
      <c r="AY591" t="s">
        <v>74</v>
      </c>
      <c r="AZ591" t="s">
        <v>74</v>
      </c>
      <c r="BA591" t="s">
        <v>74</v>
      </c>
      <c r="BB591" t="s">
        <v>7066</v>
      </c>
      <c r="BC591" t="s">
        <v>7067</v>
      </c>
      <c r="BD591" t="s">
        <v>74</v>
      </c>
      <c r="BE591" t="s">
        <v>74</v>
      </c>
      <c r="BF591" t="s">
        <v>74</v>
      </c>
      <c r="BG591" t="s">
        <v>74</v>
      </c>
      <c r="BH591" t="s">
        <v>74</v>
      </c>
      <c r="BI591">
        <v>2</v>
      </c>
      <c r="BJ591" t="s">
        <v>7059</v>
      </c>
      <c r="BK591" t="s">
        <v>5898</v>
      </c>
      <c r="BL591" t="s">
        <v>326</v>
      </c>
      <c r="BM591" t="s">
        <v>7060</v>
      </c>
      <c r="BN591" t="s">
        <v>74</v>
      </c>
      <c r="BO591" t="s">
        <v>74</v>
      </c>
      <c r="BP591" t="s">
        <v>74</v>
      </c>
      <c r="BQ591" t="s">
        <v>74</v>
      </c>
      <c r="BR591" t="s">
        <v>97</v>
      </c>
      <c r="BS591" t="s">
        <v>7068</v>
      </c>
      <c r="BT591" t="str">
        <f>HYPERLINK("https%3A%2F%2Fwww.webofscience.com%2Fwos%2Fwoscc%2Ffull-record%2FWOS:000072809000001","View Full Record in Web of Science")</f>
        <v>View Full Record in Web of Science</v>
      </c>
    </row>
    <row r="592" spans="1:72" x14ac:dyDescent="0.15">
      <c r="A592" t="s">
        <v>5885</v>
      </c>
      <c r="B592" t="s">
        <v>7069</v>
      </c>
      <c r="C592" t="s">
        <v>74</v>
      </c>
      <c r="D592" t="s">
        <v>7043</v>
      </c>
      <c r="E592" t="s">
        <v>74</v>
      </c>
      <c r="F592" t="s">
        <v>7069</v>
      </c>
      <c r="G592" t="s">
        <v>74</v>
      </c>
      <c r="H592" t="s">
        <v>74</v>
      </c>
      <c r="I592" t="s">
        <v>7070</v>
      </c>
      <c r="J592" t="s">
        <v>7045</v>
      </c>
      <c r="K592" t="s">
        <v>74</v>
      </c>
      <c r="L592" t="s">
        <v>74</v>
      </c>
      <c r="M592" t="s">
        <v>77</v>
      </c>
      <c r="N592" t="s">
        <v>5890</v>
      </c>
      <c r="O592" t="s">
        <v>7046</v>
      </c>
      <c r="P592" t="s">
        <v>7047</v>
      </c>
      <c r="Q592" t="s">
        <v>7048</v>
      </c>
      <c r="R592" t="s">
        <v>74</v>
      </c>
      <c r="S592" t="s">
        <v>74</v>
      </c>
      <c r="T592" t="s">
        <v>74</v>
      </c>
      <c r="U592" t="s">
        <v>74</v>
      </c>
      <c r="V592" t="s">
        <v>7071</v>
      </c>
      <c r="W592" t="s">
        <v>7072</v>
      </c>
      <c r="X592" t="s">
        <v>7073</v>
      </c>
      <c r="Y592" t="s">
        <v>7074</v>
      </c>
      <c r="Z592" t="s">
        <v>74</v>
      </c>
      <c r="AA592" t="s">
        <v>74</v>
      </c>
      <c r="AB592" t="s">
        <v>74</v>
      </c>
      <c r="AC592" t="s">
        <v>74</v>
      </c>
      <c r="AD592" t="s">
        <v>74</v>
      </c>
      <c r="AE592" t="s">
        <v>74</v>
      </c>
      <c r="AF592" t="s">
        <v>74</v>
      </c>
      <c r="AG592">
        <v>0</v>
      </c>
      <c r="AH592">
        <v>15</v>
      </c>
      <c r="AI592">
        <v>16</v>
      </c>
      <c r="AJ592">
        <v>0</v>
      </c>
      <c r="AK592">
        <v>1</v>
      </c>
      <c r="AL592" t="s">
        <v>7055</v>
      </c>
      <c r="AM592" t="s">
        <v>7056</v>
      </c>
      <c r="AN592" t="s">
        <v>7057</v>
      </c>
      <c r="AO592" t="s">
        <v>74</v>
      </c>
      <c r="AP592" t="s">
        <v>74</v>
      </c>
      <c r="AQ592" t="s">
        <v>7058</v>
      </c>
      <c r="AR592" t="s">
        <v>74</v>
      </c>
      <c r="AS592" t="s">
        <v>74</v>
      </c>
      <c r="AT592" t="s">
        <v>74</v>
      </c>
      <c r="AU592">
        <v>1997</v>
      </c>
      <c r="AV592" t="s">
        <v>74</v>
      </c>
      <c r="AW592" t="s">
        <v>74</v>
      </c>
      <c r="AX592" t="s">
        <v>74</v>
      </c>
      <c r="AY592" t="s">
        <v>74</v>
      </c>
      <c r="AZ592" t="s">
        <v>74</v>
      </c>
      <c r="BA592" t="s">
        <v>74</v>
      </c>
      <c r="BB592">
        <v>15</v>
      </c>
      <c r="BC592">
        <v>22</v>
      </c>
      <c r="BD592" t="s">
        <v>74</v>
      </c>
      <c r="BE592" t="s">
        <v>74</v>
      </c>
      <c r="BF592" t="s">
        <v>74</v>
      </c>
      <c r="BG592" t="s">
        <v>74</v>
      </c>
      <c r="BH592" t="s">
        <v>74</v>
      </c>
      <c r="BI592">
        <v>8</v>
      </c>
      <c r="BJ592" t="s">
        <v>7059</v>
      </c>
      <c r="BK592" t="s">
        <v>5898</v>
      </c>
      <c r="BL592" t="s">
        <v>326</v>
      </c>
      <c r="BM592" t="s">
        <v>7060</v>
      </c>
      <c r="BN592" t="s">
        <v>74</v>
      </c>
      <c r="BO592" t="s">
        <v>74</v>
      </c>
      <c r="BP592" t="s">
        <v>74</v>
      </c>
      <c r="BQ592" t="s">
        <v>74</v>
      </c>
      <c r="BR592" t="s">
        <v>97</v>
      </c>
      <c r="BS592" t="s">
        <v>7075</v>
      </c>
      <c r="BT592" t="str">
        <f>HYPERLINK("https%3A%2F%2Fwww.webofscience.com%2Fwos%2Fwoscc%2Ffull-record%2FWOS:000072809000003","View Full Record in Web of Science")</f>
        <v>View Full Record in Web of Science</v>
      </c>
    </row>
    <row r="593" spans="1:72" x14ac:dyDescent="0.15">
      <c r="A593" t="s">
        <v>5885</v>
      </c>
      <c r="B593" t="s">
        <v>7076</v>
      </c>
      <c r="C593" t="s">
        <v>74</v>
      </c>
      <c r="D593" t="s">
        <v>7043</v>
      </c>
      <c r="E593" t="s">
        <v>74</v>
      </c>
      <c r="F593" t="s">
        <v>7076</v>
      </c>
      <c r="G593" t="s">
        <v>74</v>
      </c>
      <c r="H593" t="s">
        <v>74</v>
      </c>
      <c r="I593" t="s">
        <v>7077</v>
      </c>
      <c r="J593" t="s">
        <v>7045</v>
      </c>
      <c r="K593" t="s">
        <v>74</v>
      </c>
      <c r="L593" t="s">
        <v>74</v>
      </c>
      <c r="M593" t="s">
        <v>77</v>
      </c>
      <c r="N593" t="s">
        <v>5890</v>
      </c>
      <c r="O593" t="s">
        <v>7046</v>
      </c>
      <c r="P593" t="s">
        <v>7047</v>
      </c>
      <c r="Q593" t="s">
        <v>7048</v>
      </c>
      <c r="R593" t="s">
        <v>74</v>
      </c>
      <c r="S593" t="s">
        <v>74</v>
      </c>
      <c r="T593" t="s">
        <v>74</v>
      </c>
      <c r="U593" t="s">
        <v>74</v>
      </c>
      <c r="V593" t="s">
        <v>7078</v>
      </c>
      <c r="W593" t="s">
        <v>7079</v>
      </c>
      <c r="X593" t="s">
        <v>7080</v>
      </c>
      <c r="Y593" t="s">
        <v>7081</v>
      </c>
      <c r="Z593" t="s">
        <v>74</v>
      </c>
      <c r="AA593" t="s">
        <v>74</v>
      </c>
      <c r="AB593" t="s">
        <v>74</v>
      </c>
      <c r="AC593" t="s">
        <v>74</v>
      </c>
      <c r="AD593" t="s">
        <v>74</v>
      </c>
      <c r="AE593" t="s">
        <v>74</v>
      </c>
      <c r="AF593" t="s">
        <v>74</v>
      </c>
      <c r="AG593">
        <v>0</v>
      </c>
      <c r="AH593">
        <v>3</v>
      </c>
      <c r="AI593">
        <v>3</v>
      </c>
      <c r="AJ593">
        <v>0</v>
      </c>
      <c r="AK593">
        <v>1</v>
      </c>
      <c r="AL593" t="s">
        <v>7055</v>
      </c>
      <c r="AM593" t="s">
        <v>7056</v>
      </c>
      <c r="AN593" t="s">
        <v>7057</v>
      </c>
      <c r="AO593" t="s">
        <v>74</v>
      </c>
      <c r="AP593" t="s">
        <v>74</v>
      </c>
      <c r="AQ593" t="s">
        <v>7058</v>
      </c>
      <c r="AR593" t="s">
        <v>74</v>
      </c>
      <c r="AS593" t="s">
        <v>74</v>
      </c>
      <c r="AT593" t="s">
        <v>74</v>
      </c>
      <c r="AU593">
        <v>1997</v>
      </c>
      <c r="AV593" t="s">
        <v>74</v>
      </c>
      <c r="AW593" t="s">
        <v>74</v>
      </c>
      <c r="AX593" t="s">
        <v>74</v>
      </c>
      <c r="AY593" t="s">
        <v>74</v>
      </c>
      <c r="AZ593" t="s">
        <v>74</v>
      </c>
      <c r="BA593" t="s">
        <v>74</v>
      </c>
      <c r="BB593">
        <v>23</v>
      </c>
      <c r="BC593">
        <v>42</v>
      </c>
      <c r="BD593" t="s">
        <v>74</v>
      </c>
      <c r="BE593" t="s">
        <v>74</v>
      </c>
      <c r="BF593" t="s">
        <v>74</v>
      </c>
      <c r="BG593" t="s">
        <v>74</v>
      </c>
      <c r="BH593" t="s">
        <v>74</v>
      </c>
      <c r="BI593">
        <v>20</v>
      </c>
      <c r="BJ593" t="s">
        <v>7059</v>
      </c>
      <c r="BK593" t="s">
        <v>5898</v>
      </c>
      <c r="BL593" t="s">
        <v>326</v>
      </c>
      <c r="BM593" t="s">
        <v>7060</v>
      </c>
      <c r="BN593" t="s">
        <v>74</v>
      </c>
      <c r="BO593" t="s">
        <v>74</v>
      </c>
      <c r="BP593" t="s">
        <v>74</v>
      </c>
      <c r="BQ593" t="s">
        <v>74</v>
      </c>
      <c r="BR593" t="s">
        <v>97</v>
      </c>
      <c r="BS593" t="s">
        <v>7082</v>
      </c>
      <c r="BT593" t="str">
        <f>HYPERLINK("https%3A%2F%2Fwww.webofscience.com%2Fwos%2Fwoscc%2Ffull-record%2FWOS:000072809000004","View Full Record in Web of Science")</f>
        <v>View Full Record in Web of Science</v>
      </c>
    </row>
    <row r="594" spans="1:72" x14ac:dyDescent="0.15">
      <c r="A594" t="s">
        <v>5885</v>
      </c>
      <c r="B594" t="s">
        <v>7083</v>
      </c>
      <c r="C594" t="s">
        <v>74</v>
      </c>
      <c r="D594" t="s">
        <v>7043</v>
      </c>
      <c r="E594" t="s">
        <v>74</v>
      </c>
      <c r="F594" t="s">
        <v>7083</v>
      </c>
      <c r="G594" t="s">
        <v>74</v>
      </c>
      <c r="H594" t="s">
        <v>74</v>
      </c>
      <c r="I594" t="s">
        <v>7084</v>
      </c>
      <c r="J594" t="s">
        <v>7045</v>
      </c>
      <c r="K594" t="s">
        <v>74</v>
      </c>
      <c r="L594" t="s">
        <v>74</v>
      </c>
      <c r="M594" t="s">
        <v>77</v>
      </c>
      <c r="N594" t="s">
        <v>5890</v>
      </c>
      <c r="O594" t="s">
        <v>7046</v>
      </c>
      <c r="P594" t="s">
        <v>7047</v>
      </c>
      <c r="Q594" t="s">
        <v>7048</v>
      </c>
      <c r="R594" t="s">
        <v>74</v>
      </c>
      <c r="S594" t="s">
        <v>74</v>
      </c>
      <c r="T594" t="s">
        <v>74</v>
      </c>
      <c r="U594" t="s">
        <v>74</v>
      </c>
      <c r="V594" t="s">
        <v>7085</v>
      </c>
      <c r="W594" t="s">
        <v>7086</v>
      </c>
      <c r="X594" t="s">
        <v>7087</v>
      </c>
      <c r="Y594" t="s">
        <v>7088</v>
      </c>
      <c r="Z594" t="s">
        <v>74</v>
      </c>
      <c r="AA594" t="s">
        <v>7089</v>
      </c>
      <c r="AB594" t="s">
        <v>74</v>
      </c>
      <c r="AC594" t="s">
        <v>74</v>
      </c>
      <c r="AD594" t="s">
        <v>74</v>
      </c>
      <c r="AE594" t="s">
        <v>74</v>
      </c>
      <c r="AF594" t="s">
        <v>74</v>
      </c>
      <c r="AG594">
        <v>0</v>
      </c>
      <c r="AH594">
        <v>29</v>
      </c>
      <c r="AI594">
        <v>35</v>
      </c>
      <c r="AJ594">
        <v>0</v>
      </c>
      <c r="AK594">
        <v>3</v>
      </c>
      <c r="AL594" t="s">
        <v>7055</v>
      </c>
      <c r="AM594" t="s">
        <v>7056</v>
      </c>
      <c r="AN594" t="s">
        <v>7057</v>
      </c>
      <c r="AO594" t="s">
        <v>74</v>
      </c>
      <c r="AP594" t="s">
        <v>74</v>
      </c>
      <c r="AQ594" t="s">
        <v>7058</v>
      </c>
      <c r="AR594" t="s">
        <v>74</v>
      </c>
      <c r="AS594" t="s">
        <v>74</v>
      </c>
      <c r="AT594" t="s">
        <v>74</v>
      </c>
      <c r="AU594">
        <v>1997</v>
      </c>
      <c r="AV594" t="s">
        <v>74</v>
      </c>
      <c r="AW594" t="s">
        <v>74</v>
      </c>
      <c r="AX594" t="s">
        <v>74</v>
      </c>
      <c r="AY594" t="s">
        <v>74</v>
      </c>
      <c r="AZ594" t="s">
        <v>74</v>
      </c>
      <c r="BA594" t="s">
        <v>74</v>
      </c>
      <c r="BB594">
        <v>45</v>
      </c>
      <c r="BC594">
        <v>55</v>
      </c>
      <c r="BD594" t="s">
        <v>74</v>
      </c>
      <c r="BE594" t="s">
        <v>74</v>
      </c>
      <c r="BF594" t="s">
        <v>74</v>
      </c>
      <c r="BG594" t="s">
        <v>74</v>
      </c>
      <c r="BH594" t="s">
        <v>74</v>
      </c>
      <c r="BI594">
        <v>11</v>
      </c>
      <c r="BJ594" t="s">
        <v>7059</v>
      </c>
      <c r="BK594" t="s">
        <v>5898</v>
      </c>
      <c r="BL594" t="s">
        <v>326</v>
      </c>
      <c r="BM594" t="s">
        <v>7060</v>
      </c>
      <c r="BN594" t="s">
        <v>74</v>
      </c>
      <c r="BO594" t="s">
        <v>74</v>
      </c>
      <c r="BP594" t="s">
        <v>74</v>
      </c>
      <c r="BQ594" t="s">
        <v>74</v>
      </c>
      <c r="BR594" t="s">
        <v>97</v>
      </c>
      <c r="BS594" t="s">
        <v>7090</v>
      </c>
      <c r="BT594" t="str">
        <f>HYPERLINK("https%3A%2F%2Fwww.webofscience.com%2Fwos%2Fwoscc%2Ffull-record%2FWOS:000072809000005","View Full Record in Web of Science")</f>
        <v>View Full Record in Web of Science</v>
      </c>
    </row>
    <row r="595" spans="1:72" x14ac:dyDescent="0.15">
      <c r="A595" t="s">
        <v>5885</v>
      </c>
      <c r="B595" t="s">
        <v>7091</v>
      </c>
      <c r="C595" t="s">
        <v>74</v>
      </c>
      <c r="D595" t="s">
        <v>7043</v>
      </c>
      <c r="E595" t="s">
        <v>74</v>
      </c>
      <c r="F595" t="s">
        <v>7091</v>
      </c>
      <c r="G595" t="s">
        <v>74</v>
      </c>
      <c r="H595" t="s">
        <v>74</v>
      </c>
      <c r="I595" t="s">
        <v>7092</v>
      </c>
      <c r="J595" t="s">
        <v>7045</v>
      </c>
      <c r="K595" t="s">
        <v>74</v>
      </c>
      <c r="L595" t="s">
        <v>74</v>
      </c>
      <c r="M595" t="s">
        <v>77</v>
      </c>
      <c r="N595" t="s">
        <v>5890</v>
      </c>
      <c r="O595" t="s">
        <v>7046</v>
      </c>
      <c r="P595" t="s">
        <v>7047</v>
      </c>
      <c r="Q595" t="s">
        <v>7048</v>
      </c>
      <c r="R595" t="s">
        <v>74</v>
      </c>
      <c r="S595" t="s">
        <v>74</v>
      </c>
      <c r="T595" t="s">
        <v>74</v>
      </c>
      <c r="U595" t="s">
        <v>74</v>
      </c>
      <c r="V595" t="s">
        <v>7093</v>
      </c>
      <c r="W595" t="s">
        <v>7094</v>
      </c>
      <c r="X595" t="s">
        <v>7095</v>
      </c>
      <c r="Y595" t="s">
        <v>7096</v>
      </c>
      <c r="Z595" t="s">
        <v>74</v>
      </c>
      <c r="AA595" t="s">
        <v>74</v>
      </c>
      <c r="AB595" t="s">
        <v>74</v>
      </c>
      <c r="AC595" t="s">
        <v>74</v>
      </c>
      <c r="AD595" t="s">
        <v>74</v>
      </c>
      <c r="AE595" t="s">
        <v>74</v>
      </c>
      <c r="AF595" t="s">
        <v>74</v>
      </c>
      <c r="AG595">
        <v>0</v>
      </c>
      <c r="AH595">
        <v>5</v>
      </c>
      <c r="AI595">
        <v>5</v>
      </c>
      <c r="AJ595">
        <v>0</v>
      </c>
      <c r="AK595">
        <v>3</v>
      </c>
      <c r="AL595" t="s">
        <v>7055</v>
      </c>
      <c r="AM595" t="s">
        <v>7056</v>
      </c>
      <c r="AN595" t="s">
        <v>7057</v>
      </c>
      <c r="AO595" t="s">
        <v>74</v>
      </c>
      <c r="AP595" t="s">
        <v>74</v>
      </c>
      <c r="AQ595" t="s">
        <v>7058</v>
      </c>
      <c r="AR595" t="s">
        <v>74</v>
      </c>
      <c r="AS595" t="s">
        <v>74</v>
      </c>
      <c r="AT595" t="s">
        <v>74</v>
      </c>
      <c r="AU595">
        <v>1997</v>
      </c>
      <c r="AV595" t="s">
        <v>74</v>
      </c>
      <c r="AW595" t="s">
        <v>74</v>
      </c>
      <c r="AX595" t="s">
        <v>74</v>
      </c>
      <c r="AY595" t="s">
        <v>74</v>
      </c>
      <c r="AZ595" t="s">
        <v>74</v>
      </c>
      <c r="BA595" t="s">
        <v>74</v>
      </c>
      <c r="BB595">
        <v>57</v>
      </c>
      <c r="BC595">
        <v>60</v>
      </c>
      <c r="BD595" t="s">
        <v>74</v>
      </c>
      <c r="BE595" t="s">
        <v>74</v>
      </c>
      <c r="BF595" t="s">
        <v>74</v>
      </c>
      <c r="BG595" t="s">
        <v>74</v>
      </c>
      <c r="BH595" t="s">
        <v>74</v>
      </c>
      <c r="BI595">
        <v>4</v>
      </c>
      <c r="BJ595" t="s">
        <v>7059</v>
      </c>
      <c r="BK595" t="s">
        <v>5898</v>
      </c>
      <c r="BL595" t="s">
        <v>326</v>
      </c>
      <c r="BM595" t="s">
        <v>7060</v>
      </c>
      <c r="BN595" t="s">
        <v>74</v>
      </c>
      <c r="BO595" t="s">
        <v>74</v>
      </c>
      <c r="BP595" t="s">
        <v>74</v>
      </c>
      <c r="BQ595" t="s">
        <v>74</v>
      </c>
      <c r="BR595" t="s">
        <v>97</v>
      </c>
      <c r="BS595" t="s">
        <v>7097</v>
      </c>
      <c r="BT595" t="str">
        <f>HYPERLINK("https%3A%2F%2Fwww.webofscience.com%2Fwos%2Fwoscc%2Ffull-record%2FWOS:000072809000006","View Full Record in Web of Science")</f>
        <v>View Full Record in Web of Science</v>
      </c>
    </row>
    <row r="596" spans="1:72" x14ac:dyDescent="0.15">
      <c r="A596" t="s">
        <v>5885</v>
      </c>
      <c r="B596" t="s">
        <v>7098</v>
      </c>
      <c r="C596" t="s">
        <v>74</v>
      </c>
      <c r="D596" t="s">
        <v>7043</v>
      </c>
      <c r="E596" t="s">
        <v>74</v>
      </c>
      <c r="F596" t="s">
        <v>7098</v>
      </c>
      <c r="G596" t="s">
        <v>74</v>
      </c>
      <c r="H596" t="s">
        <v>74</v>
      </c>
      <c r="I596" t="s">
        <v>7099</v>
      </c>
      <c r="J596" t="s">
        <v>7045</v>
      </c>
      <c r="K596" t="s">
        <v>74</v>
      </c>
      <c r="L596" t="s">
        <v>74</v>
      </c>
      <c r="M596" t="s">
        <v>77</v>
      </c>
      <c r="N596" t="s">
        <v>5890</v>
      </c>
      <c r="O596" t="s">
        <v>7046</v>
      </c>
      <c r="P596" t="s">
        <v>7047</v>
      </c>
      <c r="Q596" t="s">
        <v>7048</v>
      </c>
      <c r="R596" t="s">
        <v>74</v>
      </c>
      <c r="S596" t="s">
        <v>74</v>
      </c>
      <c r="T596" t="s">
        <v>74</v>
      </c>
      <c r="U596" t="s">
        <v>74</v>
      </c>
      <c r="V596" t="s">
        <v>7100</v>
      </c>
      <c r="W596" t="s">
        <v>7101</v>
      </c>
      <c r="X596" t="s">
        <v>74</v>
      </c>
      <c r="Y596" t="s">
        <v>7102</v>
      </c>
      <c r="Z596" t="s">
        <v>74</v>
      </c>
      <c r="AA596" t="s">
        <v>7089</v>
      </c>
      <c r="AB596" t="s">
        <v>74</v>
      </c>
      <c r="AC596" t="s">
        <v>74</v>
      </c>
      <c r="AD596" t="s">
        <v>74</v>
      </c>
      <c r="AE596" t="s">
        <v>74</v>
      </c>
      <c r="AF596" t="s">
        <v>74</v>
      </c>
      <c r="AG596">
        <v>0</v>
      </c>
      <c r="AH596">
        <v>52</v>
      </c>
      <c r="AI596">
        <v>57</v>
      </c>
      <c r="AJ596">
        <v>0</v>
      </c>
      <c r="AK596">
        <v>3</v>
      </c>
      <c r="AL596" t="s">
        <v>7055</v>
      </c>
      <c r="AM596" t="s">
        <v>7056</v>
      </c>
      <c r="AN596" t="s">
        <v>7057</v>
      </c>
      <c r="AO596" t="s">
        <v>74</v>
      </c>
      <c r="AP596" t="s">
        <v>74</v>
      </c>
      <c r="AQ596" t="s">
        <v>7058</v>
      </c>
      <c r="AR596" t="s">
        <v>74</v>
      </c>
      <c r="AS596" t="s">
        <v>74</v>
      </c>
      <c r="AT596" t="s">
        <v>74</v>
      </c>
      <c r="AU596">
        <v>1997</v>
      </c>
      <c r="AV596" t="s">
        <v>74</v>
      </c>
      <c r="AW596" t="s">
        <v>74</v>
      </c>
      <c r="AX596" t="s">
        <v>74</v>
      </c>
      <c r="AY596" t="s">
        <v>74</v>
      </c>
      <c r="AZ596" t="s">
        <v>74</v>
      </c>
      <c r="BA596" t="s">
        <v>74</v>
      </c>
      <c r="BB596">
        <v>61</v>
      </c>
      <c r="BC596">
        <v>76</v>
      </c>
      <c r="BD596" t="s">
        <v>74</v>
      </c>
      <c r="BE596" t="s">
        <v>74</v>
      </c>
      <c r="BF596" t="s">
        <v>74</v>
      </c>
      <c r="BG596" t="s">
        <v>74</v>
      </c>
      <c r="BH596" t="s">
        <v>74</v>
      </c>
      <c r="BI596">
        <v>16</v>
      </c>
      <c r="BJ596" t="s">
        <v>7059</v>
      </c>
      <c r="BK596" t="s">
        <v>5898</v>
      </c>
      <c r="BL596" t="s">
        <v>326</v>
      </c>
      <c r="BM596" t="s">
        <v>7060</v>
      </c>
      <c r="BN596" t="s">
        <v>74</v>
      </c>
      <c r="BO596" t="s">
        <v>74</v>
      </c>
      <c r="BP596" t="s">
        <v>74</v>
      </c>
      <c r="BQ596" t="s">
        <v>74</v>
      </c>
      <c r="BR596" t="s">
        <v>97</v>
      </c>
      <c r="BS596" t="s">
        <v>7103</v>
      </c>
      <c r="BT596" t="str">
        <f>HYPERLINK("https%3A%2F%2Fwww.webofscience.com%2Fwos%2Fwoscc%2Ffull-record%2FWOS:000072809000007","View Full Record in Web of Science")</f>
        <v>View Full Record in Web of Science</v>
      </c>
    </row>
    <row r="597" spans="1:72" x14ac:dyDescent="0.15">
      <c r="A597" t="s">
        <v>5885</v>
      </c>
      <c r="B597" t="s">
        <v>7104</v>
      </c>
      <c r="C597" t="s">
        <v>74</v>
      </c>
      <c r="D597" t="s">
        <v>7043</v>
      </c>
      <c r="E597" t="s">
        <v>74</v>
      </c>
      <c r="F597" t="s">
        <v>7104</v>
      </c>
      <c r="G597" t="s">
        <v>74</v>
      </c>
      <c r="H597" t="s">
        <v>74</v>
      </c>
      <c r="I597" t="s">
        <v>7105</v>
      </c>
      <c r="J597" t="s">
        <v>7045</v>
      </c>
      <c r="K597" t="s">
        <v>74</v>
      </c>
      <c r="L597" t="s">
        <v>74</v>
      </c>
      <c r="M597" t="s">
        <v>77</v>
      </c>
      <c r="N597" t="s">
        <v>5890</v>
      </c>
      <c r="O597" t="s">
        <v>7046</v>
      </c>
      <c r="P597" t="s">
        <v>7047</v>
      </c>
      <c r="Q597" t="s">
        <v>7048</v>
      </c>
      <c r="R597" t="s">
        <v>74</v>
      </c>
      <c r="S597" t="s">
        <v>74</v>
      </c>
      <c r="T597" t="s">
        <v>74</v>
      </c>
      <c r="U597" t="s">
        <v>74</v>
      </c>
      <c r="V597" t="s">
        <v>7106</v>
      </c>
      <c r="W597" t="s">
        <v>5894</v>
      </c>
      <c r="X597" t="s">
        <v>82</v>
      </c>
      <c r="Y597" t="s">
        <v>7107</v>
      </c>
      <c r="Z597" t="s">
        <v>74</v>
      </c>
      <c r="AA597" t="s">
        <v>74</v>
      </c>
      <c r="AB597" t="s">
        <v>74</v>
      </c>
      <c r="AC597" t="s">
        <v>74</v>
      </c>
      <c r="AD597" t="s">
        <v>74</v>
      </c>
      <c r="AE597" t="s">
        <v>74</v>
      </c>
      <c r="AF597" t="s">
        <v>74</v>
      </c>
      <c r="AG597">
        <v>0</v>
      </c>
      <c r="AH597">
        <v>34</v>
      </c>
      <c r="AI597">
        <v>37</v>
      </c>
      <c r="AJ597">
        <v>0</v>
      </c>
      <c r="AK597">
        <v>6</v>
      </c>
      <c r="AL597" t="s">
        <v>7055</v>
      </c>
      <c r="AM597" t="s">
        <v>7056</v>
      </c>
      <c r="AN597" t="s">
        <v>7057</v>
      </c>
      <c r="AO597" t="s">
        <v>74</v>
      </c>
      <c r="AP597" t="s">
        <v>74</v>
      </c>
      <c r="AQ597" t="s">
        <v>7058</v>
      </c>
      <c r="AR597" t="s">
        <v>74</v>
      </c>
      <c r="AS597" t="s">
        <v>74</v>
      </c>
      <c r="AT597" t="s">
        <v>74</v>
      </c>
      <c r="AU597">
        <v>1997</v>
      </c>
      <c r="AV597" t="s">
        <v>74</v>
      </c>
      <c r="AW597" t="s">
        <v>74</v>
      </c>
      <c r="AX597" t="s">
        <v>74</v>
      </c>
      <c r="AY597" t="s">
        <v>74</v>
      </c>
      <c r="AZ597" t="s">
        <v>74</v>
      </c>
      <c r="BA597" t="s">
        <v>74</v>
      </c>
      <c r="BB597">
        <v>77</v>
      </c>
      <c r="BC597">
        <v>88</v>
      </c>
      <c r="BD597" t="s">
        <v>74</v>
      </c>
      <c r="BE597" t="s">
        <v>74</v>
      </c>
      <c r="BF597" t="s">
        <v>74</v>
      </c>
      <c r="BG597" t="s">
        <v>74</v>
      </c>
      <c r="BH597" t="s">
        <v>74</v>
      </c>
      <c r="BI597">
        <v>12</v>
      </c>
      <c r="BJ597" t="s">
        <v>7059</v>
      </c>
      <c r="BK597" t="s">
        <v>5898</v>
      </c>
      <c r="BL597" t="s">
        <v>326</v>
      </c>
      <c r="BM597" t="s">
        <v>7060</v>
      </c>
      <c r="BN597" t="s">
        <v>74</v>
      </c>
      <c r="BO597" t="s">
        <v>74</v>
      </c>
      <c r="BP597" t="s">
        <v>74</v>
      </c>
      <c r="BQ597" t="s">
        <v>74</v>
      </c>
      <c r="BR597" t="s">
        <v>97</v>
      </c>
      <c r="BS597" t="s">
        <v>7108</v>
      </c>
      <c r="BT597" t="str">
        <f>HYPERLINK("https%3A%2F%2Fwww.webofscience.com%2Fwos%2Fwoscc%2Ffull-record%2FWOS:000072809000008","View Full Record in Web of Science")</f>
        <v>View Full Record in Web of Science</v>
      </c>
    </row>
    <row r="598" spans="1:72" x14ac:dyDescent="0.15">
      <c r="A598" t="s">
        <v>5885</v>
      </c>
      <c r="B598" t="s">
        <v>7109</v>
      </c>
      <c r="C598" t="s">
        <v>74</v>
      </c>
      <c r="D598" t="s">
        <v>7043</v>
      </c>
      <c r="E598" t="s">
        <v>74</v>
      </c>
      <c r="F598" t="s">
        <v>7109</v>
      </c>
      <c r="G598" t="s">
        <v>74</v>
      </c>
      <c r="H598" t="s">
        <v>74</v>
      </c>
      <c r="I598" t="s">
        <v>7110</v>
      </c>
      <c r="J598" t="s">
        <v>7045</v>
      </c>
      <c r="K598" t="s">
        <v>74</v>
      </c>
      <c r="L598" t="s">
        <v>74</v>
      </c>
      <c r="M598" t="s">
        <v>77</v>
      </c>
      <c r="N598" t="s">
        <v>5890</v>
      </c>
      <c r="O598" t="s">
        <v>7046</v>
      </c>
      <c r="P598" t="s">
        <v>7047</v>
      </c>
      <c r="Q598" t="s">
        <v>7048</v>
      </c>
      <c r="R598" t="s">
        <v>74</v>
      </c>
      <c r="S598" t="s">
        <v>74</v>
      </c>
      <c r="T598" t="s">
        <v>74</v>
      </c>
      <c r="U598" t="s">
        <v>74</v>
      </c>
      <c r="V598" t="s">
        <v>7111</v>
      </c>
      <c r="W598" t="s">
        <v>5894</v>
      </c>
      <c r="X598" t="s">
        <v>82</v>
      </c>
      <c r="Y598" t="s">
        <v>7112</v>
      </c>
      <c r="Z598" t="s">
        <v>74</v>
      </c>
      <c r="AA598" t="s">
        <v>74</v>
      </c>
      <c r="AB598" t="s">
        <v>74</v>
      </c>
      <c r="AC598" t="s">
        <v>74</v>
      </c>
      <c r="AD598" t="s">
        <v>74</v>
      </c>
      <c r="AE598" t="s">
        <v>74</v>
      </c>
      <c r="AF598" t="s">
        <v>74</v>
      </c>
      <c r="AG598">
        <v>0</v>
      </c>
      <c r="AH598">
        <v>14</v>
      </c>
      <c r="AI598">
        <v>14</v>
      </c>
      <c r="AJ598">
        <v>0</v>
      </c>
      <c r="AK598">
        <v>0</v>
      </c>
      <c r="AL598" t="s">
        <v>7055</v>
      </c>
      <c r="AM598" t="s">
        <v>7056</v>
      </c>
      <c r="AN598" t="s">
        <v>7057</v>
      </c>
      <c r="AO598" t="s">
        <v>74</v>
      </c>
      <c r="AP598" t="s">
        <v>74</v>
      </c>
      <c r="AQ598" t="s">
        <v>7058</v>
      </c>
      <c r="AR598" t="s">
        <v>74</v>
      </c>
      <c r="AS598" t="s">
        <v>74</v>
      </c>
      <c r="AT598" t="s">
        <v>74</v>
      </c>
      <c r="AU598">
        <v>1997</v>
      </c>
      <c r="AV598" t="s">
        <v>74</v>
      </c>
      <c r="AW598" t="s">
        <v>74</v>
      </c>
      <c r="AX598" t="s">
        <v>74</v>
      </c>
      <c r="AY598" t="s">
        <v>74</v>
      </c>
      <c r="AZ598" t="s">
        <v>74</v>
      </c>
      <c r="BA598" t="s">
        <v>74</v>
      </c>
      <c r="BB598">
        <v>89</v>
      </c>
      <c r="BC598">
        <v>101</v>
      </c>
      <c r="BD598" t="s">
        <v>74</v>
      </c>
      <c r="BE598" t="s">
        <v>74</v>
      </c>
      <c r="BF598" t="s">
        <v>74</v>
      </c>
      <c r="BG598" t="s">
        <v>74</v>
      </c>
      <c r="BH598" t="s">
        <v>74</v>
      </c>
      <c r="BI598">
        <v>13</v>
      </c>
      <c r="BJ598" t="s">
        <v>7059</v>
      </c>
      <c r="BK598" t="s">
        <v>5898</v>
      </c>
      <c r="BL598" t="s">
        <v>326</v>
      </c>
      <c r="BM598" t="s">
        <v>7060</v>
      </c>
      <c r="BN598" t="s">
        <v>74</v>
      </c>
      <c r="BO598" t="s">
        <v>74</v>
      </c>
      <c r="BP598" t="s">
        <v>74</v>
      </c>
      <c r="BQ598" t="s">
        <v>74</v>
      </c>
      <c r="BR598" t="s">
        <v>97</v>
      </c>
      <c r="BS598" t="s">
        <v>7113</v>
      </c>
      <c r="BT598" t="str">
        <f>HYPERLINK("https%3A%2F%2Fwww.webofscience.com%2Fwos%2Fwoscc%2Ffull-record%2FWOS:000072809000009","View Full Record in Web of Science")</f>
        <v>View Full Record in Web of Science</v>
      </c>
    </row>
    <row r="599" spans="1:72" x14ac:dyDescent="0.15">
      <c r="A599" t="s">
        <v>5885</v>
      </c>
      <c r="B599" t="s">
        <v>7114</v>
      </c>
      <c r="C599" t="s">
        <v>74</v>
      </c>
      <c r="D599" t="s">
        <v>7043</v>
      </c>
      <c r="E599" t="s">
        <v>74</v>
      </c>
      <c r="F599" t="s">
        <v>7114</v>
      </c>
      <c r="G599" t="s">
        <v>74</v>
      </c>
      <c r="H599" t="s">
        <v>74</v>
      </c>
      <c r="I599" t="s">
        <v>7115</v>
      </c>
      <c r="J599" t="s">
        <v>7045</v>
      </c>
      <c r="K599" t="s">
        <v>74</v>
      </c>
      <c r="L599" t="s">
        <v>74</v>
      </c>
      <c r="M599" t="s">
        <v>77</v>
      </c>
      <c r="N599" t="s">
        <v>5890</v>
      </c>
      <c r="O599" t="s">
        <v>7046</v>
      </c>
      <c r="P599" t="s">
        <v>7047</v>
      </c>
      <c r="Q599" t="s">
        <v>7048</v>
      </c>
      <c r="R599" t="s">
        <v>74</v>
      </c>
      <c r="S599" t="s">
        <v>74</v>
      </c>
      <c r="T599" t="s">
        <v>74</v>
      </c>
      <c r="U599" t="s">
        <v>74</v>
      </c>
      <c r="V599" t="s">
        <v>7116</v>
      </c>
      <c r="W599" t="s">
        <v>7117</v>
      </c>
      <c r="X599" t="s">
        <v>7118</v>
      </c>
      <c r="Y599" t="s">
        <v>7119</v>
      </c>
      <c r="Z599" t="s">
        <v>74</v>
      </c>
      <c r="AA599" t="s">
        <v>74</v>
      </c>
      <c r="AB599" t="s">
        <v>74</v>
      </c>
      <c r="AC599" t="s">
        <v>74</v>
      </c>
      <c r="AD599" t="s">
        <v>74</v>
      </c>
      <c r="AE599" t="s">
        <v>74</v>
      </c>
      <c r="AF599" t="s">
        <v>74</v>
      </c>
      <c r="AG599">
        <v>0</v>
      </c>
      <c r="AH599">
        <v>18</v>
      </c>
      <c r="AI599">
        <v>20</v>
      </c>
      <c r="AJ599">
        <v>0</v>
      </c>
      <c r="AK599">
        <v>2</v>
      </c>
      <c r="AL599" t="s">
        <v>7055</v>
      </c>
      <c r="AM599" t="s">
        <v>7056</v>
      </c>
      <c r="AN599" t="s">
        <v>7057</v>
      </c>
      <c r="AO599" t="s">
        <v>74</v>
      </c>
      <c r="AP599" t="s">
        <v>74</v>
      </c>
      <c r="AQ599" t="s">
        <v>7058</v>
      </c>
      <c r="AR599" t="s">
        <v>74</v>
      </c>
      <c r="AS599" t="s">
        <v>74</v>
      </c>
      <c r="AT599" t="s">
        <v>74</v>
      </c>
      <c r="AU599">
        <v>1997</v>
      </c>
      <c r="AV599" t="s">
        <v>74</v>
      </c>
      <c r="AW599" t="s">
        <v>74</v>
      </c>
      <c r="AX599" t="s">
        <v>74</v>
      </c>
      <c r="AY599" t="s">
        <v>74</v>
      </c>
      <c r="AZ599" t="s">
        <v>74</v>
      </c>
      <c r="BA599" t="s">
        <v>74</v>
      </c>
      <c r="BB599">
        <v>103</v>
      </c>
      <c r="BC599">
        <v>117</v>
      </c>
      <c r="BD599" t="s">
        <v>74</v>
      </c>
      <c r="BE599" t="s">
        <v>74</v>
      </c>
      <c r="BF599" t="s">
        <v>74</v>
      </c>
      <c r="BG599" t="s">
        <v>74</v>
      </c>
      <c r="BH599" t="s">
        <v>74</v>
      </c>
      <c r="BI599">
        <v>15</v>
      </c>
      <c r="BJ599" t="s">
        <v>7059</v>
      </c>
      <c r="BK599" t="s">
        <v>5898</v>
      </c>
      <c r="BL599" t="s">
        <v>326</v>
      </c>
      <c r="BM599" t="s">
        <v>7060</v>
      </c>
      <c r="BN599" t="s">
        <v>74</v>
      </c>
      <c r="BO599" t="s">
        <v>74</v>
      </c>
      <c r="BP599" t="s">
        <v>74</v>
      </c>
      <c r="BQ599" t="s">
        <v>74</v>
      </c>
      <c r="BR599" t="s">
        <v>97</v>
      </c>
      <c r="BS599" t="s">
        <v>7120</v>
      </c>
      <c r="BT599" t="str">
        <f>HYPERLINK("https%3A%2F%2Fwww.webofscience.com%2Fwos%2Fwoscc%2Ffull-record%2FWOS:000072809000010","View Full Record in Web of Science")</f>
        <v>View Full Record in Web of Science</v>
      </c>
    </row>
    <row r="600" spans="1:72" x14ac:dyDescent="0.15">
      <c r="A600" t="s">
        <v>5885</v>
      </c>
      <c r="B600" t="s">
        <v>7121</v>
      </c>
      <c r="C600" t="s">
        <v>74</v>
      </c>
      <c r="D600" t="s">
        <v>7043</v>
      </c>
      <c r="E600" t="s">
        <v>74</v>
      </c>
      <c r="F600" t="s">
        <v>7121</v>
      </c>
      <c r="G600" t="s">
        <v>74</v>
      </c>
      <c r="H600" t="s">
        <v>74</v>
      </c>
      <c r="I600" t="s">
        <v>7122</v>
      </c>
      <c r="J600" t="s">
        <v>7045</v>
      </c>
      <c r="K600" t="s">
        <v>74</v>
      </c>
      <c r="L600" t="s">
        <v>74</v>
      </c>
      <c r="M600" t="s">
        <v>77</v>
      </c>
      <c r="N600" t="s">
        <v>5890</v>
      </c>
      <c r="O600" t="s">
        <v>7046</v>
      </c>
      <c r="P600" t="s">
        <v>7047</v>
      </c>
      <c r="Q600" t="s">
        <v>7048</v>
      </c>
      <c r="R600" t="s">
        <v>74</v>
      </c>
      <c r="S600" t="s">
        <v>74</v>
      </c>
      <c r="T600" t="s">
        <v>74</v>
      </c>
      <c r="U600" t="s">
        <v>74</v>
      </c>
      <c r="V600" t="s">
        <v>7123</v>
      </c>
      <c r="W600" t="s">
        <v>6137</v>
      </c>
      <c r="X600" t="s">
        <v>82</v>
      </c>
      <c r="Y600" t="s">
        <v>7124</v>
      </c>
      <c r="Z600" t="s">
        <v>74</v>
      </c>
      <c r="AA600" t="s">
        <v>74</v>
      </c>
      <c r="AB600" t="s">
        <v>74</v>
      </c>
      <c r="AC600" t="s">
        <v>74</v>
      </c>
      <c r="AD600" t="s">
        <v>74</v>
      </c>
      <c r="AE600" t="s">
        <v>74</v>
      </c>
      <c r="AF600" t="s">
        <v>74</v>
      </c>
      <c r="AG600">
        <v>0</v>
      </c>
      <c r="AH600">
        <v>9</v>
      </c>
      <c r="AI600">
        <v>9</v>
      </c>
      <c r="AJ600">
        <v>0</v>
      </c>
      <c r="AK600">
        <v>1</v>
      </c>
      <c r="AL600" t="s">
        <v>7055</v>
      </c>
      <c r="AM600" t="s">
        <v>7056</v>
      </c>
      <c r="AN600" t="s">
        <v>7057</v>
      </c>
      <c r="AO600" t="s">
        <v>74</v>
      </c>
      <c r="AP600" t="s">
        <v>74</v>
      </c>
      <c r="AQ600" t="s">
        <v>7058</v>
      </c>
      <c r="AR600" t="s">
        <v>74</v>
      </c>
      <c r="AS600" t="s">
        <v>74</v>
      </c>
      <c r="AT600" t="s">
        <v>74</v>
      </c>
      <c r="AU600">
        <v>1997</v>
      </c>
      <c r="AV600" t="s">
        <v>74</v>
      </c>
      <c r="AW600" t="s">
        <v>74</v>
      </c>
      <c r="AX600" t="s">
        <v>74</v>
      </c>
      <c r="AY600" t="s">
        <v>74</v>
      </c>
      <c r="AZ600" t="s">
        <v>74</v>
      </c>
      <c r="BA600" t="s">
        <v>74</v>
      </c>
      <c r="BB600">
        <v>119</v>
      </c>
      <c r="BC600">
        <v>128</v>
      </c>
      <c r="BD600" t="s">
        <v>74</v>
      </c>
      <c r="BE600" t="s">
        <v>74</v>
      </c>
      <c r="BF600" t="s">
        <v>74</v>
      </c>
      <c r="BG600" t="s">
        <v>74</v>
      </c>
      <c r="BH600" t="s">
        <v>74</v>
      </c>
      <c r="BI600">
        <v>10</v>
      </c>
      <c r="BJ600" t="s">
        <v>7059</v>
      </c>
      <c r="BK600" t="s">
        <v>5898</v>
      </c>
      <c r="BL600" t="s">
        <v>326</v>
      </c>
      <c r="BM600" t="s">
        <v>7060</v>
      </c>
      <c r="BN600" t="s">
        <v>74</v>
      </c>
      <c r="BO600" t="s">
        <v>74</v>
      </c>
      <c r="BP600" t="s">
        <v>74</v>
      </c>
      <c r="BQ600" t="s">
        <v>74</v>
      </c>
      <c r="BR600" t="s">
        <v>97</v>
      </c>
      <c r="BS600" t="s">
        <v>7125</v>
      </c>
      <c r="BT600" t="str">
        <f>HYPERLINK("https%3A%2F%2Fwww.webofscience.com%2Fwos%2Fwoscc%2Ffull-record%2FWOS:000072809000011","View Full Record in Web of Science")</f>
        <v>View Full Record in Web of Science</v>
      </c>
    </row>
    <row r="601" spans="1:72" x14ac:dyDescent="0.15">
      <c r="A601" t="s">
        <v>5885</v>
      </c>
      <c r="B601" t="s">
        <v>7126</v>
      </c>
      <c r="C601" t="s">
        <v>74</v>
      </c>
      <c r="D601" t="s">
        <v>7043</v>
      </c>
      <c r="E601" t="s">
        <v>74</v>
      </c>
      <c r="F601" t="s">
        <v>7126</v>
      </c>
      <c r="G601" t="s">
        <v>74</v>
      </c>
      <c r="H601" t="s">
        <v>74</v>
      </c>
      <c r="I601" t="s">
        <v>7127</v>
      </c>
      <c r="J601" t="s">
        <v>7045</v>
      </c>
      <c r="K601" t="s">
        <v>74</v>
      </c>
      <c r="L601" t="s">
        <v>74</v>
      </c>
      <c r="M601" t="s">
        <v>77</v>
      </c>
      <c r="N601" t="s">
        <v>5890</v>
      </c>
      <c r="O601" t="s">
        <v>7046</v>
      </c>
      <c r="P601" t="s">
        <v>7047</v>
      </c>
      <c r="Q601" t="s">
        <v>7048</v>
      </c>
      <c r="R601" t="s">
        <v>74</v>
      </c>
      <c r="S601" t="s">
        <v>74</v>
      </c>
      <c r="T601" t="s">
        <v>74</v>
      </c>
      <c r="U601" t="s">
        <v>74</v>
      </c>
      <c r="V601" t="s">
        <v>7128</v>
      </c>
      <c r="W601" t="s">
        <v>7129</v>
      </c>
      <c r="X601" t="s">
        <v>7087</v>
      </c>
      <c r="Y601" t="s">
        <v>7130</v>
      </c>
      <c r="Z601" t="s">
        <v>74</v>
      </c>
      <c r="AA601" t="s">
        <v>74</v>
      </c>
      <c r="AB601" t="s">
        <v>74</v>
      </c>
      <c r="AC601" t="s">
        <v>74</v>
      </c>
      <c r="AD601" t="s">
        <v>74</v>
      </c>
      <c r="AE601" t="s">
        <v>74</v>
      </c>
      <c r="AF601" t="s">
        <v>74</v>
      </c>
      <c r="AG601">
        <v>0</v>
      </c>
      <c r="AH601">
        <v>12</v>
      </c>
      <c r="AI601">
        <v>13</v>
      </c>
      <c r="AJ601">
        <v>0</v>
      </c>
      <c r="AK601">
        <v>0</v>
      </c>
      <c r="AL601" t="s">
        <v>7055</v>
      </c>
      <c r="AM601" t="s">
        <v>7056</v>
      </c>
      <c r="AN601" t="s">
        <v>7057</v>
      </c>
      <c r="AO601" t="s">
        <v>74</v>
      </c>
      <c r="AP601" t="s">
        <v>74</v>
      </c>
      <c r="AQ601" t="s">
        <v>7058</v>
      </c>
      <c r="AR601" t="s">
        <v>74</v>
      </c>
      <c r="AS601" t="s">
        <v>74</v>
      </c>
      <c r="AT601" t="s">
        <v>74</v>
      </c>
      <c r="AU601">
        <v>1997</v>
      </c>
      <c r="AV601" t="s">
        <v>74</v>
      </c>
      <c r="AW601" t="s">
        <v>74</v>
      </c>
      <c r="AX601" t="s">
        <v>74</v>
      </c>
      <c r="AY601" t="s">
        <v>74</v>
      </c>
      <c r="AZ601" t="s">
        <v>74</v>
      </c>
      <c r="BA601" t="s">
        <v>74</v>
      </c>
      <c r="BB601">
        <v>129</v>
      </c>
      <c r="BC601">
        <v>135</v>
      </c>
      <c r="BD601" t="s">
        <v>74</v>
      </c>
      <c r="BE601" t="s">
        <v>74</v>
      </c>
      <c r="BF601" t="s">
        <v>74</v>
      </c>
      <c r="BG601" t="s">
        <v>74</v>
      </c>
      <c r="BH601" t="s">
        <v>74</v>
      </c>
      <c r="BI601">
        <v>7</v>
      </c>
      <c r="BJ601" t="s">
        <v>7059</v>
      </c>
      <c r="BK601" t="s">
        <v>5898</v>
      </c>
      <c r="BL601" t="s">
        <v>326</v>
      </c>
      <c r="BM601" t="s">
        <v>7060</v>
      </c>
      <c r="BN601" t="s">
        <v>74</v>
      </c>
      <c r="BO601" t="s">
        <v>74</v>
      </c>
      <c r="BP601" t="s">
        <v>74</v>
      </c>
      <c r="BQ601" t="s">
        <v>74</v>
      </c>
      <c r="BR601" t="s">
        <v>97</v>
      </c>
      <c r="BS601" t="s">
        <v>7131</v>
      </c>
      <c r="BT601" t="str">
        <f>HYPERLINK("https%3A%2F%2Fwww.webofscience.com%2Fwos%2Fwoscc%2Ffull-record%2FWOS:000072809000012","View Full Record in Web of Science")</f>
        <v>View Full Record in Web of Science</v>
      </c>
    </row>
    <row r="602" spans="1:72" x14ac:dyDescent="0.15">
      <c r="A602" t="s">
        <v>5885</v>
      </c>
      <c r="B602" t="s">
        <v>7132</v>
      </c>
      <c r="C602" t="s">
        <v>74</v>
      </c>
      <c r="D602" t="s">
        <v>7043</v>
      </c>
      <c r="E602" t="s">
        <v>74</v>
      </c>
      <c r="F602" t="s">
        <v>7132</v>
      </c>
      <c r="G602" t="s">
        <v>74</v>
      </c>
      <c r="H602" t="s">
        <v>74</v>
      </c>
      <c r="I602" t="s">
        <v>7133</v>
      </c>
      <c r="J602" t="s">
        <v>7045</v>
      </c>
      <c r="K602" t="s">
        <v>74</v>
      </c>
      <c r="L602" t="s">
        <v>74</v>
      </c>
      <c r="M602" t="s">
        <v>77</v>
      </c>
      <c r="N602" t="s">
        <v>5890</v>
      </c>
      <c r="O602" t="s">
        <v>7046</v>
      </c>
      <c r="P602" t="s">
        <v>7047</v>
      </c>
      <c r="Q602" t="s">
        <v>7048</v>
      </c>
      <c r="R602" t="s">
        <v>74</v>
      </c>
      <c r="S602" t="s">
        <v>74</v>
      </c>
      <c r="T602" t="s">
        <v>74</v>
      </c>
      <c r="U602" t="s">
        <v>74</v>
      </c>
      <c r="V602" t="s">
        <v>7134</v>
      </c>
      <c r="W602" t="s">
        <v>7101</v>
      </c>
      <c r="X602" t="s">
        <v>74</v>
      </c>
      <c r="Y602" t="s">
        <v>7135</v>
      </c>
      <c r="Z602" t="s">
        <v>74</v>
      </c>
      <c r="AA602" t="s">
        <v>74</v>
      </c>
      <c r="AB602" t="s">
        <v>74</v>
      </c>
      <c r="AC602" t="s">
        <v>74</v>
      </c>
      <c r="AD602" t="s">
        <v>74</v>
      </c>
      <c r="AE602" t="s">
        <v>74</v>
      </c>
      <c r="AF602" t="s">
        <v>74</v>
      </c>
      <c r="AG602">
        <v>0</v>
      </c>
      <c r="AH602">
        <v>8</v>
      </c>
      <c r="AI602">
        <v>8</v>
      </c>
      <c r="AJ602">
        <v>0</v>
      </c>
      <c r="AK602">
        <v>0</v>
      </c>
      <c r="AL602" t="s">
        <v>7055</v>
      </c>
      <c r="AM602" t="s">
        <v>7056</v>
      </c>
      <c r="AN602" t="s">
        <v>7057</v>
      </c>
      <c r="AO602" t="s">
        <v>74</v>
      </c>
      <c r="AP602" t="s">
        <v>74</v>
      </c>
      <c r="AQ602" t="s">
        <v>7058</v>
      </c>
      <c r="AR602" t="s">
        <v>74</v>
      </c>
      <c r="AS602" t="s">
        <v>74</v>
      </c>
      <c r="AT602" t="s">
        <v>74</v>
      </c>
      <c r="AU602">
        <v>1997</v>
      </c>
      <c r="AV602" t="s">
        <v>74</v>
      </c>
      <c r="AW602" t="s">
        <v>74</v>
      </c>
      <c r="AX602" t="s">
        <v>74</v>
      </c>
      <c r="AY602" t="s">
        <v>74</v>
      </c>
      <c r="AZ602" t="s">
        <v>74</v>
      </c>
      <c r="BA602" t="s">
        <v>74</v>
      </c>
      <c r="BB602">
        <v>137</v>
      </c>
      <c r="BC602">
        <v>143</v>
      </c>
      <c r="BD602" t="s">
        <v>74</v>
      </c>
      <c r="BE602" t="s">
        <v>74</v>
      </c>
      <c r="BF602" t="s">
        <v>74</v>
      </c>
      <c r="BG602" t="s">
        <v>74</v>
      </c>
      <c r="BH602" t="s">
        <v>74</v>
      </c>
      <c r="BI602">
        <v>7</v>
      </c>
      <c r="BJ602" t="s">
        <v>7059</v>
      </c>
      <c r="BK602" t="s">
        <v>5898</v>
      </c>
      <c r="BL602" t="s">
        <v>326</v>
      </c>
      <c r="BM602" t="s">
        <v>7060</v>
      </c>
      <c r="BN602" t="s">
        <v>74</v>
      </c>
      <c r="BO602" t="s">
        <v>74</v>
      </c>
      <c r="BP602" t="s">
        <v>74</v>
      </c>
      <c r="BQ602" t="s">
        <v>74</v>
      </c>
      <c r="BR602" t="s">
        <v>97</v>
      </c>
      <c r="BS602" t="s">
        <v>7136</v>
      </c>
      <c r="BT602" t="str">
        <f>HYPERLINK("https%3A%2F%2Fwww.webofscience.com%2Fwos%2Fwoscc%2Ffull-record%2FWOS:000072809000013","View Full Record in Web of Science")</f>
        <v>View Full Record in Web of Science</v>
      </c>
    </row>
    <row r="603" spans="1:72" x14ac:dyDescent="0.15">
      <c r="A603" t="s">
        <v>5885</v>
      </c>
      <c r="B603" t="s">
        <v>7137</v>
      </c>
      <c r="C603" t="s">
        <v>74</v>
      </c>
      <c r="D603" t="s">
        <v>7043</v>
      </c>
      <c r="E603" t="s">
        <v>74</v>
      </c>
      <c r="F603" t="s">
        <v>7137</v>
      </c>
      <c r="G603" t="s">
        <v>74</v>
      </c>
      <c r="H603" t="s">
        <v>74</v>
      </c>
      <c r="I603" t="s">
        <v>7138</v>
      </c>
      <c r="J603" t="s">
        <v>7045</v>
      </c>
      <c r="K603" t="s">
        <v>74</v>
      </c>
      <c r="L603" t="s">
        <v>74</v>
      </c>
      <c r="M603" t="s">
        <v>77</v>
      </c>
      <c r="N603" t="s">
        <v>5890</v>
      </c>
      <c r="O603" t="s">
        <v>7046</v>
      </c>
      <c r="P603" t="s">
        <v>7047</v>
      </c>
      <c r="Q603" t="s">
        <v>7048</v>
      </c>
      <c r="R603" t="s">
        <v>74</v>
      </c>
      <c r="S603" t="s">
        <v>74</v>
      </c>
      <c r="T603" t="s">
        <v>74</v>
      </c>
      <c r="U603" t="s">
        <v>74</v>
      </c>
      <c r="V603" t="s">
        <v>7139</v>
      </c>
      <c r="W603" t="s">
        <v>7072</v>
      </c>
      <c r="X603" t="s">
        <v>7073</v>
      </c>
      <c r="Y603" t="s">
        <v>7140</v>
      </c>
      <c r="Z603" t="s">
        <v>74</v>
      </c>
      <c r="AA603" t="s">
        <v>74</v>
      </c>
      <c r="AB603" t="s">
        <v>7141</v>
      </c>
      <c r="AC603" t="s">
        <v>74</v>
      </c>
      <c r="AD603" t="s">
        <v>74</v>
      </c>
      <c r="AE603" t="s">
        <v>74</v>
      </c>
      <c r="AF603" t="s">
        <v>74</v>
      </c>
      <c r="AG603">
        <v>0</v>
      </c>
      <c r="AH603">
        <v>20</v>
      </c>
      <c r="AI603">
        <v>23</v>
      </c>
      <c r="AJ603">
        <v>0</v>
      </c>
      <c r="AK603">
        <v>2</v>
      </c>
      <c r="AL603" t="s">
        <v>7055</v>
      </c>
      <c r="AM603" t="s">
        <v>7056</v>
      </c>
      <c r="AN603" t="s">
        <v>7057</v>
      </c>
      <c r="AO603" t="s">
        <v>74</v>
      </c>
      <c r="AP603" t="s">
        <v>74</v>
      </c>
      <c r="AQ603" t="s">
        <v>7058</v>
      </c>
      <c r="AR603" t="s">
        <v>74</v>
      </c>
      <c r="AS603" t="s">
        <v>74</v>
      </c>
      <c r="AT603" t="s">
        <v>74</v>
      </c>
      <c r="AU603">
        <v>1997</v>
      </c>
      <c r="AV603" t="s">
        <v>74</v>
      </c>
      <c r="AW603" t="s">
        <v>74</v>
      </c>
      <c r="AX603" t="s">
        <v>74</v>
      </c>
      <c r="AY603" t="s">
        <v>74</v>
      </c>
      <c r="AZ603" t="s">
        <v>74</v>
      </c>
      <c r="BA603" t="s">
        <v>74</v>
      </c>
      <c r="BB603">
        <v>147</v>
      </c>
      <c r="BC603">
        <v>154</v>
      </c>
      <c r="BD603" t="s">
        <v>74</v>
      </c>
      <c r="BE603" t="s">
        <v>74</v>
      </c>
      <c r="BF603" t="s">
        <v>74</v>
      </c>
      <c r="BG603" t="s">
        <v>74</v>
      </c>
      <c r="BH603" t="s">
        <v>74</v>
      </c>
      <c r="BI603">
        <v>8</v>
      </c>
      <c r="BJ603" t="s">
        <v>7059</v>
      </c>
      <c r="BK603" t="s">
        <v>5898</v>
      </c>
      <c r="BL603" t="s">
        <v>326</v>
      </c>
      <c r="BM603" t="s">
        <v>7060</v>
      </c>
      <c r="BN603" t="s">
        <v>74</v>
      </c>
      <c r="BO603" t="s">
        <v>74</v>
      </c>
      <c r="BP603" t="s">
        <v>74</v>
      </c>
      <c r="BQ603" t="s">
        <v>74</v>
      </c>
      <c r="BR603" t="s">
        <v>97</v>
      </c>
      <c r="BS603" t="s">
        <v>7142</v>
      </c>
      <c r="BT603" t="str">
        <f>HYPERLINK("https%3A%2F%2Fwww.webofscience.com%2Fwos%2Fwoscc%2Ffull-record%2FWOS:000072809000014","View Full Record in Web of Science")</f>
        <v>View Full Record in Web of Science</v>
      </c>
    </row>
    <row r="604" spans="1:72" x14ac:dyDescent="0.15">
      <c r="A604" t="s">
        <v>5885</v>
      </c>
      <c r="B604" t="s">
        <v>7143</v>
      </c>
      <c r="C604" t="s">
        <v>74</v>
      </c>
      <c r="D604" t="s">
        <v>7043</v>
      </c>
      <c r="E604" t="s">
        <v>74</v>
      </c>
      <c r="F604" t="s">
        <v>7143</v>
      </c>
      <c r="G604" t="s">
        <v>74</v>
      </c>
      <c r="H604" t="s">
        <v>74</v>
      </c>
      <c r="I604" t="s">
        <v>7144</v>
      </c>
      <c r="J604" t="s">
        <v>7045</v>
      </c>
      <c r="K604" t="s">
        <v>74</v>
      </c>
      <c r="L604" t="s">
        <v>74</v>
      </c>
      <c r="M604" t="s">
        <v>77</v>
      </c>
      <c r="N604" t="s">
        <v>5890</v>
      </c>
      <c r="O604" t="s">
        <v>7046</v>
      </c>
      <c r="P604" t="s">
        <v>7047</v>
      </c>
      <c r="Q604" t="s">
        <v>7048</v>
      </c>
      <c r="R604" t="s">
        <v>74</v>
      </c>
      <c r="S604" t="s">
        <v>74</v>
      </c>
      <c r="T604" t="s">
        <v>74</v>
      </c>
      <c r="U604" t="s">
        <v>74</v>
      </c>
      <c r="V604" t="s">
        <v>7145</v>
      </c>
      <c r="W604" t="s">
        <v>7146</v>
      </c>
      <c r="X604" t="s">
        <v>7080</v>
      </c>
      <c r="Y604" t="s">
        <v>7147</v>
      </c>
      <c r="Z604" t="s">
        <v>74</v>
      </c>
      <c r="AA604" t="s">
        <v>74</v>
      </c>
      <c r="AB604" t="s">
        <v>74</v>
      </c>
      <c r="AC604" t="s">
        <v>74</v>
      </c>
      <c r="AD604" t="s">
        <v>74</v>
      </c>
      <c r="AE604" t="s">
        <v>74</v>
      </c>
      <c r="AF604" t="s">
        <v>74</v>
      </c>
      <c r="AG604">
        <v>0</v>
      </c>
      <c r="AH604">
        <v>13</v>
      </c>
      <c r="AI604">
        <v>14</v>
      </c>
      <c r="AJ604">
        <v>0</v>
      </c>
      <c r="AK604">
        <v>2</v>
      </c>
      <c r="AL604" t="s">
        <v>7055</v>
      </c>
      <c r="AM604" t="s">
        <v>7056</v>
      </c>
      <c r="AN604" t="s">
        <v>7057</v>
      </c>
      <c r="AO604" t="s">
        <v>74</v>
      </c>
      <c r="AP604" t="s">
        <v>74</v>
      </c>
      <c r="AQ604" t="s">
        <v>7058</v>
      </c>
      <c r="AR604" t="s">
        <v>74</v>
      </c>
      <c r="AS604" t="s">
        <v>74</v>
      </c>
      <c r="AT604" t="s">
        <v>74</v>
      </c>
      <c r="AU604">
        <v>1997</v>
      </c>
      <c r="AV604" t="s">
        <v>74</v>
      </c>
      <c r="AW604" t="s">
        <v>74</v>
      </c>
      <c r="AX604" t="s">
        <v>74</v>
      </c>
      <c r="AY604" t="s">
        <v>74</v>
      </c>
      <c r="AZ604" t="s">
        <v>74</v>
      </c>
      <c r="BA604" t="s">
        <v>74</v>
      </c>
      <c r="BB604">
        <v>155</v>
      </c>
      <c r="BC604">
        <v>170</v>
      </c>
      <c r="BD604" t="s">
        <v>74</v>
      </c>
      <c r="BE604" t="s">
        <v>74</v>
      </c>
      <c r="BF604" t="s">
        <v>74</v>
      </c>
      <c r="BG604" t="s">
        <v>74</v>
      </c>
      <c r="BH604" t="s">
        <v>74</v>
      </c>
      <c r="BI604">
        <v>16</v>
      </c>
      <c r="BJ604" t="s">
        <v>7059</v>
      </c>
      <c r="BK604" t="s">
        <v>5898</v>
      </c>
      <c r="BL604" t="s">
        <v>326</v>
      </c>
      <c r="BM604" t="s">
        <v>7060</v>
      </c>
      <c r="BN604" t="s">
        <v>74</v>
      </c>
      <c r="BO604" t="s">
        <v>74</v>
      </c>
      <c r="BP604" t="s">
        <v>74</v>
      </c>
      <c r="BQ604" t="s">
        <v>74</v>
      </c>
      <c r="BR604" t="s">
        <v>97</v>
      </c>
      <c r="BS604" t="s">
        <v>7148</v>
      </c>
      <c r="BT604" t="str">
        <f>HYPERLINK("https%3A%2F%2Fwww.webofscience.com%2Fwos%2Fwoscc%2Ffull-record%2FWOS:000072809000015","View Full Record in Web of Science")</f>
        <v>View Full Record in Web of Science</v>
      </c>
    </row>
    <row r="605" spans="1:72" x14ac:dyDescent="0.15">
      <c r="A605" t="s">
        <v>5885</v>
      </c>
      <c r="B605" t="s">
        <v>7149</v>
      </c>
      <c r="C605" t="s">
        <v>74</v>
      </c>
      <c r="D605" t="s">
        <v>7043</v>
      </c>
      <c r="E605" t="s">
        <v>74</v>
      </c>
      <c r="F605" t="s">
        <v>7149</v>
      </c>
      <c r="G605" t="s">
        <v>74</v>
      </c>
      <c r="H605" t="s">
        <v>74</v>
      </c>
      <c r="I605" t="s">
        <v>7150</v>
      </c>
      <c r="J605" t="s">
        <v>7045</v>
      </c>
      <c r="K605" t="s">
        <v>74</v>
      </c>
      <c r="L605" t="s">
        <v>74</v>
      </c>
      <c r="M605" t="s">
        <v>77</v>
      </c>
      <c r="N605" t="s">
        <v>5890</v>
      </c>
      <c r="O605" t="s">
        <v>7046</v>
      </c>
      <c r="P605" t="s">
        <v>7047</v>
      </c>
      <c r="Q605" t="s">
        <v>7048</v>
      </c>
      <c r="R605" t="s">
        <v>74</v>
      </c>
      <c r="S605" t="s">
        <v>74</v>
      </c>
      <c r="T605" t="s">
        <v>74</v>
      </c>
      <c r="U605" t="s">
        <v>74</v>
      </c>
      <c r="V605" t="s">
        <v>7151</v>
      </c>
      <c r="W605" t="s">
        <v>7152</v>
      </c>
      <c r="X605" t="s">
        <v>7153</v>
      </c>
      <c r="Y605" t="s">
        <v>7154</v>
      </c>
      <c r="Z605" t="s">
        <v>74</v>
      </c>
      <c r="AA605" t="s">
        <v>7155</v>
      </c>
      <c r="AB605" t="s">
        <v>74</v>
      </c>
      <c r="AC605" t="s">
        <v>74</v>
      </c>
      <c r="AD605" t="s">
        <v>74</v>
      </c>
      <c r="AE605" t="s">
        <v>74</v>
      </c>
      <c r="AF605" t="s">
        <v>74</v>
      </c>
      <c r="AG605">
        <v>0</v>
      </c>
      <c r="AH605">
        <v>8</v>
      </c>
      <c r="AI605">
        <v>11</v>
      </c>
      <c r="AJ605">
        <v>0</v>
      </c>
      <c r="AK605">
        <v>6</v>
      </c>
      <c r="AL605" t="s">
        <v>7055</v>
      </c>
      <c r="AM605" t="s">
        <v>7056</v>
      </c>
      <c r="AN605" t="s">
        <v>7057</v>
      </c>
      <c r="AO605" t="s">
        <v>74</v>
      </c>
      <c r="AP605" t="s">
        <v>74</v>
      </c>
      <c r="AQ605" t="s">
        <v>7058</v>
      </c>
      <c r="AR605" t="s">
        <v>74</v>
      </c>
      <c r="AS605" t="s">
        <v>74</v>
      </c>
      <c r="AT605" t="s">
        <v>74</v>
      </c>
      <c r="AU605">
        <v>1997</v>
      </c>
      <c r="AV605" t="s">
        <v>74</v>
      </c>
      <c r="AW605" t="s">
        <v>74</v>
      </c>
      <c r="AX605" t="s">
        <v>74</v>
      </c>
      <c r="AY605" t="s">
        <v>74</v>
      </c>
      <c r="AZ605" t="s">
        <v>74</v>
      </c>
      <c r="BA605" t="s">
        <v>74</v>
      </c>
      <c r="BB605">
        <v>171</v>
      </c>
      <c r="BC605">
        <v>179</v>
      </c>
      <c r="BD605" t="s">
        <v>74</v>
      </c>
      <c r="BE605" t="s">
        <v>74</v>
      </c>
      <c r="BF605" t="s">
        <v>74</v>
      </c>
      <c r="BG605" t="s">
        <v>74</v>
      </c>
      <c r="BH605" t="s">
        <v>74</v>
      </c>
      <c r="BI605">
        <v>9</v>
      </c>
      <c r="BJ605" t="s">
        <v>7059</v>
      </c>
      <c r="BK605" t="s">
        <v>5898</v>
      </c>
      <c r="BL605" t="s">
        <v>326</v>
      </c>
      <c r="BM605" t="s">
        <v>7060</v>
      </c>
      <c r="BN605" t="s">
        <v>74</v>
      </c>
      <c r="BO605" t="s">
        <v>74</v>
      </c>
      <c r="BP605" t="s">
        <v>74</v>
      </c>
      <c r="BQ605" t="s">
        <v>74</v>
      </c>
      <c r="BR605" t="s">
        <v>97</v>
      </c>
      <c r="BS605" t="s">
        <v>7156</v>
      </c>
      <c r="BT605" t="str">
        <f>HYPERLINK("https%3A%2F%2Fwww.webofscience.com%2Fwos%2Fwoscc%2Ffull-record%2FWOS:000072809000016","View Full Record in Web of Science")</f>
        <v>View Full Record in Web of Science</v>
      </c>
    </row>
    <row r="606" spans="1:72" x14ac:dyDescent="0.15">
      <c r="A606" t="s">
        <v>5885</v>
      </c>
      <c r="B606" t="s">
        <v>7157</v>
      </c>
      <c r="C606" t="s">
        <v>74</v>
      </c>
      <c r="D606" t="s">
        <v>7043</v>
      </c>
      <c r="E606" t="s">
        <v>74</v>
      </c>
      <c r="F606" t="s">
        <v>7157</v>
      </c>
      <c r="G606" t="s">
        <v>74</v>
      </c>
      <c r="H606" t="s">
        <v>74</v>
      </c>
      <c r="I606" t="s">
        <v>7158</v>
      </c>
      <c r="J606" t="s">
        <v>7045</v>
      </c>
      <c r="K606" t="s">
        <v>74</v>
      </c>
      <c r="L606" t="s">
        <v>74</v>
      </c>
      <c r="M606" t="s">
        <v>77</v>
      </c>
      <c r="N606" t="s">
        <v>5890</v>
      </c>
      <c r="O606" t="s">
        <v>7046</v>
      </c>
      <c r="P606" t="s">
        <v>7047</v>
      </c>
      <c r="Q606" t="s">
        <v>7048</v>
      </c>
      <c r="R606" t="s">
        <v>74</v>
      </c>
      <c r="S606" t="s">
        <v>74</v>
      </c>
      <c r="T606" t="s">
        <v>74</v>
      </c>
      <c r="U606" t="s">
        <v>74</v>
      </c>
      <c r="V606" t="s">
        <v>7159</v>
      </c>
      <c r="W606" t="s">
        <v>7160</v>
      </c>
      <c r="X606" t="s">
        <v>7161</v>
      </c>
      <c r="Y606" t="s">
        <v>7162</v>
      </c>
      <c r="Z606" t="s">
        <v>74</v>
      </c>
      <c r="AA606" t="s">
        <v>74</v>
      </c>
      <c r="AB606" t="s">
        <v>74</v>
      </c>
      <c r="AC606" t="s">
        <v>74</v>
      </c>
      <c r="AD606" t="s">
        <v>74</v>
      </c>
      <c r="AE606" t="s">
        <v>74</v>
      </c>
      <c r="AF606" t="s">
        <v>74</v>
      </c>
      <c r="AG606">
        <v>0</v>
      </c>
      <c r="AH606">
        <v>11</v>
      </c>
      <c r="AI606">
        <v>11</v>
      </c>
      <c r="AJ606">
        <v>0</v>
      </c>
      <c r="AK606">
        <v>1</v>
      </c>
      <c r="AL606" t="s">
        <v>7055</v>
      </c>
      <c r="AM606" t="s">
        <v>7056</v>
      </c>
      <c r="AN606" t="s">
        <v>7057</v>
      </c>
      <c r="AO606" t="s">
        <v>74</v>
      </c>
      <c r="AP606" t="s">
        <v>74</v>
      </c>
      <c r="AQ606" t="s">
        <v>7058</v>
      </c>
      <c r="AR606" t="s">
        <v>74</v>
      </c>
      <c r="AS606" t="s">
        <v>74</v>
      </c>
      <c r="AT606" t="s">
        <v>74</v>
      </c>
      <c r="AU606">
        <v>1997</v>
      </c>
      <c r="AV606" t="s">
        <v>74</v>
      </c>
      <c r="AW606" t="s">
        <v>74</v>
      </c>
      <c r="AX606" t="s">
        <v>74</v>
      </c>
      <c r="AY606" t="s">
        <v>74</v>
      </c>
      <c r="AZ606" t="s">
        <v>74</v>
      </c>
      <c r="BA606" t="s">
        <v>74</v>
      </c>
      <c r="BB606">
        <v>181</v>
      </c>
      <c r="BC606">
        <v>196</v>
      </c>
      <c r="BD606" t="s">
        <v>74</v>
      </c>
      <c r="BE606" t="s">
        <v>74</v>
      </c>
      <c r="BF606" t="s">
        <v>74</v>
      </c>
      <c r="BG606" t="s">
        <v>74</v>
      </c>
      <c r="BH606" t="s">
        <v>74</v>
      </c>
      <c r="BI606">
        <v>16</v>
      </c>
      <c r="BJ606" t="s">
        <v>7059</v>
      </c>
      <c r="BK606" t="s">
        <v>5898</v>
      </c>
      <c r="BL606" t="s">
        <v>326</v>
      </c>
      <c r="BM606" t="s">
        <v>7060</v>
      </c>
      <c r="BN606" t="s">
        <v>74</v>
      </c>
      <c r="BO606" t="s">
        <v>74</v>
      </c>
      <c r="BP606" t="s">
        <v>74</v>
      </c>
      <c r="BQ606" t="s">
        <v>74</v>
      </c>
      <c r="BR606" t="s">
        <v>97</v>
      </c>
      <c r="BS606" t="s">
        <v>7163</v>
      </c>
      <c r="BT606" t="str">
        <f>HYPERLINK("https%3A%2F%2Fwww.webofscience.com%2Fwos%2Fwoscc%2Ffull-record%2FWOS:000072809000017","View Full Record in Web of Science")</f>
        <v>View Full Record in Web of Science</v>
      </c>
    </row>
    <row r="607" spans="1:72" x14ac:dyDescent="0.15">
      <c r="A607" t="s">
        <v>5885</v>
      </c>
      <c r="B607" t="s">
        <v>7164</v>
      </c>
      <c r="C607" t="s">
        <v>74</v>
      </c>
      <c r="D607" t="s">
        <v>7043</v>
      </c>
      <c r="E607" t="s">
        <v>74</v>
      </c>
      <c r="F607" t="s">
        <v>7164</v>
      </c>
      <c r="G607" t="s">
        <v>74</v>
      </c>
      <c r="H607" t="s">
        <v>74</v>
      </c>
      <c r="I607" t="s">
        <v>7165</v>
      </c>
      <c r="J607" t="s">
        <v>7045</v>
      </c>
      <c r="K607" t="s">
        <v>74</v>
      </c>
      <c r="L607" t="s">
        <v>74</v>
      </c>
      <c r="M607" t="s">
        <v>77</v>
      </c>
      <c r="N607" t="s">
        <v>5890</v>
      </c>
      <c r="O607" t="s">
        <v>7046</v>
      </c>
      <c r="P607" t="s">
        <v>7047</v>
      </c>
      <c r="Q607" t="s">
        <v>7048</v>
      </c>
      <c r="R607" t="s">
        <v>74</v>
      </c>
      <c r="S607" t="s">
        <v>74</v>
      </c>
      <c r="T607" t="s">
        <v>74</v>
      </c>
      <c r="U607" t="s">
        <v>74</v>
      </c>
      <c r="V607" t="s">
        <v>7166</v>
      </c>
      <c r="W607" t="s">
        <v>7167</v>
      </c>
      <c r="X607" t="s">
        <v>7080</v>
      </c>
      <c r="Y607" t="s">
        <v>7168</v>
      </c>
      <c r="Z607" t="s">
        <v>74</v>
      </c>
      <c r="AA607" t="s">
        <v>74</v>
      </c>
      <c r="AB607" t="s">
        <v>74</v>
      </c>
      <c r="AC607" t="s">
        <v>74</v>
      </c>
      <c r="AD607" t="s">
        <v>74</v>
      </c>
      <c r="AE607" t="s">
        <v>74</v>
      </c>
      <c r="AF607" t="s">
        <v>74</v>
      </c>
      <c r="AG607">
        <v>0</v>
      </c>
      <c r="AH607">
        <v>8</v>
      </c>
      <c r="AI607">
        <v>8</v>
      </c>
      <c r="AJ607">
        <v>0</v>
      </c>
      <c r="AK607">
        <v>1</v>
      </c>
      <c r="AL607" t="s">
        <v>7055</v>
      </c>
      <c r="AM607" t="s">
        <v>7056</v>
      </c>
      <c r="AN607" t="s">
        <v>7057</v>
      </c>
      <c r="AO607" t="s">
        <v>74</v>
      </c>
      <c r="AP607" t="s">
        <v>74</v>
      </c>
      <c r="AQ607" t="s">
        <v>7058</v>
      </c>
      <c r="AR607" t="s">
        <v>74</v>
      </c>
      <c r="AS607" t="s">
        <v>74</v>
      </c>
      <c r="AT607" t="s">
        <v>74</v>
      </c>
      <c r="AU607">
        <v>1997</v>
      </c>
      <c r="AV607" t="s">
        <v>74</v>
      </c>
      <c r="AW607" t="s">
        <v>74</v>
      </c>
      <c r="AX607" t="s">
        <v>74</v>
      </c>
      <c r="AY607" t="s">
        <v>74</v>
      </c>
      <c r="AZ607" t="s">
        <v>74</v>
      </c>
      <c r="BA607" t="s">
        <v>74</v>
      </c>
      <c r="BB607">
        <v>197</v>
      </c>
      <c r="BC607">
        <v>206</v>
      </c>
      <c r="BD607" t="s">
        <v>74</v>
      </c>
      <c r="BE607" t="s">
        <v>74</v>
      </c>
      <c r="BF607" t="s">
        <v>74</v>
      </c>
      <c r="BG607" t="s">
        <v>74</v>
      </c>
      <c r="BH607" t="s">
        <v>74</v>
      </c>
      <c r="BI607">
        <v>10</v>
      </c>
      <c r="BJ607" t="s">
        <v>7059</v>
      </c>
      <c r="BK607" t="s">
        <v>5898</v>
      </c>
      <c r="BL607" t="s">
        <v>326</v>
      </c>
      <c r="BM607" t="s">
        <v>7060</v>
      </c>
      <c r="BN607" t="s">
        <v>74</v>
      </c>
      <c r="BO607" t="s">
        <v>74</v>
      </c>
      <c r="BP607" t="s">
        <v>74</v>
      </c>
      <c r="BQ607" t="s">
        <v>74</v>
      </c>
      <c r="BR607" t="s">
        <v>97</v>
      </c>
      <c r="BS607" t="s">
        <v>7169</v>
      </c>
      <c r="BT607" t="str">
        <f>HYPERLINK("https%3A%2F%2Fwww.webofscience.com%2Fwos%2Fwoscc%2Ffull-record%2FWOS:000072809000018","View Full Record in Web of Science")</f>
        <v>View Full Record in Web of Science</v>
      </c>
    </row>
    <row r="608" spans="1:72" x14ac:dyDescent="0.15">
      <c r="A608" t="s">
        <v>5885</v>
      </c>
      <c r="B608" t="s">
        <v>7170</v>
      </c>
      <c r="C608" t="s">
        <v>74</v>
      </c>
      <c r="D608" t="s">
        <v>7043</v>
      </c>
      <c r="E608" t="s">
        <v>74</v>
      </c>
      <c r="F608" t="s">
        <v>7170</v>
      </c>
      <c r="G608" t="s">
        <v>74</v>
      </c>
      <c r="H608" t="s">
        <v>74</v>
      </c>
      <c r="I608" t="s">
        <v>7171</v>
      </c>
      <c r="J608" t="s">
        <v>7045</v>
      </c>
      <c r="K608" t="s">
        <v>74</v>
      </c>
      <c r="L608" t="s">
        <v>74</v>
      </c>
      <c r="M608" t="s">
        <v>77</v>
      </c>
      <c r="N608" t="s">
        <v>5890</v>
      </c>
      <c r="O608" t="s">
        <v>7046</v>
      </c>
      <c r="P608" t="s">
        <v>7047</v>
      </c>
      <c r="Q608" t="s">
        <v>7048</v>
      </c>
      <c r="R608" t="s">
        <v>74</v>
      </c>
      <c r="S608" t="s">
        <v>74</v>
      </c>
      <c r="T608" t="s">
        <v>74</v>
      </c>
      <c r="U608" t="s">
        <v>74</v>
      </c>
      <c r="V608" t="s">
        <v>7172</v>
      </c>
      <c r="W608" t="s">
        <v>7173</v>
      </c>
      <c r="X608" t="s">
        <v>380</v>
      </c>
      <c r="Y608" t="s">
        <v>7174</v>
      </c>
      <c r="Z608" t="s">
        <v>74</v>
      </c>
      <c r="AA608" t="s">
        <v>5498</v>
      </c>
      <c r="AB608" t="s">
        <v>74</v>
      </c>
      <c r="AC608" t="s">
        <v>74</v>
      </c>
      <c r="AD608" t="s">
        <v>74</v>
      </c>
      <c r="AE608" t="s">
        <v>74</v>
      </c>
      <c r="AF608" t="s">
        <v>74</v>
      </c>
      <c r="AG608">
        <v>0</v>
      </c>
      <c r="AH608">
        <v>4</v>
      </c>
      <c r="AI608">
        <v>4</v>
      </c>
      <c r="AJ608">
        <v>0</v>
      </c>
      <c r="AK608">
        <v>2</v>
      </c>
      <c r="AL608" t="s">
        <v>7055</v>
      </c>
      <c r="AM608" t="s">
        <v>7056</v>
      </c>
      <c r="AN608" t="s">
        <v>7057</v>
      </c>
      <c r="AO608" t="s">
        <v>74</v>
      </c>
      <c r="AP608" t="s">
        <v>74</v>
      </c>
      <c r="AQ608" t="s">
        <v>7058</v>
      </c>
      <c r="AR608" t="s">
        <v>74</v>
      </c>
      <c r="AS608" t="s">
        <v>74</v>
      </c>
      <c r="AT608" t="s">
        <v>74</v>
      </c>
      <c r="AU608">
        <v>1997</v>
      </c>
      <c r="AV608" t="s">
        <v>74</v>
      </c>
      <c r="AW608" t="s">
        <v>74</v>
      </c>
      <c r="AX608" t="s">
        <v>74</v>
      </c>
      <c r="AY608" t="s">
        <v>74</v>
      </c>
      <c r="AZ608" t="s">
        <v>74</v>
      </c>
      <c r="BA608" t="s">
        <v>74</v>
      </c>
      <c r="BB608">
        <v>207</v>
      </c>
      <c r="BC608">
        <v>219</v>
      </c>
      <c r="BD608" t="s">
        <v>74</v>
      </c>
      <c r="BE608" t="s">
        <v>74</v>
      </c>
      <c r="BF608" t="s">
        <v>74</v>
      </c>
      <c r="BG608" t="s">
        <v>74</v>
      </c>
      <c r="BH608" t="s">
        <v>74</v>
      </c>
      <c r="BI608">
        <v>13</v>
      </c>
      <c r="BJ608" t="s">
        <v>7059</v>
      </c>
      <c r="BK608" t="s">
        <v>5898</v>
      </c>
      <c r="BL608" t="s">
        <v>326</v>
      </c>
      <c r="BM608" t="s">
        <v>7060</v>
      </c>
      <c r="BN608" t="s">
        <v>74</v>
      </c>
      <c r="BO608" t="s">
        <v>74</v>
      </c>
      <c r="BP608" t="s">
        <v>74</v>
      </c>
      <c r="BQ608" t="s">
        <v>74</v>
      </c>
      <c r="BR608" t="s">
        <v>97</v>
      </c>
      <c r="BS608" t="s">
        <v>7175</v>
      </c>
      <c r="BT608" t="str">
        <f>HYPERLINK("https%3A%2F%2Fwww.webofscience.com%2Fwos%2Fwoscc%2Ffull-record%2FWOS:000072809000019","View Full Record in Web of Science")</f>
        <v>View Full Record in Web of Science</v>
      </c>
    </row>
    <row r="609" spans="1:72" x14ac:dyDescent="0.15">
      <c r="A609" t="s">
        <v>5885</v>
      </c>
      <c r="B609" t="s">
        <v>7176</v>
      </c>
      <c r="C609" t="s">
        <v>74</v>
      </c>
      <c r="D609" t="s">
        <v>7043</v>
      </c>
      <c r="E609" t="s">
        <v>74</v>
      </c>
      <c r="F609" t="s">
        <v>7176</v>
      </c>
      <c r="G609" t="s">
        <v>74</v>
      </c>
      <c r="H609" t="s">
        <v>74</v>
      </c>
      <c r="I609" t="s">
        <v>7177</v>
      </c>
      <c r="J609" t="s">
        <v>7045</v>
      </c>
      <c r="K609" t="s">
        <v>74</v>
      </c>
      <c r="L609" t="s">
        <v>74</v>
      </c>
      <c r="M609" t="s">
        <v>77</v>
      </c>
      <c r="N609" t="s">
        <v>5890</v>
      </c>
      <c r="O609" t="s">
        <v>7046</v>
      </c>
      <c r="P609" t="s">
        <v>7047</v>
      </c>
      <c r="Q609" t="s">
        <v>7048</v>
      </c>
      <c r="R609" t="s">
        <v>74</v>
      </c>
      <c r="S609" t="s">
        <v>74</v>
      </c>
      <c r="T609" t="s">
        <v>74</v>
      </c>
      <c r="U609" t="s">
        <v>74</v>
      </c>
      <c r="V609" t="s">
        <v>7178</v>
      </c>
      <c r="W609" t="s">
        <v>7179</v>
      </c>
      <c r="X609" t="s">
        <v>7180</v>
      </c>
      <c r="Y609" t="s">
        <v>7181</v>
      </c>
      <c r="Z609" t="s">
        <v>74</v>
      </c>
      <c r="AA609" t="s">
        <v>7182</v>
      </c>
      <c r="AB609" t="s">
        <v>74</v>
      </c>
      <c r="AC609" t="s">
        <v>74</v>
      </c>
      <c r="AD609" t="s">
        <v>74</v>
      </c>
      <c r="AE609" t="s">
        <v>74</v>
      </c>
      <c r="AF609" t="s">
        <v>74</v>
      </c>
      <c r="AG609">
        <v>0</v>
      </c>
      <c r="AH609">
        <v>5</v>
      </c>
      <c r="AI609">
        <v>5</v>
      </c>
      <c r="AJ609">
        <v>0</v>
      </c>
      <c r="AK609">
        <v>0</v>
      </c>
      <c r="AL609" t="s">
        <v>7055</v>
      </c>
      <c r="AM609" t="s">
        <v>7056</v>
      </c>
      <c r="AN609" t="s">
        <v>7057</v>
      </c>
      <c r="AO609" t="s">
        <v>74</v>
      </c>
      <c r="AP609" t="s">
        <v>74</v>
      </c>
      <c r="AQ609" t="s">
        <v>7058</v>
      </c>
      <c r="AR609" t="s">
        <v>74</v>
      </c>
      <c r="AS609" t="s">
        <v>74</v>
      </c>
      <c r="AT609" t="s">
        <v>74</v>
      </c>
      <c r="AU609">
        <v>1997</v>
      </c>
      <c r="AV609" t="s">
        <v>74</v>
      </c>
      <c r="AW609" t="s">
        <v>74</v>
      </c>
      <c r="AX609" t="s">
        <v>74</v>
      </c>
      <c r="AY609" t="s">
        <v>74</v>
      </c>
      <c r="AZ609" t="s">
        <v>74</v>
      </c>
      <c r="BA609" t="s">
        <v>74</v>
      </c>
      <c r="BB609">
        <v>221</v>
      </c>
      <c r="BC609">
        <v>230</v>
      </c>
      <c r="BD609" t="s">
        <v>74</v>
      </c>
      <c r="BE609" t="s">
        <v>74</v>
      </c>
      <c r="BF609" t="s">
        <v>74</v>
      </c>
      <c r="BG609" t="s">
        <v>74</v>
      </c>
      <c r="BH609" t="s">
        <v>74</v>
      </c>
      <c r="BI609">
        <v>10</v>
      </c>
      <c r="BJ609" t="s">
        <v>7059</v>
      </c>
      <c r="BK609" t="s">
        <v>5898</v>
      </c>
      <c r="BL609" t="s">
        <v>326</v>
      </c>
      <c r="BM609" t="s">
        <v>7060</v>
      </c>
      <c r="BN609" t="s">
        <v>74</v>
      </c>
      <c r="BO609" t="s">
        <v>74</v>
      </c>
      <c r="BP609" t="s">
        <v>74</v>
      </c>
      <c r="BQ609" t="s">
        <v>74</v>
      </c>
      <c r="BR609" t="s">
        <v>97</v>
      </c>
      <c r="BS609" t="s">
        <v>7183</v>
      </c>
      <c r="BT609" t="str">
        <f>HYPERLINK("https%3A%2F%2Fwww.webofscience.com%2Fwos%2Fwoscc%2Ffull-record%2FWOS:000072809000020","View Full Record in Web of Science")</f>
        <v>View Full Record in Web of Science</v>
      </c>
    </row>
    <row r="610" spans="1:72" x14ac:dyDescent="0.15">
      <c r="A610" t="s">
        <v>5885</v>
      </c>
      <c r="B610" t="s">
        <v>7184</v>
      </c>
      <c r="C610" t="s">
        <v>74</v>
      </c>
      <c r="D610" t="s">
        <v>7043</v>
      </c>
      <c r="E610" t="s">
        <v>74</v>
      </c>
      <c r="F610" t="s">
        <v>7184</v>
      </c>
      <c r="G610" t="s">
        <v>74</v>
      </c>
      <c r="H610" t="s">
        <v>74</v>
      </c>
      <c r="I610" t="s">
        <v>7185</v>
      </c>
      <c r="J610" t="s">
        <v>7045</v>
      </c>
      <c r="K610" t="s">
        <v>74</v>
      </c>
      <c r="L610" t="s">
        <v>74</v>
      </c>
      <c r="M610" t="s">
        <v>77</v>
      </c>
      <c r="N610" t="s">
        <v>5890</v>
      </c>
      <c r="O610" t="s">
        <v>7046</v>
      </c>
      <c r="P610" t="s">
        <v>7047</v>
      </c>
      <c r="Q610" t="s">
        <v>7048</v>
      </c>
      <c r="R610" t="s">
        <v>74</v>
      </c>
      <c r="S610" t="s">
        <v>74</v>
      </c>
      <c r="T610" t="s">
        <v>74</v>
      </c>
      <c r="U610" t="s">
        <v>74</v>
      </c>
      <c r="V610" t="s">
        <v>7186</v>
      </c>
      <c r="W610" t="s">
        <v>7187</v>
      </c>
      <c r="X610" t="s">
        <v>7188</v>
      </c>
      <c r="Y610" t="s">
        <v>7189</v>
      </c>
      <c r="Z610" t="s">
        <v>74</v>
      </c>
      <c r="AA610" t="s">
        <v>74</v>
      </c>
      <c r="AB610" t="s">
        <v>74</v>
      </c>
      <c r="AC610" t="s">
        <v>74</v>
      </c>
      <c r="AD610" t="s">
        <v>74</v>
      </c>
      <c r="AE610" t="s">
        <v>74</v>
      </c>
      <c r="AF610" t="s">
        <v>74</v>
      </c>
      <c r="AG610">
        <v>0</v>
      </c>
      <c r="AH610">
        <v>49</v>
      </c>
      <c r="AI610">
        <v>51</v>
      </c>
      <c r="AJ610">
        <v>0</v>
      </c>
      <c r="AK610">
        <v>5</v>
      </c>
      <c r="AL610" t="s">
        <v>7055</v>
      </c>
      <c r="AM610" t="s">
        <v>7056</v>
      </c>
      <c r="AN610" t="s">
        <v>7057</v>
      </c>
      <c r="AO610" t="s">
        <v>74</v>
      </c>
      <c r="AP610" t="s">
        <v>74</v>
      </c>
      <c r="AQ610" t="s">
        <v>7058</v>
      </c>
      <c r="AR610" t="s">
        <v>74</v>
      </c>
      <c r="AS610" t="s">
        <v>74</v>
      </c>
      <c r="AT610" t="s">
        <v>74</v>
      </c>
      <c r="AU610">
        <v>1997</v>
      </c>
      <c r="AV610" t="s">
        <v>74</v>
      </c>
      <c r="AW610" t="s">
        <v>74</v>
      </c>
      <c r="AX610" t="s">
        <v>74</v>
      </c>
      <c r="AY610" t="s">
        <v>74</v>
      </c>
      <c r="AZ610" t="s">
        <v>74</v>
      </c>
      <c r="BA610" t="s">
        <v>74</v>
      </c>
      <c r="BB610">
        <v>231</v>
      </c>
      <c r="BC610">
        <v>240</v>
      </c>
      <c r="BD610" t="s">
        <v>74</v>
      </c>
      <c r="BE610" t="s">
        <v>74</v>
      </c>
      <c r="BF610" t="s">
        <v>74</v>
      </c>
      <c r="BG610" t="s">
        <v>74</v>
      </c>
      <c r="BH610" t="s">
        <v>74</v>
      </c>
      <c r="BI610">
        <v>10</v>
      </c>
      <c r="BJ610" t="s">
        <v>7059</v>
      </c>
      <c r="BK610" t="s">
        <v>5898</v>
      </c>
      <c r="BL610" t="s">
        <v>326</v>
      </c>
      <c r="BM610" t="s">
        <v>7060</v>
      </c>
      <c r="BN610" t="s">
        <v>74</v>
      </c>
      <c r="BO610" t="s">
        <v>74</v>
      </c>
      <c r="BP610" t="s">
        <v>74</v>
      </c>
      <c r="BQ610" t="s">
        <v>74</v>
      </c>
      <c r="BR610" t="s">
        <v>97</v>
      </c>
      <c r="BS610" t="s">
        <v>7190</v>
      </c>
      <c r="BT610" t="str">
        <f>HYPERLINK("https%3A%2F%2Fwww.webofscience.com%2Fwos%2Fwoscc%2Ffull-record%2FWOS:000072809000021","View Full Record in Web of Science")</f>
        <v>View Full Record in Web of Science</v>
      </c>
    </row>
    <row r="611" spans="1:72" x14ac:dyDescent="0.15">
      <c r="A611" t="s">
        <v>5885</v>
      </c>
      <c r="B611" t="s">
        <v>7191</v>
      </c>
      <c r="C611" t="s">
        <v>74</v>
      </c>
      <c r="D611" t="s">
        <v>7043</v>
      </c>
      <c r="E611" t="s">
        <v>74</v>
      </c>
      <c r="F611" t="s">
        <v>7191</v>
      </c>
      <c r="G611" t="s">
        <v>74</v>
      </c>
      <c r="H611" t="s">
        <v>74</v>
      </c>
      <c r="I611" t="s">
        <v>7192</v>
      </c>
      <c r="J611" t="s">
        <v>7045</v>
      </c>
      <c r="K611" t="s">
        <v>74</v>
      </c>
      <c r="L611" t="s">
        <v>74</v>
      </c>
      <c r="M611" t="s">
        <v>77</v>
      </c>
      <c r="N611" t="s">
        <v>5890</v>
      </c>
      <c r="O611" t="s">
        <v>7046</v>
      </c>
      <c r="P611" t="s">
        <v>7047</v>
      </c>
      <c r="Q611" t="s">
        <v>7048</v>
      </c>
      <c r="R611" t="s">
        <v>74</v>
      </c>
      <c r="S611" t="s">
        <v>74</v>
      </c>
      <c r="T611" t="s">
        <v>74</v>
      </c>
      <c r="U611" t="s">
        <v>74</v>
      </c>
      <c r="V611" t="s">
        <v>7193</v>
      </c>
      <c r="W611" t="s">
        <v>7194</v>
      </c>
      <c r="X611" t="s">
        <v>7195</v>
      </c>
      <c r="Y611" t="s">
        <v>7196</v>
      </c>
      <c r="Z611" t="s">
        <v>74</v>
      </c>
      <c r="AA611" t="s">
        <v>74</v>
      </c>
      <c r="AB611" t="s">
        <v>74</v>
      </c>
      <c r="AC611" t="s">
        <v>74</v>
      </c>
      <c r="AD611" t="s">
        <v>74</v>
      </c>
      <c r="AE611" t="s">
        <v>74</v>
      </c>
      <c r="AF611" t="s">
        <v>74</v>
      </c>
      <c r="AG611">
        <v>0</v>
      </c>
      <c r="AH611">
        <v>8</v>
      </c>
      <c r="AI611">
        <v>8</v>
      </c>
      <c r="AJ611">
        <v>0</v>
      </c>
      <c r="AK611">
        <v>0</v>
      </c>
      <c r="AL611" t="s">
        <v>7055</v>
      </c>
      <c r="AM611" t="s">
        <v>7056</v>
      </c>
      <c r="AN611" t="s">
        <v>7057</v>
      </c>
      <c r="AO611" t="s">
        <v>74</v>
      </c>
      <c r="AP611" t="s">
        <v>74</v>
      </c>
      <c r="AQ611" t="s">
        <v>7058</v>
      </c>
      <c r="AR611" t="s">
        <v>74</v>
      </c>
      <c r="AS611" t="s">
        <v>74</v>
      </c>
      <c r="AT611" t="s">
        <v>74</v>
      </c>
      <c r="AU611">
        <v>1997</v>
      </c>
      <c r="AV611" t="s">
        <v>74</v>
      </c>
      <c r="AW611" t="s">
        <v>74</v>
      </c>
      <c r="AX611" t="s">
        <v>74</v>
      </c>
      <c r="AY611" t="s">
        <v>74</v>
      </c>
      <c r="AZ611" t="s">
        <v>74</v>
      </c>
      <c r="BA611" t="s">
        <v>74</v>
      </c>
      <c r="BB611">
        <v>241</v>
      </c>
      <c r="BC611">
        <v>250</v>
      </c>
      <c r="BD611" t="s">
        <v>74</v>
      </c>
      <c r="BE611" t="s">
        <v>74</v>
      </c>
      <c r="BF611" t="s">
        <v>74</v>
      </c>
      <c r="BG611" t="s">
        <v>74</v>
      </c>
      <c r="BH611" t="s">
        <v>74</v>
      </c>
      <c r="BI611">
        <v>10</v>
      </c>
      <c r="BJ611" t="s">
        <v>7059</v>
      </c>
      <c r="BK611" t="s">
        <v>5898</v>
      </c>
      <c r="BL611" t="s">
        <v>326</v>
      </c>
      <c r="BM611" t="s">
        <v>7060</v>
      </c>
      <c r="BN611" t="s">
        <v>74</v>
      </c>
      <c r="BO611" t="s">
        <v>74</v>
      </c>
      <c r="BP611" t="s">
        <v>74</v>
      </c>
      <c r="BQ611" t="s">
        <v>74</v>
      </c>
      <c r="BR611" t="s">
        <v>97</v>
      </c>
      <c r="BS611" t="s">
        <v>7197</v>
      </c>
      <c r="BT611" t="str">
        <f>HYPERLINK("https%3A%2F%2Fwww.webofscience.com%2Fwos%2Fwoscc%2Ffull-record%2FWOS:000072809000022","View Full Record in Web of Science")</f>
        <v>View Full Record in Web of Science</v>
      </c>
    </row>
    <row r="612" spans="1:72" x14ac:dyDescent="0.15">
      <c r="A612" t="s">
        <v>5885</v>
      </c>
      <c r="B612" t="s">
        <v>7198</v>
      </c>
      <c r="C612" t="s">
        <v>74</v>
      </c>
      <c r="D612" t="s">
        <v>7043</v>
      </c>
      <c r="E612" t="s">
        <v>74</v>
      </c>
      <c r="F612" t="s">
        <v>7198</v>
      </c>
      <c r="G612" t="s">
        <v>74</v>
      </c>
      <c r="H612" t="s">
        <v>74</v>
      </c>
      <c r="I612" t="s">
        <v>7199</v>
      </c>
      <c r="J612" t="s">
        <v>7045</v>
      </c>
      <c r="K612" t="s">
        <v>74</v>
      </c>
      <c r="L612" t="s">
        <v>74</v>
      </c>
      <c r="M612" t="s">
        <v>77</v>
      </c>
      <c r="N612" t="s">
        <v>5890</v>
      </c>
      <c r="O612" t="s">
        <v>7046</v>
      </c>
      <c r="P612" t="s">
        <v>7047</v>
      </c>
      <c r="Q612" t="s">
        <v>7048</v>
      </c>
      <c r="R612" t="s">
        <v>74</v>
      </c>
      <c r="S612" t="s">
        <v>74</v>
      </c>
      <c r="T612" t="s">
        <v>74</v>
      </c>
      <c r="U612" t="s">
        <v>74</v>
      </c>
      <c r="V612" t="s">
        <v>7200</v>
      </c>
      <c r="W612" t="s">
        <v>7201</v>
      </c>
      <c r="X612" t="s">
        <v>7202</v>
      </c>
      <c r="Y612" t="s">
        <v>7203</v>
      </c>
      <c r="Z612" t="s">
        <v>74</v>
      </c>
      <c r="AA612" t="s">
        <v>74</v>
      </c>
      <c r="AB612" t="s">
        <v>74</v>
      </c>
      <c r="AC612" t="s">
        <v>74</v>
      </c>
      <c r="AD612" t="s">
        <v>74</v>
      </c>
      <c r="AE612" t="s">
        <v>74</v>
      </c>
      <c r="AF612" t="s">
        <v>74</v>
      </c>
      <c r="AG612">
        <v>0</v>
      </c>
      <c r="AH612">
        <v>7</v>
      </c>
      <c r="AI612">
        <v>8</v>
      </c>
      <c r="AJ612">
        <v>1</v>
      </c>
      <c r="AK612">
        <v>2</v>
      </c>
      <c r="AL612" t="s">
        <v>7055</v>
      </c>
      <c r="AM612" t="s">
        <v>7056</v>
      </c>
      <c r="AN612" t="s">
        <v>7057</v>
      </c>
      <c r="AO612" t="s">
        <v>74</v>
      </c>
      <c r="AP612" t="s">
        <v>74</v>
      </c>
      <c r="AQ612" t="s">
        <v>7058</v>
      </c>
      <c r="AR612" t="s">
        <v>74</v>
      </c>
      <c r="AS612" t="s">
        <v>74</v>
      </c>
      <c r="AT612" t="s">
        <v>74</v>
      </c>
      <c r="AU612">
        <v>1997</v>
      </c>
      <c r="AV612" t="s">
        <v>74</v>
      </c>
      <c r="AW612" t="s">
        <v>74</v>
      </c>
      <c r="AX612" t="s">
        <v>74</v>
      </c>
      <c r="AY612" t="s">
        <v>74</v>
      </c>
      <c r="AZ612" t="s">
        <v>74</v>
      </c>
      <c r="BA612" t="s">
        <v>74</v>
      </c>
      <c r="BB612">
        <v>253</v>
      </c>
      <c r="BC612">
        <v>258</v>
      </c>
      <c r="BD612" t="s">
        <v>74</v>
      </c>
      <c r="BE612" t="s">
        <v>74</v>
      </c>
      <c r="BF612" t="s">
        <v>74</v>
      </c>
      <c r="BG612" t="s">
        <v>74</v>
      </c>
      <c r="BH612" t="s">
        <v>74</v>
      </c>
      <c r="BI612">
        <v>6</v>
      </c>
      <c r="BJ612" t="s">
        <v>7059</v>
      </c>
      <c r="BK612" t="s">
        <v>5898</v>
      </c>
      <c r="BL612" t="s">
        <v>326</v>
      </c>
      <c r="BM612" t="s">
        <v>7060</v>
      </c>
      <c r="BN612" t="s">
        <v>74</v>
      </c>
      <c r="BO612" t="s">
        <v>74</v>
      </c>
      <c r="BP612" t="s">
        <v>74</v>
      </c>
      <c r="BQ612" t="s">
        <v>74</v>
      </c>
      <c r="BR612" t="s">
        <v>97</v>
      </c>
      <c r="BS612" t="s">
        <v>7204</v>
      </c>
      <c r="BT612" t="str">
        <f>HYPERLINK("https%3A%2F%2Fwww.webofscience.com%2Fwos%2Fwoscc%2Ffull-record%2FWOS:000072809000023","View Full Record in Web of Science")</f>
        <v>View Full Record in Web of Science</v>
      </c>
    </row>
    <row r="613" spans="1:72" x14ac:dyDescent="0.15">
      <c r="A613" t="s">
        <v>5885</v>
      </c>
      <c r="B613" t="s">
        <v>7205</v>
      </c>
      <c r="C613" t="s">
        <v>74</v>
      </c>
      <c r="D613" t="s">
        <v>7043</v>
      </c>
      <c r="E613" t="s">
        <v>74</v>
      </c>
      <c r="F613" t="s">
        <v>7205</v>
      </c>
      <c r="G613" t="s">
        <v>74</v>
      </c>
      <c r="H613" t="s">
        <v>74</v>
      </c>
      <c r="I613" t="s">
        <v>7206</v>
      </c>
      <c r="J613" t="s">
        <v>7045</v>
      </c>
      <c r="K613" t="s">
        <v>74</v>
      </c>
      <c r="L613" t="s">
        <v>74</v>
      </c>
      <c r="M613" t="s">
        <v>77</v>
      </c>
      <c r="N613" t="s">
        <v>5890</v>
      </c>
      <c r="O613" t="s">
        <v>7046</v>
      </c>
      <c r="P613" t="s">
        <v>7047</v>
      </c>
      <c r="Q613" t="s">
        <v>7048</v>
      </c>
      <c r="R613" t="s">
        <v>74</v>
      </c>
      <c r="S613" t="s">
        <v>74</v>
      </c>
      <c r="T613" t="s">
        <v>74</v>
      </c>
      <c r="U613" t="s">
        <v>74</v>
      </c>
      <c r="V613" t="s">
        <v>7207</v>
      </c>
      <c r="W613" t="s">
        <v>7208</v>
      </c>
      <c r="X613" t="s">
        <v>7209</v>
      </c>
      <c r="Y613" t="s">
        <v>7210</v>
      </c>
      <c r="Z613" t="s">
        <v>74</v>
      </c>
      <c r="AA613" t="s">
        <v>74</v>
      </c>
      <c r="AB613" t="s">
        <v>74</v>
      </c>
      <c r="AC613" t="s">
        <v>74</v>
      </c>
      <c r="AD613" t="s">
        <v>74</v>
      </c>
      <c r="AE613" t="s">
        <v>74</v>
      </c>
      <c r="AF613" t="s">
        <v>74</v>
      </c>
      <c r="AG613">
        <v>0</v>
      </c>
      <c r="AH613">
        <v>15</v>
      </c>
      <c r="AI613">
        <v>16</v>
      </c>
      <c r="AJ613">
        <v>0</v>
      </c>
      <c r="AK613">
        <v>0</v>
      </c>
      <c r="AL613" t="s">
        <v>7055</v>
      </c>
      <c r="AM613" t="s">
        <v>7056</v>
      </c>
      <c r="AN613" t="s">
        <v>7057</v>
      </c>
      <c r="AO613" t="s">
        <v>74</v>
      </c>
      <c r="AP613" t="s">
        <v>74</v>
      </c>
      <c r="AQ613" t="s">
        <v>7058</v>
      </c>
      <c r="AR613" t="s">
        <v>74</v>
      </c>
      <c r="AS613" t="s">
        <v>74</v>
      </c>
      <c r="AT613" t="s">
        <v>74</v>
      </c>
      <c r="AU613">
        <v>1997</v>
      </c>
      <c r="AV613" t="s">
        <v>74</v>
      </c>
      <c r="AW613" t="s">
        <v>74</v>
      </c>
      <c r="AX613" t="s">
        <v>74</v>
      </c>
      <c r="AY613" t="s">
        <v>74</v>
      </c>
      <c r="AZ613" t="s">
        <v>74</v>
      </c>
      <c r="BA613" t="s">
        <v>74</v>
      </c>
      <c r="BB613">
        <v>259</v>
      </c>
      <c r="BC613">
        <v>264</v>
      </c>
      <c r="BD613" t="s">
        <v>74</v>
      </c>
      <c r="BE613" t="s">
        <v>74</v>
      </c>
      <c r="BF613" t="s">
        <v>74</v>
      </c>
      <c r="BG613" t="s">
        <v>74</v>
      </c>
      <c r="BH613" t="s">
        <v>74</v>
      </c>
      <c r="BI613">
        <v>6</v>
      </c>
      <c r="BJ613" t="s">
        <v>7059</v>
      </c>
      <c r="BK613" t="s">
        <v>5898</v>
      </c>
      <c r="BL613" t="s">
        <v>326</v>
      </c>
      <c r="BM613" t="s">
        <v>7060</v>
      </c>
      <c r="BN613" t="s">
        <v>74</v>
      </c>
      <c r="BO613" t="s">
        <v>74</v>
      </c>
      <c r="BP613" t="s">
        <v>74</v>
      </c>
      <c r="BQ613" t="s">
        <v>74</v>
      </c>
      <c r="BR613" t="s">
        <v>97</v>
      </c>
      <c r="BS613" t="s">
        <v>7211</v>
      </c>
      <c r="BT613" t="str">
        <f>HYPERLINK("https%3A%2F%2Fwww.webofscience.com%2Fwos%2Fwoscc%2Ffull-record%2FWOS:000072809000024","View Full Record in Web of Science")</f>
        <v>View Full Record in Web of Science</v>
      </c>
    </row>
    <row r="614" spans="1:72" x14ac:dyDescent="0.15">
      <c r="A614" t="s">
        <v>5885</v>
      </c>
      <c r="B614" t="s">
        <v>7212</v>
      </c>
      <c r="C614" t="s">
        <v>74</v>
      </c>
      <c r="D614" t="s">
        <v>7043</v>
      </c>
      <c r="E614" t="s">
        <v>74</v>
      </c>
      <c r="F614" t="s">
        <v>7212</v>
      </c>
      <c r="G614" t="s">
        <v>74</v>
      </c>
      <c r="H614" t="s">
        <v>74</v>
      </c>
      <c r="I614" t="s">
        <v>7213</v>
      </c>
      <c r="J614" t="s">
        <v>7045</v>
      </c>
      <c r="K614" t="s">
        <v>74</v>
      </c>
      <c r="L614" t="s">
        <v>74</v>
      </c>
      <c r="M614" t="s">
        <v>77</v>
      </c>
      <c r="N614" t="s">
        <v>5890</v>
      </c>
      <c r="O614" t="s">
        <v>7046</v>
      </c>
      <c r="P614" t="s">
        <v>7047</v>
      </c>
      <c r="Q614" t="s">
        <v>7048</v>
      </c>
      <c r="R614" t="s">
        <v>74</v>
      </c>
      <c r="S614" t="s">
        <v>74</v>
      </c>
      <c r="T614" t="s">
        <v>74</v>
      </c>
      <c r="U614" t="s">
        <v>74</v>
      </c>
      <c r="V614" t="s">
        <v>7214</v>
      </c>
      <c r="W614" t="s">
        <v>7215</v>
      </c>
      <c r="X614" t="s">
        <v>74</v>
      </c>
      <c r="Y614" t="s">
        <v>7216</v>
      </c>
      <c r="Z614" t="s">
        <v>74</v>
      </c>
      <c r="AA614" t="s">
        <v>74</v>
      </c>
      <c r="AB614" t="s">
        <v>74</v>
      </c>
      <c r="AC614" t="s">
        <v>74</v>
      </c>
      <c r="AD614" t="s">
        <v>74</v>
      </c>
      <c r="AE614" t="s">
        <v>74</v>
      </c>
      <c r="AF614" t="s">
        <v>74</v>
      </c>
      <c r="AG614">
        <v>0</v>
      </c>
      <c r="AH614">
        <v>3</v>
      </c>
      <c r="AI614">
        <v>3</v>
      </c>
      <c r="AJ614">
        <v>0</v>
      </c>
      <c r="AK614">
        <v>5</v>
      </c>
      <c r="AL614" t="s">
        <v>7055</v>
      </c>
      <c r="AM614" t="s">
        <v>7056</v>
      </c>
      <c r="AN614" t="s">
        <v>7057</v>
      </c>
      <c r="AO614" t="s">
        <v>74</v>
      </c>
      <c r="AP614" t="s">
        <v>74</v>
      </c>
      <c r="AQ614" t="s">
        <v>7058</v>
      </c>
      <c r="AR614" t="s">
        <v>74</v>
      </c>
      <c r="AS614" t="s">
        <v>74</v>
      </c>
      <c r="AT614" t="s">
        <v>74</v>
      </c>
      <c r="AU614">
        <v>1997</v>
      </c>
      <c r="AV614" t="s">
        <v>74</v>
      </c>
      <c r="AW614" t="s">
        <v>74</v>
      </c>
      <c r="AX614" t="s">
        <v>74</v>
      </c>
      <c r="AY614" t="s">
        <v>74</v>
      </c>
      <c r="AZ614" t="s">
        <v>74</v>
      </c>
      <c r="BA614" t="s">
        <v>74</v>
      </c>
      <c r="BB614">
        <v>265</v>
      </c>
      <c r="BC614">
        <v>274</v>
      </c>
      <c r="BD614" t="s">
        <v>74</v>
      </c>
      <c r="BE614" t="s">
        <v>74</v>
      </c>
      <c r="BF614" t="s">
        <v>74</v>
      </c>
      <c r="BG614" t="s">
        <v>74</v>
      </c>
      <c r="BH614" t="s">
        <v>74</v>
      </c>
      <c r="BI614">
        <v>10</v>
      </c>
      <c r="BJ614" t="s">
        <v>7059</v>
      </c>
      <c r="BK614" t="s">
        <v>5898</v>
      </c>
      <c r="BL614" t="s">
        <v>326</v>
      </c>
      <c r="BM614" t="s">
        <v>7060</v>
      </c>
      <c r="BN614" t="s">
        <v>74</v>
      </c>
      <c r="BO614" t="s">
        <v>74</v>
      </c>
      <c r="BP614" t="s">
        <v>74</v>
      </c>
      <c r="BQ614" t="s">
        <v>74</v>
      </c>
      <c r="BR614" t="s">
        <v>97</v>
      </c>
      <c r="BS614" t="s">
        <v>7217</v>
      </c>
      <c r="BT614" t="str">
        <f>HYPERLINK("https%3A%2F%2Fwww.webofscience.com%2Fwos%2Fwoscc%2Ffull-record%2FWOS:000072809000025","View Full Record in Web of Science")</f>
        <v>View Full Record in Web of Science</v>
      </c>
    </row>
    <row r="615" spans="1:72" x14ac:dyDescent="0.15">
      <c r="A615" t="s">
        <v>5885</v>
      </c>
      <c r="B615" t="s">
        <v>7218</v>
      </c>
      <c r="C615" t="s">
        <v>74</v>
      </c>
      <c r="D615" t="s">
        <v>7043</v>
      </c>
      <c r="E615" t="s">
        <v>74</v>
      </c>
      <c r="F615" t="s">
        <v>7218</v>
      </c>
      <c r="G615" t="s">
        <v>74</v>
      </c>
      <c r="H615" t="s">
        <v>74</v>
      </c>
      <c r="I615" t="s">
        <v>7219</v>
      </c>
      <c r="J615" t="s">
        <v>7045</v>
      </c>
      <c r="K615" t="s">
        <v>74</v>
      </c>
      <c r="L615" t="s">
        <v>74</v>
      </c>
      <c r="M615" t="s">
        <v>77</v>
      </c>
      <c r="N615" t="s">
        <v>5890</v>
      </c>
      <c r="O615" t="s">
        <v>7046</v>
      </c>
      <c r="P615" t="s">
        <v>7047</v>
      </c>
      <c r="Q615" t="s">
        <v>7048</v>
      </c>
      <c r="R615" t="s">
        <v>74</v>
      </c>
      <c r="S615" t="s">
        <v>74</v>
      </c>
      <c r="T615" t="s">
        <v>74</v>
      </c>
      <c r="U615" t="s">
        <v>74</v>
      </c>
      <c r="V615" t="s">
        <v>74</v>
      </c>
      <c r="W615" t="s">
        <v>5894</v>
      </c>
      <c r="X615" t="s">
        <v>82</v>
      </c>
      <c r="Y615" t="s">
        <v>7220</v>
      </c>
      <c r="Z615" t="s">
        <v>74</v>
      </c>
      <c r="AA615" t="s">
        <v>7053</v>
      </c>
      <c r="AB615" t="s">
        <v>7054</v>
      </c>
      <c r="AC615" t="s">
        <v>74</v>
      </c>
      <c r="AD615" t="s">
        <v>74</v>
      </c>
      <c r="AE615" t="s">
        <v>74</v>
      </c>
      <c r="AF615" t="s">
        <v>74</v>
      </c>
      <c r="AG615">
        <v>0</v>
      </c>
      <c r="AH615">
        <v>6</v>
      </c>
      <c r="AI615">
        <v>7</v>
      </c>
      <c r="AJ615">
        <v>0</v>
      </c>
      <c r="AK615">
        <v>4</v>
      </c>
      <c r="AL615" t="s">
        <v>7055</v>
      </c>
      <c r="AM615" t="s">
        <v>7056</v>
      </c>
      <c r="AN615" t="s">
        <v>7057</v>
      </c>
      <c r="AO615" t="s">
        <v>74</v>
      </c>
      <c r="AP615" t="s">
        <v>74</v>
      </c>
      <c r="AQ615" t="s">
        <v>7058</v>
      </c>
      <c r="AR615" t="s">
        <v>74</v>
      </c>
      <c r="AS615" t="s">
        <v>74</v>
      </c>
      <c r="AT615" t="s">
        <v>74</v>
      </c>
      <c r="AU615">
        <v>1997</v>
      </c>
      <c r="AV615" t="s">
        <v>74</v>
      </c>
      <c r="AW615" t="s">
        <v>74</v>
      </c>
      <c r="AX615" t="s">
        <v>74</v>
      </c>
      <c r="AY615" t="s">
        <v>74</v>
      </c>
      <c r="AZ615" t="s">
        <v>74</v>
      </c>
      <c r="BA615" t="s">
        <v>74</v>
      </c>
      <c r="BB615">
        <v>275</v>
      </c>
      <c r="BC615">
        <v>279</v>
      </c>
      <c r="BD615" t="s">
        <v>74</v>
      </c>
      <c r="BE615" t="s">
        <v>74</v>
      </c>
      <c r="BF615" t="s">
        <v>74</v>
      </c>
      <c r="BG615" t="s">
        <v>74</v>
      </c>
      <c r="BH615" t="s">
        <v>74</v>
      </c>
      <c r="BI615">
        <v>5</v>
      </c>
      <c r="BJ615" t="s">
        <v>7059</v>
      </c>
      <c r="BK615" t="s">
        <v>5898</v>
      </c>
      <c r="BL615" t="s">
        <v>326</v>
      </c>
      <c r="BM615" t="s">
        <v>7060</v>
      </c>
      <c r="BN615" t="s">
        <v>74</v>
      </c>
      <c r="BO615" t="s">
        <v>74</v>
      </c>
      <c r="BP615" t="s">
        <v>74</v>
      </c>
      <c r="BQ615" t="s">
        <v>74</v>
      </c>
      <c r="BR615" t="s">
        <v>97</v>
      </c>
      <c r="BS615" t="s">
        <v>7221</v>
      </c>
      <c r="BT615" t="str">
        <f>HYPERLINK("https%3A%2F%2Fwww.webofscience.com%2Fwos%2Fwoscc%2Ffull-record%2FWOS:000072809000026","View Full Record in Web of Science")</f>
        <v>View Full Record in Web of Science</v>
      </c>
    </row>
    <row r="616" spans="1:72" x14ac:dyDescent="0.15">
      <c r="A616" t="s">
        <v>72</v>
      </c>
      <c r="B616" t="s">
        <v>7222</v>
      </c>
      <c r="C616" t="s">
        <v>74</v>
      </c>
      <c r="D616" t="s">
        <v>74</v>
      </c>
      <c r="E616" t="s">
        <v>74</v>
      </c>
      <c r="F616" t="s">
        <v>7222</v>
      </c>
      <c r="G616" t="s">
        <v>74</v>
      </c>
      <c r="H616" t="s">
        <v>74</v>
      </c>
      <c r="I616" t="s">
        <v>7223</v>
      </c>
      <c r="J616" t="s">
        <v>7224</v>
      </c>
      <c r="K616" t="s">
        <v>74</v>
      </c>
      <c r="L616" t="s">
        <v>74</v>
      </c>
      <c r="M616" t="s">
        <v>77</v>
      </c>
      <c r="N616" t="s">
        <v>78</v>
      </c>
      <c r="O616" t="s">
        <v>74</v>
      </c>
      <c r="P616" t="s">
        <v>74</v>
      </c>
      <c r="Q616" t="s">
        <v>74</v>
      </c>
      <c r="R616" t="s">
        <v>74</v>
      </c>
      <c r="S616" t="s">
        <v>74</v>
      </c>
      <c r="T616" t="s">
        <v>7225</v>
      </c>
      <c r="U616" t="s">
        <v>7226</v>
      </c>
      <c r="V616" t="s">
        <v>7227</v>
      </c>
      <c r="W616" t="s">
        <v>7228</v>
      </c>
      <c r="X616" t="s">
        <v>7229</v>
      </c>
      <c r="Y616" t="s">
        <v>7230</v>
      </c>
      <c r="Z616" t="s">
        <v>7231</v>
      </c>
      <c r="AA616" t="s">
        <v>7232</v>
      </c>
      <c r="AB616" t="s">
        <v>7233</v>
      </c>
      <c r="AC616" t="s">
        <v>74</v>
      </c>
      <c r="AD616" t="s">
        <v>74</v>
      </c>
      <c r="AE616" t="s">
        <v>74</v>
      </c>
      <c r="AF616" t="s">
        <v>74</v>
      </c>
      <c r="AG616">
        <v>35</v>
      </c>
      <c r="AH616">
        <v>76</v>
      </c>
      <c r="AI616">
        <v>81</v>
      </c>
      <c r="AJ616">
        <v>0</v>
      </c>
      <c r="AK616">
        <v>17</v>
      </c>
      <c r="AL616" t="s">
        <v>131</v>
      </c>
      <c r="AM616" t="s">
        <v>132</v>
      </c>
      <c r="AN616" t="s">
        <v>7234</v>
      </c>
      <c r="AO616" t="s">
        <v>7235</v>
      </c>
      <c r="AP616" t="s">
        <v>7236</v>
      </c>
      <c r="AQ616" t="s">
        <v>74</v>
      </c>
      <c r="AR616" t="s">
        <v>7237</v>
      </c>
      <c r="AS616" t="s">
        <v>7238</v>
      </c>
      <c r="AT616" t="s">
        <v>74</v>
      </c>
      <c r="AU616">
        <v>1997</v>
      </c>
      <c r="AV616">
        <v>98</v>
      </c>
      <c r="AW616">
        <v>1</v>
      </c>
      <c r="AX616" t="s">
        <v>74</v>
      </c>
      <c r="AY616" t="s">
        <v>74</v>
      </c>
      <c r="AZ616" t="s">
        <v>74</v>
      </c>
      <c r="BA616" t="s">
        <v>74</v>
      </c>
      <c r="BB616">
        <v>81</v>
      </c>
      <c r="BC616">
        <v>89</v>
      </c>
      <c r="BD616" t="s">
        <v>74</v>
      </c>
      <c r="BE616" t="s">
        <v>7239</v>
      </c>
      <c r="BF616" t="str">
        <f>HYPERLINK("http://dx.doi.org/10.1016/S0269-7491(97)00105-X","http://dx.doi.org/10.1016/S0269-7491(97)00105-X")</f>
        <v>http://dx.doi.org/10.1016/S0269-7491(97)00105-X</v>
      </c>
      <c r="BG616" t="s">
        <v>74</v>
      </c>
      <c r="BH616" t="s">
        <v>74</v>
      </c>
      <c r="BI616">
        <v>9</v>
      </c>
      <c r="BJ616" t="s">
        <v>2151</v>
      </c>
      <c r="BK616" t="s">
        <v>95</v>
      </c>
      <c r="BL616" t="s">
        <v>326</v>
      </c>
      <c r="BM616" t="s">
        <v>7240</v>
      </c>
      <c r="BN616">
        <v>15093347</v>
      </c>
      <c r="BO616" t="s">
        <v>74</v>
      </c>
      <c r="BP616" t="s">
        <v>74</v>
      </c>
      <c r="BQ616" t="s">
        <v>74</v>
      </c>
      <c r="BR616" t="s">
        <v>97</v>
      </c>
      <c r="BS616" t="s">
        <v>7241</v>
      </c>
      <c r="BT616" t="str">
        <f>HYPERLINK("https%3A%2F%2Fwww.webofscience.com%2Fwos%2Fwoscc%2Ffull-record%2FWOS:000072110800009","View Full Record in Web of Science")</f>
        <v>View Full Record in Web of Science</v>
      </c>
    </row>
    <row r="617" spans="1:72" x14ac:dyDescent="0.15">
      <c r="A617" t="s">
        <v>72</v>
      </c>
      <c r="B617" t="s">
        <v>7242</v>
      </c>
      <c r="C617" t="s">
        <v>74</v>
      </c>
      <c r="D617" t="s">
        <v>74</v>
      </c>
      <c r="E617" t="s">
        <v>74</v>
      </c>
      <c r="F617" t="s">
        <v>7242</v>
      </c>
      <c r="G617" t="s">
        <v>74</v>
      </c>
      <c r="H617" t="s">
        <v>74</v>
      </c>
      <c r="I617" t="s">
        <v>7243</v>
      </c>
      <c r="J617" t="s">
        <v>7224</v>
      </c>
      <c r="K617" t="s">
        <v>74</v>
      </c>
      <c r="L617" t="s">
        <v>74</v>
      </c>
      <c r="M617" t="s">
        <v>77</v>
      </c>
      <c r="N617" t="s">
        <v>78</v>
      </c>
      <c r="O617" t="s">
        <v>74</v>
      </c>
      <c r="P617" t="s">
        <v>74</v>
      </c>
      <c r="Q617" t="s">
        <v>74</v>
      </c>
      <c r="R617" t="s">
        <v>74</v>
      </c>
      <c r="S617" t="s">
        <v>74</v>
      </c>
      <c r="T617" t="s">
        <v>7244</v>
      </c>
      <c r="U617" t="s">
        <v>7245</v>
      </c>
      <c r="V617" t="s">
        <v>7246</v>
      </c>
      <c r="W617" t="s">
        <v>7247</v>
      </c>
      <c r="X617" t="s">
        <v>7248</v>
      </c>
      <c r="Y617" t="s">
        <v>7249</v>
      </c>
      <c r="Z617" t="s">
        <v>74</v>
      </c>
      <c r="AA617" t="s">
        <v>74</v>
      </c>
      <c r="AB617" t="s">
        <v>7250</v>
      </c>
      <c r="AC617" t="s">
        <v>74</v>
      </c>
      <c r="AD617" t="s">
        <v>74</v>
      </c>
      <c r="AE617" t="s">
        <v>74</v>
      </c>
      <c r="AF617" t="s">
        <v>74</v>
      </c>
      <c r="AG617">
        <v>33</v>
      </c>
      <c r="AH617">
        <v>40</v>
      </c>
      <c r="AI617">
        <v>45</v>
      </c>
      <c r="AJ617">
        <v>0</v>
      </c>
      <c r="AK617">
        <v>14</v>
      </c>
      <c r="AL617" t="s">
        <v>131</v>
      </c>
      <c r="AM617" t="s">
        <v>132</v>
      </c>
      <c r="AN617" t="s">
        <v>7234</v>
      </c>
      <c r="AO617" t="s">
        <v>7235</v>
      </c>
      <c r="AP617" t="s">
        <v>74</v>
      </c>
      <c r="AQ617" t="s">
        <v>74</v>
      </c>
      <c r="AR617" t="s">
        <v>7237</v>
      </c>
      <c r="AS617" t="s">
        <v>7238</v>
      </c>
      <c r="AT617" t="s">
        <v>74</v>
      </c>
      <c r="AU617">
        <v>1997</v>
      </c>
      <c r="AV617">
        <v>97</v>
      </c>
      <c r="AW617">
        <v>3</v>
      </c>
      <c r="AX617" t="s">
        <v>74</v>
      </c>
      <c r="AY617" t="s">
        <v>74</v>
      </c>
      <c r="AZ617" t="s">
        <v>74</v>
      </c>
      <c r="BA617" t="s">
        <v>74</v>
      </c>
      <c r="BB617">
        <v>295</v>
      </c>
      <c r="BC617">
        <v>301</v>
      </c>
      <c r="BD617" t="s">
        <v>74</v>
      </c>
      <c r="BE617" t="s">
        <v>7251</v>
      </c>
      <c r="BF617" t="str">
        <f>HYPERLINK("http://dx.doi.org/10.1016/S0269-7491(97)00080-8","http://dx.doi.org/10.1016/S0269-7491(97)00080-8")</f>
        <v>http://dx.doi.org/10.1016/S0269-7491(97)00080-8</v>
      </c>
      <c r="BG617" t="s">
        <v>74</v>
      </c>
      <c r="BH617" t="s">
        <v>74</v>
      </c>
      <c r="BI617">
        <v>7</v>
      </c>
      <c r="BJ617" t="s">
        <v>2151</v>
      </c>
      <c r="BK617" t="s">
        <v>95</v>
      </c>
      <c r="BL617" t="s">
        <v>326</v>
      </c>
      <c r="BM617" t="s">
        <v>7252</v>
      </c>
      <c r="BN617">
        <v>15093368</v>
      </c>
      <c r="BO617" t="s">
        <v>74</v>
      </c>
      <c r="BP617" t="s">
        <v>74</v>
      </c>
      <c r="BQ617" t="s">
        <v>74</v>
      </c>
      <c r="BR617" t="s">
        <v>97</v>
      </c>
      <c r="BS617" t="s">
        <v>7253</v>
      </c>
      <c r="BT617" t="str">
        <f>HYPERLINK("https%3A%2F%2Fwww.webofscience.com%2Fwos%2Fwoscc%2Ffull-record%2FWOS:000070970500013","View Full Record in Web of Science")</f>
        <v>View Full Record in Web of Science</v>
      </c>
    </row>
    <row r="618" spans="1:72" x14ac:dyDescent="0.15">
      <c r="A618" t="s">
        <v>72</v>
      </c>
      <c r="B618" t="s">
        <v>7254</v>
      </c>
      <c r="C618" t="s">
        <v>74</v>
      </c>
      <c r="D618" t="s">
        <v>74</v>
      </c>
      <c r="E618" t="s">
        <v>74</v>
      </c>
      <c r="F618" t="s">
        <v>7254</v>
      </c>
      <c r="G618" t="s">
        <v>74</v>
      </c>
      <c r="H618" t="s">
        <v>74</v>
      </c>
      <c r="I618" t="s">
        <v>7255</v>
      </c>
      <c r="J618" t="s">
        <v>7256</v>
      </c>
      <c r="K618" t="s">
        <v>74</v>
      </c>
      <c r="L618" t="s">
        <v>74</v>
      </c>
      <c r="M618" t="s">
        <v>77</v>
      </c>
      <c r="N618" t="s">
        <v>52</v>
      </c>
      <c r="O618" t="s">
        <v>74</v>
      </c>
      <c r="P618" t="s">
        <v>74</v>
      </c>
      <c r="Q618" t="s">
        <v>74</v>
      </c>
      <c r="R618" t="s">
        <v>74</v>
      </c>
      <c r="S618" t="s">
        <v>74</v>
      </c>
      <c r="T618" t="s">
        <v>74</v>
      </c>
      <c r="U618" t="s">
        <v>74</v>
      </c>
      <c r="V618" t="s">
        <v>74</v>
      </c>
      <c r="W618" t="s">
        <v>7257</v>
      </c>
      <c r="X618" t="s">
        <v>7258</v>
      </c>
      <c r="Y618" t="s">
        <v>74</v>
      </c>
      <c r="Z618" t="s">
        <v>74</v>
      </c>
      <c r="AA618" t="s">
        <v>7259</v>
      </c>
      <c r="AB618" t="s">
        <v>7260</v>
      </c>
      <c r="AC618" t="s">
        <v>74</v>
      </c>
      <c r="AD618" t="s">
        <v>74</v>
      </c>
      <c r="AE618" t="s">
        <v>74</v>
      </c>
      <c r="AF618" t="s">
        <v>74</v>
      </c>
      <c r="AG618">
        <v>0</v>
      </c>
      <c r="AH618">
        <v>0</v>
      </c>
      <c r="AI618">
        <v>0</v>
      </c>
      <c r="AJ618">
        <v>0</v>
      </c>
      <c r="AK618">
        <v>0</v>
      </c>
      <c r="AL618" t="s">
        <v>7261</v>
      </c>
      <c r="AM618" t="s">
        <v>5025</v>
      </c>
      <c r="AN618" t="s">
        <v>7262</v>
      </c>
      <c r="AO618" t="s">
        <v>7263</v>
      </c>
      <c r="AP618" t="s">
        <v>74</v>
      </c>
      <c r="AQ618" t="s">
        <v>74</v>
      </c>
      <c r="AR618" t="s">
        <v>7264</v>
      </c>
      <c r="AS618" t="s">
        <v>7265</v>
      </c>
      <c r="AT618" t="s">
        <v>74</v>
      </c>
      <c r="AU618">
        <v>1997</v>
      </c>
      <c r="AV618">
        <v>74</v>
      </c>
      <c r="AW618" t="s">
        <v>74</v>
      </c>
      <c r="AX618" t="s">
        <v>74</v>
      </c>
      <c r="AY618">
        <v>46</v>
      </c>
      <c r="AZ618" t="s">
        <v>74</v>
      </c>
      <c r="BA618" t="s">
        <v>74</v>
      </c>
      <c r="BB618">
        <v>86</v>
      </c>
      <c r="BC618">
        <v>86</v>
      </c>
      <c r="BD618" t="s">
        <v>74</v>
      </c>
      <c r="BE618" t="s">
        <v>74</v>
      </c>
      <c r="BF618" t="s">
        <v>74</v>
      </c>
      <c r="BG618" t="s">
        <v>74</v>
      </c>
      <c r="BH618" t="s">
        <v>74</v>
      </c>
      <c r="BI618">
        <v>1</v>
      </c>
      <c r="BJ618" t="s">
        <v>6539</v>
      </c>
      <c r="BK618" t="s">
        <v>95</v>
      </c>
      <c r="BL618" t="s">
        <v>6539</v>
      </c>
      <c r="BM618" t="s">
        <v>7266</v>
      </c>
      <c r="BN618" t="s">
        <v>74</v>
      </c>
      <c r="BO618" t="s">
        <v>74</v>
      </c>
      <c r="BP618" t="s">
        <v>74</v>
      </c>
      <c r="BQ618" t="s">
        <v>74</v>
      </c>
      <c r="BR618" t="s">
        <v>97</v>
      </c>
      <c r="BS618" t="s">
        <v>7267</v>
      </c>
      <c r="BT618" t="str">
        <f>HYPERLINK("https%3A%2F%2Fwww.webofscience.com%2Fwos%2Fwoscc%2Ffull-record%2FWOS:A1997YA74100086","View Full Record in Web of Science")</f>
        <v>View Full Record in Web of Science</v>
      </c>
    </row>
    <row r="619" spans="1:72" x14ac:dyDescent="0.15">
      <c r="A619" t="s">
        <v>72</v>
      </c>
      <c r="B619" t="s">
        <v>7268</v>
      </c>
      <c r="C619" t="s">
        <v>74</v>
      </c>
      <c r="D619" t="s">
        <v>74</v>
      </c>
      <c r="E619" t="s">
        <v>74</v>
      </c>
      <c r="F619" t="s">
        <v>7268</v>
      </c>
      <c r="G619" t="s">
        <v>74</v>
      </c>
      <c r="H619" t="s">
        <v>74</v>
      </c>
      <c r="I619" t="s">
        <v>7269</v>
      </c>
      <c r="J619" t="s">
        <v>7270</v>
      </c>
      <c r="K619" t="s">
        <v>74</v>
      </c>
      <c r="L619" t="s">
        <v>74</v>
      </c>
      <c r="M619" t="s">
        <v>77</v>
      </c>
      <c r="N619" t="s">
        <v>78</v>
      </c>
      <c r="O619" t="s">
        <v>74</v>
      </c>
      <c r="P619" t="s">
        <v>74</v>
      </c>
      <c r="Q619" t="s">
        <v>74</v>
      </c>
      <c r="R619" t="s">
        <v>74</v>
      </c>
      <c r="S619" t="s">
        <v>74</v>
      </c>
      <c r="T619" t="s">
        <v>7271</v>
      </c>
      <c r="U619" t="s">
        <v>7272</v>
      </c>
      <c r="V619" t="s">
        <v>7273</v>
      </c>
      <c r="W619" t="s">
        <v>7274</v>
      </c>
      <c r="X619" t="s">
        <v>4724</v>
      </c>
      <c r="Y619" t="s">
        <v>3932</v>
      </c>
      <c r="Z619" t="s">
        <v>74</v>
      </c>
      <c r="AA619" t="s">
        <v>3933</v>
      </c>
      <c r="AB619" t="s">
        <v>7275</v>
      </c>
      <c r="AC619" t="s">
        <v>74</v>
      </c>
      <c r="AD619" t="s">
        <v>74</v>
      </c>
      <c r="AE619" t="s">
        <v>74</v>
      </c>
      <c r="AF619" t="s">
        <v>74</v>
      </c>
      <c r="AG619">
        <v>47</v>
      </c>
      <c r="AH619">
        <v>18</v>
      </c>
      <c r="AI619">
        <v>19</v>
      </c>
      <c r="AJ619">
        <v>0</v>
      </c>
      <c r="AK619">
        <v>4</v>
      </c>
      <c r="AL619" t="s">
        <v>7276</v>
      </c>
      <c r="AM619" t="s">
        <v>5920</v>
      </c>
      <c r="AN619" t="s">
        <v>7277</v>
      </c>
      <c r="AO619" t="s">
        <v>7278</v>
      </c>
      <c r="AP619" t="s">
        <v>74</v>
      </c>
      <c r="AQ619" t="s">
        <v>74</v>
      </c>
      <c r="AR619" t="s">
        <v>7279</v>
      </c>
      <c r="AS619" t="s">
        <v>7280</v>
      </c>
      <c r="AT619" t="s">
        <v>7281</v>
      </c>
      <c r="AU619">
        <v>1997</v>
      </c>
      <c r="AV619">
        <v>33</v>
      </c>
      <c r="AW619">
        <v>1</v>
      </c>
      <c r="AX619" t="s">
        <v>74</v>
      </c>
      <c r="AY619" t="s">
        <v>74</v>
      </c>
      <c r="AZ619" t="s">
        <v>74</v>
      </c>
      <c r="BA619" t="s">
        <v>74</v>
      </c>
      <c r="BB619">
        <v>19</v>
      </c>
      <c r="BC619">
        <v>29</v>
      </c>
      <c r="BD619" t="s">
        <v>74</v>
      </c>
      <c r="BE619" t="s">
        <v>74</v>
      </c>
      <c r="BF619" t="s">
        <v>74</v>
      </c>
      <c r="BG619" t="s">
        <v>74</v>
      </c>
      <c r="BH619" t="s">
        <v>74</v>
      </c>
      <c r="BI619">
        <v>11</v>
      </c>
      <c r="BJ619" t="s">
        <v>7282</v>
      </c>
      <c r="BK619" t="s">
        <v>95</v>
      </c>
      <c r="BL619" t="s">
        <v>7283</v>
      </c>
      <c r="BM619" t="s">
        <v>7284</v>
      </c>
      <c r="BN619" t="s">
        <v>74</v>
      </c>
      <c r="BO619" t="s">
        <v>74</v>
      </c>
      <c r="BP619" t="s">
        <v>74</v>
      </c>
      <c r="BQ619" t="s">
        <v>74</v>
      </c>
      <c r="BR619" t="s">
        <v>97</v>
      </c>
      <c r="BS619" t="s">
        <v>7285</v>
      </c>
      <c r="BT619" t="str">
        <f>HYPERLINK("https%3A%2F%2Fwww.webofscience.com%2Fwos%2Fwoscc%2Ffull-record%2FWOS:A1997YJ20600003","View Full Record in Web of Science")</f>
        <v>View Full Record in Web of Science</v>
      </c>
    </row>
    <row r="620" spans="1:72" x14ac:dyDescent="0.15">
      <c r="A620" t="s">
        <v>72</v>
      </c>
      <c r="B620" t="s">
        <v>7286</v>
      </c>
      <c r="C620" t="s">
        <v>74</v>
      </c>
      <c r="D620" t="s">
        <v>74</v>
      </c>
      <c r="E620" t="s">
        <v>74</v>
      </c>
      <c r="F620" t="s">
        <v>7286</v>
      </c>
      <c r="G620" t="s">
        <v>74</v>
      </c>
      <c r="H620" t="s">
        <v>74</v>
      </c>
      <c r="I620" t="s">
        <v>7287</v>
      </c>
      <c r="J620" t="s">
        <v>7288</v>
      </c>
      <c r="K620" t="s">
        <v>74</v>
      </c>
      <c r="L620" t="s">
        <v>74</v>
      </c>
      <c r="M620" t="s">
        <v>77</v>
      </c>
      <c r="N620" t="s">
        <v>332</v>
      </c>
      <c r="O620" t="s">
        <v>7289</v>
      </c>
      <c r="P620" t="s">
        <v>7290</v>
      </c>
      <c r="Q620" t="s">
        <v>7291</v>
      </c>
      <c r="R620" t="s">
        <v>74</v>
      </c>
      <c r="S620" t="s">
        <v>74</v>
      </c>
      <c r="T620" t="s">
        <v>74</v>
      </c>
      <c r="U620" t="s">
        <v>74</v>
      </c>
      <c r="V620" t="s">
        <v>7292</v>
      </c>
      <c r="W620" t="s">
        <v>7293</v>
      </c>
      <c r="X620" t="s">
        <v>7294</v>
      </c>
      <c r="Y620" t="s">
        <v>7295</v>
      </c>
      <c r="Z620" t="s">
        <v>74</v>
      </c>
      <c r="AA620" t="s">
        <v>74</v>
      </c>
      <c r="AB620" t="s">
        <v>7296</v>
      </c>
      <c r="AC620" t="s">
        <v>74</v>
      </c>
      <c r="AD620" t="s">
        <v>74</v>
      </c>
      <c r="AE620" t="s">
        <v>74</v>
      </c>
      <c r="AF620" t="s">
        <v>74</v>
      </c>
      <c r="AG620">
        <v>8</v>
      </c>
      <c r="AH620">
        <v>3</v>
      </c>
      <c r="AI620">
        <v>4</v>
      </c>
      <c r="AJ620">
        <v>0</v>
      </c>
      <c r="AK620">
        <v>0</v>
      </c>
      <c r="AL620" t="s">
        <v>1772</v>
      </c>
      <c r="AM620" t="s">
        <v>630</v>
      </c>
      <c r="AN620" t="s">
        <v>1773</v>
      </c>
      <c r="AO620" t="s">
        <v>7297</v>
      </c>
      <c r="AP620" t="s">
        <v>74</v>
      </c>
      <c r="AQ620" t="s">
        <v>74</v>
      </c>
      <c r="AR620" t="s">
        <v>7298</v>
      </c>
      <c r="AS620" t="s">
        <v>7299</v>
      </c>
      <c r="AT620" t="s">
        <v>74</v>
      </c>
      <c r="AU620">
        <v>1997</v>
      </c>
      <c r="AV620">
        <v>7</v>
      </c>
      <c r="AW620">
        <v>4</v>
      </c>
      <c r="AX620" t="s">
        <v>74</v>
      </c>
      <c r="AY620" t="s">
        <v>74</v>
      </c>
      <c r="AZ620" t="s">
        <v>74</v>
      </c>
      <c r="BA620" t="s">
        <v>74</v>
      </c>
      <c r="BB620">
        <v>421</v>
      </c>
      <c r="BC620">
        <v>425</v>
      </c>
      <c r="BD620" t="s">
        <v>74</v>
      </c>
      <c r="BE620" t="s">
        <v>7300</v>
      </c>
      <c r="BF620" t="str">
        <f>HYPERLINK("http://dx.doi.org/10.1023/A:1007909925261","http://dx.doi.org/10.1023/A:1007909925261")</f>
        <v>http://dx.doi.org/10.1023/A:1007909925261</v>
      </c>
      <c r="BG620" t="s">
        <v>74</v>
      </c>
      <c r="BH620" t="s">
        <v>74</v>
      </c>
      <c r="BI620">
        <v>5</v>
      </c>
      <c r="BJ620" t="s">
        <v>638</v>
      </c>
      <c r="BK620" t="s">
        <v>363</v>
      </c>
      <c r="BL620" t="s">
        <v>638</v>
      </c>
      <c r="BM620" t="s">
        <v>7301</v>
      </c>
      <c r="BN620" t="s">
        <v>74</v>
      </c>
      <c r="BO620" t="s">
        <v>74</v>
      </c>
      <c r="BP620" t="s">
        <v>74</v>
      </c>
      <c r="BQ620" t="s">
        <v>74</v>
      </c>
      <c r="BR620" t="s">
        <v>97</v>
      </c>
      <c r="BS620" t="s">
        <v>7302</v>
      </c>
      <c r="BT620" t="str">
        <f>HYPERLINK("https%3A%2F%2Fwww.webofscience.com%2Fwos%2Fwoscc%2Ffull-record%2FWOS:000072280100020","View Full Record in Web of Science")</f>
        <v>View Full Record in Web of Science</v>
      </c>
    </row>
    <row r="621" spans="1:72" x14ac:dyDescent="0.15">
      <c r="A621" t="s">
        <v>72</v>
      </c>
      <c r="B621" t="s">
        <v>7303</v>
      </c>
      <c r="C621" t="s">
        <v>74</v>
      </c>
      <c r="D621" t="s">
        <v>74</v>
      </c>
      <c r="E621" t="s">
        <v>74</v>
      </c>
      <c r="F621" t="s">
        <v>7303</v>
      </c>
      <c r="G621" t="s">
        <v>74</v>
      </c>
      <c r="H621" t="s">
        <v>74</v>
      </c>
      <c r="I621" t="s">
        <v>7304</v>
      </c>
      <c r="J621" t="s">
        <v>7305</v>
      </c>
      <c r="K621" t="s">
        <v>74</v>
      </c>
      <c r="L621" t="s">
        <v>74</v>
      </c>
      <c r="M621" t="s">
        <v>77</v>
      </c>
      <c r="N621" t="s">
        <v>78</v>
      </c>
      <c r="O621" t="s">
        <v>74</v>
      </c>
      <c r="P621" t="s">
        <v>74</v>
      </c>
      <c r="Q621" t="s">
        <v>74</v>
      </c>
      <c r="R621" t="s">
        <v>74</v>
      </c>
      <c r="S621" t="s">
        <v>74</v>
      </c>
      <c r="T621" t="s">
        <v>7306</v>
      </c>
      <c r="U621" t="s">
        <v>7307</v>
      </c>
      <c r="V621" t="s">
        <v>7308</v>
      </c>
      <c r="W621" t="s">
        <v>7309</v>
      </c>
      <c r="X621" t="s">
        <v>7310</v>
      </c>
      <c r="Y621" t="s">
        <v>7311</v>
      </c>
      <c r="Z621" t="s">
        <v>74</v>
      </c>
      <c r="AA621" t="s">
        <v>74</v>
      </c>
      <c r="AB621" t="s">
        <v>74</v>
      </c>
      <c r="AC621" t="s">
        <v>74</v>
      </c>
      <c r="AD621" t="s">
        <v>74</v>
      </c>
      <c r="AE621" t="s">
        <v>74</v>
      </c>
      <c r="AF621" t="s">
        <v>74</v>
      </c>
      <c r="AG621">
        <v>43</v>
      </c>
      <c r="AH621">
        <v>40</v>
      </c>
      <c r="AI621">
        <v>43</v>
      </c>
      <c r="AJ621">
        <v>0</v>
      </c>
      <c r="AK621">
        <v>4</v>
      </c>
      <c r="AL621" t="s">
        <v>7312</v>
      </c>
      <c r="AM621" t="s">
        <v>7313</v>
      </c>
      <c r="AN621" t="s">
        <v>7314</v>
      </c>
      <c r="AO621" t="s">
        <v>7315</v>
      </c>
      <c r="AP621" t="s">
        <v>74</v>
      </c>
      <c r="AQ621" t="s">
        <v>74</v>
      </c>
      <c r="AR621" t="s">
        <v>7305</v>
      </c>
      <c r="AS621" t="s">
        <v>7316</v>
      </c>
      <c r="AT621" t="s">
        <v>74</v>
      </c>
      <c r="AU621">
        <v>1997</v>
      </c>
      <c r="AV621">
        <v>36</v>
      </c>
      <c r="AW621" t="s">
        <v>74</v>
      </c>
      <c r="AX621" t="s">
        <v>74</v>
      </c>
      <c r="AY621" t="s">
        <v>74</v>
      </c>
      <c r="AZ621" t="s">
        <v>74</v>
      </c>
      <c r="BA621" t="s">
        <v>74</v>
      </c>
      <c r="BB621">
        <v>173</v>
      </c>
      <c r="BC621">
        <v>187</v>
      </c>
      <c r="BD621" t="s">
        <v>74</v>
      </c>
      <c r="BE621" t="s">
        <v>7317</v>
      </c>
      <c r="BF621" t="str">
        <f>HYPERLINK("http://dx.doi.org/10.1007/BF02536883","http://dx.doi.org/10.1007/BF02536883")</f>
        <v>http://dx.doi.org/10.1007/BF02536883</v>
      </c>
      <c r="BG621" t="s">
        <v>74</v>
      </c>
      <c r="BH621" t="s">
        <v>74</v>
      </c>
      <c r="BI621">
        <v>15</v>
      </c>
      <c r="BJ621" t="s">
        <v>3225</v>
      </c>
      <c r="BK621" t="s">
        <v>95</v>
      </c>
      <c r="BL621" t="s">
        <v>3225</v>
      </c>
      <c r="BM621" t="s">
        <v>7318</v>
      </c>
      <c r="BN621" t="s">
        <v>74</v>
      </c>
      <c r="BO621" t="s">
        <v>74</v>
      </c>
      <c r="BP621" t="s">
        <v>74</v>
      </c>
      <c r="BQ621" t="s">
        <v>74</v>
      </c>
      <c r="BR621" t="s">
        <v>97</v>
      </c>
      <c r="BS621" t="s">
        <v>7319</v>
      </c>
      <c r="BT621" t="str">
        <f>HYPERLINK("https%3A%2F%2Fwww.webofscience.com%2Fwos%2Fwoscc%2Ffull-record%2FWOS:A1997WU31400010","View Full Record in Web of Science")</f>
        <v>View Full Record in Web of Science</v>
      </c>
    </row>
    <row r="622" spans="1:72" x14ac:dyDescent="0.15">
      <c r="A622" t="s">
        <v>5885</v>
      </c>
      <c r="B622" t="s">
        <v>7320</v>
      </c>
      <c r="C622" t="s">
        <v>74</v>
      </c>
      <c r="D622" t="s">
        <v>74</v>
      </c>
      <c r="E622" t="s">
        <v>7321</v>
      </c>
      <c r="F622" t="s">
        <v>7320</v>
      </c>
      <c r="G622" t="s">
        <v>74</v>
      </c>
      <c r="H622" t="s">
        <v>74</v>
      </c>
      <c r="I622" t="s">
        <v>7322</v>
      </c>
      <c r="J622" t="s">
        <v>7323</v>
      </c>
      <c r="K622" t="s">
        <v>7324</v>
      </c>
      <c r="L622" t="s">
        <v>74</v>
      </c>
      <c r="M622" t="s">
        <v>77</v>
      </c>
      <c r="N622" t="s">
        <v>5890</v>
      </c>
      <c r="O622" t="s">
        <v>7325</v>
      </c>
      <c r="P622" t="s">
        <v>7326</v>
      </c>
      <c r="Q622" t="s">
        <v>7327</v>
      </c>
      <c r="R622" t="s">
        <v>74</v>
      </c>
      <c r="S622" t="s">
        <v>74</v>
      </c>
      <c r="T622" t="s">
        <v>74</v>
      </c>
      <c r="U622" t="s">
        <v>74</v>
      </c>
      <c r="V622" t="s">
        <v>74</v>
      </c>
      <c r="W622" t="s">
        <v>74</v>
      </c>
      <c r="X622" t="s">
        <v>74</v>
      </c>
      <c r="Y622" t="s">
        <v>7328</v>
      </c>
      <c r="Z622" t="s">
        <v>74</v>
      </c>
      <c r="AA622" t="s">
        <v>74</v>
      </c>
      <c r="AB622" t="s">
        <v>7329</v>
      </c>
      <c r="AC622" t="s">
        <v>74</v>
      </c>
      <c r="AD622" t="s">
        <v>74</v>
      </c>
      <c r="AE622" t="s">
        <v>74</v>
      </c>
      <c r="AF622" t="s">
        <v>74</v>
      </c>
      <c r="AG622">
        <v>0</v>
      </c>
      <c r="AH622">
        <v>0</v>
      </c>
      <c r="AI622">
        <v>0</v>
      </c>
      <c r="AJ622">
        <v>0</v>
      </c>
      <c r="AK622">
        <v>1</v>
      </c>
      <c r="AL622" t="s">
        <v>7330</v>
      </c>
      <c r="AM622" t="s">
        <v>7331</v>
      </c>
      <c r="AN622" t="s">
        <v>7332</v>
      </c>
      <c r="AO622" t="s">
        <v>74</v>
      </c>
      <c r="AP622" t="s">
        <v>74</v>
      </c>
      <c r="AQ622" t="s">
        <v>7333</v>
      </c>
      <c r="AR622" t="s">
        <v>7334</v>
      </c>
      <c r="AS622" t="s">
        <v>74</v>
      </c>
      <c r="AT622" t="s">
        <v>74</v>
      </c>
      <c r="AU622">
        <v>1997</v>
      </c>
      <c r="AV622" t="s">
        <v>74</v>
      </c>
      <c r="AW622" t="s">
        <v>7335</v>
      </c>
      <c r="AX622" t="s">
        <v>74</v>
      </c>
      <c r="AY622" t="s">
        <v>74</v>
      </c>
      <c r="AZ622" t="s">
        <v>74</v>
      </c>
      <c r="BA622" t="s">
        <v>74</v>
      </c>
      <c r="BB622">
        <v>81</v>
      </c>
      <c r="BC622">
        <v>85</v>
      </c>
      <c r="BD622" t="s">
        <v>74</v>
      </c>
      <c r="BE622" t="s">
        <v>74</v>
      </c>
      <c r="BF622" t="s">
        <v>74</v>
      </c>
      <c r="BG622" t="s">
        <v>74</v>
      </c>
      <c r="BH622" t="s">
        <v>74</v>
      </c>
      <c r="BI622">
        <v>5</v>
      </c>
      <c r="BJ622" t="s">
        <v>7336</v>
      </c>
      <c r="BK622" t="s">
        <v>5898</v>
      </c>
      <c r="BL622" t="s">
        <v>7336</v>
      </c>
      <c r="BM622" t="s">
        <v>7337</v>
      </c>
      <c r="BN622" t="s">
        <v>74</v>
      </c>
      <c r="BO622" t="s">
        <v>74</v>
      </c>
      <c r="BP622" t="s">
        <v>74</v>
      </c>
      <c r="BQ622" t="s">
        <v>74</v>
      </c>
      <c r="BR622" t="s">
        <v>97</v>
      </c>
      <c r="BS622" t="s">
        <v>7338</v>
      </c>
      <c r="BT622" t="str">
        <f>HYPERLINK("https%3A%2F%2Fwww.webofscience.com%2Fwos%2Fwoscc%2Ffull-record%2FWOS:A1997BJ76Q00018","View Full Record in Web of Science")</f>
        <v>View Full Record in Web of Science</v>
      </c>
    </row>
    <row r="623" spans="1:72" x14ac:dyDescent="0.15">
      <c r="A623" t="s">
        <v>233</v>
      </c>
      <c r="B623" t="s">
        <v>7339</v>
      </c>
      <c r="C623" t="s">
        <v>74</v>
      </c>
      <c r="D623" t="s">
        <v>7340</v>
      </c>
      <c r="E623" t="s">
        <v>74</v>
      </c>
      <c r="F623" t="s">
        <v>7339</v>
      </c>
      <c r="G623" t="s">
        <v>74</v>
      </c>
      <c r="H623" t="s">
        <v>74</v>
      </c>
      <c r="I623" t="s">
        <v>7341</v>
      </c>
      <c r="J623" t="s">
        <v>7342</v>
      </c>
      <c r="K623" t="s">
        <v>7343</v>
      </c>
      <c r="L623" t="s">
        <v>74</v>
      </c>
      <c r="M623" t="s">
        <v>77</v>
      </c>
      <c r="N623" t="s">
        <v>428</v>
      </c>
      <c r="O623" t="s">
        <v>7344</v>
      </c>
      <c r="P623" t="s">
        <v>7345</v>
      </c>
      <c r="Q623" t="s">
        <v>7346</v>
      </c>
      <c r="R623" t="s">
        <v>74</v>
      </c>
      <c r="S623" t="s">
        <v>74</v>
      </c>
      <c r="T623" t="s">
        <v>74</v>
      </c>
      <c r="U623" t="s">
        <v>7347</v>
      </c>
      <c r="V623" t="s">
        <v>7348</v>
      </c>
      <c r="W623" t="s">
        <v>7349</v>
      </c>
      <c r="X623" t="s">
        <v>74</v>
      </c>
      <c r="Y623" t="s">
        <v>7350</v>
      </c>
      <c r="Z623" t="s">
        <v>74</v>
      </c>
      <c r="AA623" t="s">
        <v>74</v>
      </c>
      <c r="AB623" t="s">
        <v>74</v>
      </c>
      <c r="AC623" t="s">
        <v>74</v>
      </c>
      <c r="AD623" t="s">
        <v>74</v>
      </c>
      <c r="AE623" t="s">
        <v>74</v>
      </c>
      <c r="AF623" t="s">
        <v>74</v>
      </c>
      <c r="AG623">
        <v>38</v>
      </c>
      <c r="AH623">
        <v>11</v>
      </c>
      <c r="AI623">
        <v>11</v>
      </c>
      <c r="AJ623">
        <v>0</v>
      </c>
      <c r="AK623">
        <v>13</v>
      </c>
      <c r="AL623" t="s">
        <v>2595</v>
      </c>
      <c r="AM623" t="s">
        <v>572</v>
      </c>
      <c r="AN623" t="s">
        <v>7351</v>
      </c>
      <c r="AO623" t="s">
        <v>7352</v>
      </c>
      <c r="AP623" t="s">
        <v>7353</v>
      </c>
      <c r="AQ623" t="s">
        <v>7354</v>
      </c>
      <c r="AR623" t="s">
        <v>7355</v>
      </c>
      <c r="AS623" t="s">
        <v>7356</v>
      </c>
      <c r="AT623" t="s">
        <v>74</v>
      </c>
      <c r="AU623">
        <v>1997</v>
      </c>
      <c r="AV623">
        <v>674</v>
      </c>
      <c r="AW623" t="s">
        <v>74</v>
      </c>
      <c r="AX623" t="s">
        <v>74</v>
      </c>
      <c r="AY623" t="s">
        <v>74</v>
      </c>
      <c r="AZ623" t="s">
        <v>74</v>
      </c>
      <c r="BA623" t="s">
        <v>74</v>
      </c>
      <c r="BB623">
        <v>64</v>
      </c>
      <c r="BC623">
        <v>75</v>
      </c>
      <c r="BD623" t="s">
        <v>74</v>
      </c>
      <c r="BE623" t="s">
        <v>74</v>
      </c>
      <c r="BF623" t="s">
        <v>74</v>
      </c>
      <c r="BG623" t="s">
        <v>74</v>
      </c>
      <c r="BH623" t="s">
        <v>74</v>
      </c>
      <c r="BI623">
        <v>12</v>
      </c>
      <c r="BJ623" t="s">
        <v>7357</v>
      </c>
      <c r="BK623" t="s">
        <v>363</v>
      </c>
      <c r="BL623" t="s">
        <v>7358</v>
      </c>
      <c r="BM623" t="s">
        <v>7359</v>
      </c>
      <c r="BN623" t="s">
        <v>74</v>
      </c>
      <c r="BO623" t="s">
        <v>74</v>
      </c>
      <c r="BP623" t="s">
        <v>74</v>
      </c>
      <c r="BQ623" t="s">
        <v>74</v>
      </c>
      <c r="BR623" t="s">
        <v>97</v>
      </c>
      <c r="BS623" t="s">
        <v>7360</v>
      </c>
      <c r="BT623" t="str">
        <f>HYPERLINK("https%3A%2F%2Fwww.webofscience.com%2Fwos%2Fwoscc%2Ffull-record%2FWOS:A1997BJ90T00007","View Full Record in Web of Science")</f>
        <v>View Full Record in Web of Science</v>
      </c>
    </row>
    <row r="624" spans="1:72" x14ac:dyDescent="0.15">
      <c r="A624" t="s">
        <v>233</v>
      </c>
      <c r="B624" t="s">
        <v>7361</v>
      </c>
      <c r="C624" t="s">
        <v>74</v>
      </c>
      <c r="D624" t="s">
        <v>7340</v>
      </c>
      <c r="E624" t="s">
        <v>74</v>
      </c>
      <c r="F624" t="s">
        <v>7361</v>
      </c>
      <c r="G624" t="s">
        <v>74</v>
      </c>
      <c r="H624" t="s">
        <v>74</v>
      </c>
      <c r="I624" t="s">
        <v>7362</v>
      </c>
      <c r="J624" t="s">
        <v>7342</v>
      </c>
      <c r="K624" t="s">
        <v>7343</v>
      </c>
      <c r="L624" t="s">
        <v>74</v>
      </c>
      <c r="M624" t="s">
        <v>77</v>
      </c>
      <c r="N624" t="s">
        <v>428</v>
      </c>
      <c r="O624" t="s">
        <v>7344</v>
      </c>
      <c r="P624" t="s">
        <v>7345</v>
      </c>
      <c r="Q624" t="s">
        <v>7346</v>
      </c>
      <c r="R624" t="s">
        <v>74</v>
      </c>
      <c r="S624" t="s">
        <v>74</v>
      </c>
      <c r="T624" t="s">
        <v>74</v>
      </c>
      <c r="U624" t="s">
        <v>7363</v>
      </c>
      <c r="V624" t="s">
        <v>7364</v>
      </c>
      <c r="W624" t="s">
        <v>7365</v>
      </c>
      <c r="X624" t="s">
        <v>7366</v>
      </c>
      <c r="Y624" t="s">
        <v>74</v>
      </c>
      <c r="Z624" t="s">
        <v>74</v>
      </c>
      <c r="AA624" t="s">
        <v>74</v>
      </c>
      <c r="AB624" t="s">
        <v>74</v>
      </c>
      <c r="AC624" t="s">
        <v>74</v>
      </c>
      <c r="AD624" t="s">
        <v>74</v>
      </c>
      <c r="AE624" t="s">
        <v>74</v>
      </c>
      <c r="AF624" t="s">
        <v>74</v>
      </c>
      <c r="AG624">
        <v>53</v>
      </c>
      <c r="AH624">
        <v>37</v>
      </c>
      <c r="AI624">
        <v>41</v>
      </c>
      <c r="AJ624">
        <v>0</v>
      </c>
      <c r="AK624">
        <v>16</v>
      </c>
      <c r="AL624" t="s">
        <v>2595</v>
      </c>
      <c r="AM624" t="s">
        <v>572</v>
      </c>
      <c r="AN624" t="s">
        <v>7351</v>
      </c>
      <c r="AO624" t="s">
        <v>7352</v>
      </c>
      <c r="AP624" t="s">
        <v>74</v>
      </c>
      <c r="AQ624" t="s">
        <v>7354</v>
      </c>
      <c r="AR624" t="s">
        <v>7355</v>
      </c>
      <c r="AS624" t="s">
        <v>7356</v>
      </c>
      <c r="AT624" t="s">
        <v>74</v>
      </c>
      <c r="AU624">
        <v>1997</v>
      </c>
      <c r="AV624">
        <v>674</v>
      </c>
      <c r="AW624" t="s">
        <v>74</v>
      </c>
      <c r="AX624" t="s">
        <v>74</v>
      </c>
      <c r="AY624" t="s">
        <v>74</v>
      </c>
      <c r="AZ624" t="s">
        <v>74</v>
      </c>
      <c r="BA624" t="s">
        <v>74</v>
      </c>
      <c r="BB624">
        <v>85</v>
      </c>
      <c r="BC624">
        <v>94</v>
      </c>
      <c r="BD624" t="s">
        <v>74</v>
      </c>
      <c r="BE624" t="s">
        <v>74</v>
      </c>
      <c r="BF624" t="s">
        <v>74</v>
      </c>
      <c r="BG624" t="s">
        <v>74</v>
      </c>
      <c r="BH624" t="s">
        <v>74</v>
      </c>
      <c r="BI624">
        <v>10</v>
      </c>
      <c r="BJ624" t="s">
        <v>7357</v>
      </c>
      <c r="BK624" t="s">
        <v>363</v>
      </c>
      <c r="BL624" t="s">
        <v>7358</v>
      </c>
      <c r="BM624" t="s">
        <v>7359</v>
      </c>
      <c r="BN624" t="s">
        <v>74</v>
      </c>
      <c r="BO624" t="s">
        <v>74</v>
      </c>
      <c r="BP624" t="s">
        <v>74</v>
      </c>
      <c r="BQ624" t="s">
        <v>74</v>
      </c>
      <c r="BR624" t="s">
        <v>97</v>
      </c>
      <c r="BS624" t="s">
        <v>7367</v>
      </c>
      <c r="BT624" t="str">
        <f>HYPERLINK("https%3A%2F%2Fwww.webofscience.com%2Fwos%2Fwoscc%2Ffull-record%2FWOS:A1997BJ90T00009","View Full Record in Web of Science")</f>
        <v>View Full Record in Web of Science</v>
      </c>
    </row>
    <row r="625" spans="1:72" x14ac:dyDescent="0.15">
      <c r="A625" t="s">
        <v>72</v>
      </c>
      <c r="B625" t="s">
        <v>7368</v>
      </c>
      <c r="C625" t="s">
        <v>74</v>
      </c>
      <c r="D625" t="s">
        <v>74</v>
      </c>
      <c r="E625" t="s">
        <v>74</v>
      </c>
      <c r="F625" t="s">
        <v>7368</v>
      </c>
      <c r="G625" t="s">
        <v>74</v>
      </c>
      <c r="H625" t="s">
        <v>74</v>
      </c>
      <c r="I625" t="s">
        <v>7369</v>
      </c>
      <c r="J625" t="s">
        <v>7370</v>
      </c>
      <c r="K625" t="s">
        <v>74</v>
      </c>
      <c r="L625" t="s">
        <v>74</v>
      </c>
      <c r="M625" t="s">
        <v>77</v>
      </c>
      <c r="N625" t="s">
        <v>78</v>
      </c>
      <c r="O625" t="s">
        <v>74</v>
      </c>
      <c r="P625" t="s">
        <v>74</v>
      </c>
      <c r="Q625" t="s">
        <v>74</v>
      </c>
      <c r="R625" t="s">
        <v>74</v>
      </c>
      <c r="S625" t="s">
        <v>74</v>
      </c>
      <c r="T625" t="s">
        <v>74</v>
      </c>
      <c r="U625" t="s">
        <v>7371</v>
      </c>
      <c r="V625" t="s">
        <v>7372</v>
      </c>
      <c r="W625" t="s">
        <v>7373</v>
      </c>
      <c r="X625" t="s">
        <v>7374</v>
      </c>
      <c r="Y625" t="s">
        <v>7375</v>
      </c>
      <c r="Z625" t="s">
        <v>74</v>
      </c>
      <c r="AA625" t="s">
        <v>74</v>
      </c>
      <c r="AB625" t="s">
        <v>7376</v>
      </c>
      <c r="AC625" t="s">
        <v>74</v>
      </c>
      <c r="AD625" t="s">
        <v>74</v>
      </c>
      <c r="AE625" t="s">
        <v>74</v>
      </c>
      <c r="AF625" t="s">
        <v>74</v>
      </c>
      <c r="AG625">
        <v>47</v>
      </c>
      <c r="AH625">
        <v>10</v>
      </c>
      <c r="AI625">
        <v>10</v>
      </c>
      <c r="AJ625">
        <v>0</v>
      </c>
      <c r="AK625">
        <v>5</v>
      </c>
      <c r="AL625" t="s">
        <v>7377</v>
      </c>
      <c r="AM625" t="s">
        <v>1502</v>
      </c>
      <c r="AN625" t="s">
        <v>7378</v>
      </c>
      <c r="AO625" t="s">
        <v>7379</v>
      </c>
      <c r="AP625" t="s">
        <v>7380</v>
      </c>
      <c r="AQ625" t="s">
        <v>74</v>
      </c>
      <c r="AR625" t="s">
        <v>7381</v>
      </c>
      <c r="AS625" t="s">
        <v>7382</v>
      </c>
      <c r="AT625" t="s">
        <v>74</v>
      </c>
      <c r="AU625">
        <v>1997</v>
      </c>
      <c r="AV625">
        <v>31</v>
      </c>
      <c r="AW625">
        <v>3</v>
      </c>
      <c r="AX625" t="s">
        <v>74</v>
      </c>
      <c r="AY625" t="s">
        <v>74</v>
      </c>
      <c r="AZ625" t="s">
        <v>74</v>
      </c>
      <c r="BA625" t="s">
        <v>74</v>
      </c>
      <c r="BB625">
        <v>155</v>
      </c>
      <c r="BC625">
        <v>168</v>
      </c>
      <c r="BD625" t="s">
        <v>74</v>
      </c>
      <c r="BE625" t="s">
        <v>7383</v>
      </c>
      <c r="BF625" t="str">
        <f>HYPERLINK("http://dx.doi.org/10.2343/geochemj.31.155","http://dx.doi.org/10.2343/geochemj.31.155")</f>
        <v>http://dx.doi.org/10.2343/geochemj.31.155</v>
      </c>
      <c r="BG625" t="s">
        <v>74</v>
      </c>
      <c r="BH625" t="s">
        <v>74</v>
      </c>
      <c r="BI625">
        <v>14</v>
      </c>
      <c r="BJ625" t="s">
        <v>225</v>
      </c>
      <c r="BK625" t="s">
        <v>95</v>
      </c>
      <c r="BL625" t="s">
        <v>225</v>
      </c>
      <c r="BM625" t="s">
        <v>7384</v>
      </c>
      <c r="BN625" t="s">
        <v>74</v>
      </c>
      <c r="BO625" t="s">
        <v>5987</v>
      </c>
      <c r="BP625" t="s">
        <v>74</v>
      </c>
      <c r="BQ625" t="s">
        <v>74</v>
      </c>
      <c r="BR625" t="s">
        <v>97</v>
      </c>
      <c r="BS625" t="s">
        <v>7385</v>
      </c>
      <c r="BT625" t="str">
        <f>HYPERLINK("https%3A%2F%2Fwww.webofscience.com%2Fwos%2Fwoscc%2Ffull-record%2FWOS:A1997XB97300003","View Full Record in Web of Science")</f>
        <v>View Full Record in Web of Science</v>
      </c>
    </row>
    <row r="626" spans="1:72" x14ac:dyDescent="0.15">
      <c r="A626" t="s">
        <v>72</v>
      </c>
      <c r="B626" t="s">
        <v>7386</v>
      </c>
      <c r="C626" t="s">
        <v>74</v>
      </c>
      <c r="D626" t="s">
        <v>74</v>
      </c>
      <c r="E626" t="s">
        <v>74</v>
      </c>
      <c r="F626" t="s">
        <v>7386</v>
      </c>
      <c r="G626" t="s">
        <v>74</v>
      </c>
      <c r="H626" t="s">
        <v>74</v>
      </c>
      <c r="I626" t="s">
        <v>7387</v>
      </c>
      <c r="J626" t="s">
        <v>7370</v>
      </c>
      <c r="K626" t="s">
        <v>74</v>
      </c>
      <c r="L626" t="s">
        <v>74</v>
      </c>
      <c r="M626" t="s">
        <v>77</v>
      </c>
      <c r="N626" t="s">
        <v>78</v>
      </c>
      <c r="O626" t="s">
        <v>74</v>
      </c>
      <c r="P626" t="s">
        <v>74</v>
      </c>
      <c r="Q626" t="s">
        <v>74</v>
      </c>
      <c r="R626" t="s">
        <v>74</v>
      </c>
      <c r="S626" t="s">
        <v>74</v>
      </c>
      <c r="T626" t="s">
        <v>74</v>
      </c>
      <c r="U626" t="s">
        <v>7388</v>
      </c>
      <c r="V626" t="s">
        <v>7389</v>
      </c>
      <c r="W626" t="s">
        <v>7390</v>
      </c>
      <c r="X626" t="s">
        <v>7153</v>
      </c>
      <c r="Y626" t="s">
        <v>7391</v>
      </c>
      <c r="Z626" t="s">
        <v>74</v>
      </c>
      <c r="AA626" t="s">
        <v>74</v>
      </c>
      <c r="AB626" t="s">
        <v>74</v>
      </c>
      <c r="AC626" t="s">
        <v>74</v>
      </c>
      <c r="AD626" t="s">
        <v>74</v>
      </c>
      <c r="AE626" t="s">
        <v>74</v>
      </c>
      <c r="AF626" t="s">
        <v>74</v>
      </c>
      <c r="AG626">
        <v>10</v>
      </c>
      <c r="AH626">
        <v>15</v>
      </c>
      <c r="AI626">
        <v>15</v>
      </c>
      <c r="AJ626">
        <v>0</v>
      </c>
      <c r="AK626">
        <v>6</v>
      </c>
      <c r="AL626" t="s">
        <v>7377</v>
      </c>
      <c r="AM626" t="s">
        <v>1502</v>
      </c>
      <c r="AN626" t="s">
        <v>7378</v>
      </c>
      <c r="AO626" t="s">
        <v>7379</v>
      </c>
      <c r="AP626" t="s">
        <v>7380</v>
      </c>
      <c r="AQ626" t="s">
        <v>74</v>
      </c>
      <c r="AR626" t="s">
        <v>7381</v>
      </c>
      <c r="AS626" t="s">
        <v>7382</v>
      </c>
      <c r="AT626" t="s">
        <v>74</v>
      </c>
      <c r="AU626">
        <v>1997</v>
      </c>
      <c r="AV626">
        <v>31</v>
      </c>
      <c r="AW626">
        <v>3</v>
      </c>
      <c r="AX626" t="s">
        <v>74</v>
      </c>
      <c r="AY626" t="s">
        <v>74</v>
      </c>
      <c r="AZ626" t="s">
        <v>74</v>
      </c>
      <c r="BA626" t="s">
        <v>74</v>
      </c>
      <c r="BB626">
        <v>175</v>
      </c>
      <c r="BC626">
        <v>181</v>
      </c>
      <c r="BD626" t="s">
        <v>74</v>
      </c>
      <c r="BE626" t="s">
        <v>7392</v>
      </c>
      <c r="BF626" t="str">
        <f>HYPERLINK("http://dx.doi.org/10.2343/geochemj.31.175","http://dx.doi.org/10.2343/geochemj.31.175")</f>
        <v>http://dx.doi.org/10.2343/geochemj.31.175</v>
      </c>
      <c r="BG626" t="s">
        <v>74</v>
      </c>
      <c r="BH626" t="s">
        <v>74</v>
      </c>
      <c r="BI626">
        <v>7</v>
      </c>
      <c r="BJ626" t="s">
        <v>225</v>
      </c>
      <c r="BK626" t="s">
        <v>95</v>
      </c>
      <c r="BL626" t="s">
        <v>225</v>
      </c>
      <c r="BM626" t="s">
        <v>7384</v>
      </c>
      <c r="BN626" t="s">
        <v>74</v>
      </c>
      <c r="BO626" t="s">
        <v>5987</v>
      </c>
      <c r="BP626" t="s">
        <v>74</v>
      </c>
      <c r="BQ626" t="s">
        <v>74</v>
      </c>
      <c r="BR626" t="s">
        <v>97</v>
      </c>
      <c r="BS626" t="s">
        <v>7393</v>
      </c>
      <c r="BT626" t="str">
        <f>HYPERLINK("https%3A%2F%2Fwww.webofscience.com%2Fwos%2Fwoscc%2Ffull-record%2FWOS:A1997XB97300005","View Full Record in Web of Science")</f>
        <v>View Full Record in Web of Science</v>
      </c>
    </row>
    <row r="627" spans="1:72" x14ac:dyDescent="0.15">
      <c r="A627" t="s">
        <v>72</v>
      </c>
      <c r="B627" t="s">
        <v>3038</v>
      </c>
      <c r="C627" t="s">
        <v>74</v>
      </c>
      <c r="D627" t="s">
        <v>74</v>
      </c>
      <c r="E627" t="s">
        <v>74</v>
      </c>
      <c r="F627" t="s">
        <v>3038</v>
      </c>
      <c r="G627" t="s">
        <v>74</v>
      </c>
      <c r="H627" t="s">
        <v>74</v>
      </c>
      <c r="I627" t="s">
        <v>7394</v>
      </c>
      <c r="J627" t="s">
        <v>1514</v>
      </c>
      <c r="K627" t="s">
        <v>74</v>
      </c>
      <c r="L627" t="s">
        <v>74</v>
      </c>
      <c r="M627" t="s">
        <v>77</v>
      </c>
      <c r="N627" t="s">
        <v>1701</v>
      </c>
      <c r="O627" t="s">
        <v>74</v>
      </c>
      <c r="P627" t="s">
        <v>74</v>
      </c>
      <c r="Q627" t="s">
        <v>74</v>
      </c>
      <c r="R627" t="s">
        <v>74</v>
      </c>
      <c r="S627" t="s">
        <v>74</v>
      </c>
      <c r="T627" t="s">
        <v>74</v>
      </c>
      <c r="U627" t="s">
        <v>7395</v>
      </c>
      <c r="V627" t="s">
        <v>7396</v>
      </c>
      <c r="W627" t="s">
        <v>7397</v>
      </c>
      <c r="X627" t="s">
        <v>7398</v>
      </c>
      <c r="Y627" t="s">
        <v>7399</v>
      </c>
      <c r="Z627" t="s">
        <v>74</v>
      </c>
      <c r="AA627" t="s">
        <v>245</v>
      </c>
      <c r="AB627" t="s">
        <v>246</v>
      </c>
      <c r="AC627" t="s">
        <v>7400</v>
      </c>
      <c r="AD627" t="s">
        <v>2384</v>
      </c>
      <c r="AE627" t="s">
        <v>74</v>
      </c>
      <c r="AF627" t="s">
        <v>74</v>
      </c>
      <c r="AG627">
        <v>33</v>
      </c>
      <c r="AH627">
        <v>96</v>
      </c>
      <c r="AI627">
        <v>101</v>
      </c>
      <c r="AJ627">
        <v>0</v>
      </c>
      <c r="AK627">
        <v>28</v>
      </c>
      <c r="AL627" t="s">
        <v>175</v>
      </c>
      <c r="AM627" t="s">
        <v>132</v>
      </c>
      <c r="AN627" t="s">
        <v>860</v>
      </c>
      <c r="AO627" t="s">
        <v>1522</v>
      </c>
      <c r="AP627" t="s">
        <v>74</v>
      </c>
      <c r="AQ627" t="s">
        <v>74</v>
      </c>
      <c r="AR627" t="s">
        <v>1523</v>
      </c>
      <c r="AS627" t="s">
        <v>1524</v>
      </c>
      <c r="AT627" t="s">
        <v>5966</v>
      </c>
      <c r="AU627">
        <v>1997</v>
      </c>
      <c r="AV627">
        <v>61</v>
      </c>
      <c r="AW627">
        <v>2</v>
      </c>
      <c r="AX627" t="s">
        <v>74</v>
      </c>
      <c r="AY627" t="s">
        <v>74</v>
      </c>
      <c r="AZ627" t="s">
        <v>74</v>
      </c>
      <c r="BA627" t="s">
        <v>74</v>
      </c>
      <c r="BB627">
        <v>475</v>
      </c>
      <c r="BC627">
        <v>481</v>
      </c>
      <c r="BD627" t="s">
        <v>74</v>
      </c>
      <c r="BE627" t="s">
        <v>7401</v>
      </c>
      <c r="BF627" t="str">
        <f>HYPERLINK("http://dx.doi.org/10.1016/S0016-7037(96)00400-0","http://dx.doi.org/10.1016/S0016-7037(96)00400-0")</f>
        <v>http://dx.doi.org/10.1016/S0016-7037(96)00400-0</v>
      </c>
      <c r="BG627" t="s">
        <v>74</v>
      </c>
      <c r="BH627" t="s">
        <v>74</v>
      </c>
      <c r="BI627">
        <v>7</v>
      </c>
      <c r="BJ627" t="s">
        <v>225</v>
      </c>
      <c r="BK627" t="s">
        <v>95</v>
      </c>
      <c r="BL627" t="s">
        <v>225</v>
      </c>
      <c r="BM627" t="s">
        <v>7402</v>
      </c>
      <c r="BN627">
        <v>11541466</v>
      </c>
      <c r="BO627" t="s">
        <v>74</v>
      </c>
      <c r="BP627" t="s">
        <v>74</v>
      </c>
      <c r="BQ627" t="s">
        <v>74</v>
      </c>
      <c r="BR627" t="s">
        <v>97</v>
      </c>
      <c r="BS627" t="s">
        <v>7403</v>
      </c>
      <c r="BT627" t="str">
        <f>HYPERLINK("https%3A%2F%2Fwww.webofscience.com%2Fwos%2Fwoscc%2Ffull-record%2FWOS:A1997WG85100018","View Full Record in Web of Science")</f>
        <v>View Full Record in Web of Science</v>
      </c>
    </row>
    <row r="628" spans="1:72" x14ac:dyDescent="0.15">
      <c r="A628" t="s">
        <v>72</v>
      </c>
      <c r="B628" t="s">
        <v>7404</v>
      </c>
      <c r="C628" t="s">
        <v>74</v>
      </c>
      <c r="D628" t="s">
        <v>74</v>
      </c>
      <c r="E628" t="s">
        <v>74</v>
      </c>
      <c r="F628" t="s">
        <v>7404</v>
      </c>
      <c r="G628" t="s">
        <v>74</v>
      </c>
      <c r="H628" t="s">
        <v>74</v>
      </c>
      <c r="I628" t="s">
        <v>7405</v>
      </c>
      <c r="J628" t="s">
        <v>7406</v>
      </c>
      <c r="K628" t="s">
        <v>74</v>
      </c>
      <c r="L628" t="s">
        <v>74</v>
      </c>
      <c r="M628" t="s">
        <v>77</v>
      </c>
      <c r="N628" t="s">
        <v>78</v>
      </c>
      <c r="O628" t="s">
        <v>74</v>
      </c>
      <c r="P628" t="s">
        <v>74</v>
      </c>
      <c r="Q628" t="s">
        <v>74</v>
      </c>
      <c r="R628" t="s">
        <v>74</v>
      </c>
      <c r="S628" t="s">
        <v>74</v>
      </c>
      <c r="T628" t="s">
        <v>7407</v>
      </c>
      <c r="U628" t="s">
        <v>7408</v>
      </c>
      <c r="V628" t="s">
        <v>7409</v>
      </c>
      <c r="W628" t="s">
        <v>7410</v>
      </c>
      <c r="X628" t="s">
        <v>7411</v>
      </c>
      <c r="Y628" t="s">
        <v>7412</v>
      </c>
      <c r="Z628" t="s">
        <v>74</v>
      </c>
      <c r="AA628" t="s">
        <v>7413</v>
      </c>
      <c r="AB628" t="s">
        <v>7414</v>
      </c>
      <c r="AC628" t="s">
        <v>74</v>
      </c>
      <c r="AD628" t="s">
        <v>74</v>
      </c>
      <c r="AE628" t="s">
        <v>74</v>
      </c>
      <c r="AF628" t="s">
        <v>74</v>
      </c>
      <c r="AG628">
        <v>42</v>
      </c>
      <c r="AH628">
        <v>27</v>
      </c>
      <c r="AI628">
        <v>29</v>
      </c>
      <c r="AJ628">
        <v>0</v>
      </c>
      <c r="AK628">
        <v>2</v>
      </c>
      <c r="AL628" t="s">
        <v>7415</v>
      </c>
      <c r="AM628" t="s">
        <v>7416</v>
      </c>
      <c r="AN628" t="s">
        <v>7417</v>
      </c>
      <c r="AO628" t="s">
        <v>7418</v>
      </c>
      <c r="AP628" t="s">
        <v>74</v>
      </c>
      <c r="AQ628" t="s">
        <v>74</v>
      </c>
      <c r="AR628" t="s">
        <v>7419</v>
      </c>
      <c r="AS628" t="s">
        <v>7420</v>
      </c>
      <c r="AT628" t="s">
        <v>74</v>
      </c>
      <c r="AU628">
        <v>1997</v>
      </c>
      <c r="AV628">
        <v>10</v>
      </c>
      <c r="AW628">
        <v>4</v>
      </c>
      <c r="AX628" t="s">
        <v>74</v>
      </c>
      <c r="AY628" t="s">
        <v>74</v>
      </c>
      <c r="AZ628" t="s">
        <v>74</v>
      </c>
      <c r="BA628" t="s">
        <v>74</v>
      </c>
      <c r="BB628">
        <v>159</v>
      </c>
      <c r="BC628">
        <v>174</v>
      </c>
      <c r="BD628" t="s">
        <v>74</v>
      </c>
      <c r="BE628" t="s">
        <v>7421</v>
      </c>
      <c r="BF628" t="str">
        <f>HYPERLINK("http://dx.doi.org/10.1080/09853111.1997.11105300","http://dx.doi.org/10.1080/09853111.1997.11105300")</f>
        <v>http://dx.doi.org/10.1080/09853111.1997.11105300</v>
      </c>
      <c r="BG628" t="s">
        <v>74</v>
      </c>
      <c r="BH628" t="s">
        <v>74</v>
      </c>
      <c r="BI628">
        <v>16</v>
      </c>
      <c r="BJ628" t="s">
        <v>1541</v>
      </c>
      <c r="BK628" t="s">
        <v>95</v>
      </c>
      <c r="BL628" t="s">
        <v>564</v>
      </c>
      <c r="BM628" t="s">
        <v>7422</v>
      </c>
      <c r="BN628" t="s">
        <v>74</v>
      </c>
      <c r="BO628" t="s">
        <v>74</v>
      </c>
      <c r="BP628" t="s">
        <v>74</v>
      </c>
      <c r="BQ628" t="s">
        <v>74</v>
      </c>
      <c r="BR628" t="s">
        <v>97</v>
      </c>
      <c r="BS628" t="s">
        <v>7423</v>
      </c>
      <c r="BT628" t="str">
        <f>HYPERLINK("https%3A%2F%2Fwww.webofscience.com%2Fwos%2Fwoscc%2Ffull-record%2FWOS:A1997XY38200003","View Full Record in Web of Science")</f>
        <v>View Full Record in Web of Science</v>
      </c>
    </row>
    <row r="629" spans="1:72" x14ac:dyDescent="0.15">
      <c r="A629" t="s">
        <v>72</v>
      </c>
      <c r="B629" t="s">
        <v>7424</v>
      </c>
      <c r="C629" t="s">
        <v>74</v>
      </c>
      <c r="D629" t="s">
        <v>74</v>
      </c>
      <c r="E629" t="s">
        <v>74</v>
      </c>
      <c r="F629" t="s">
        <v>7424</v>
      </c>
      <c r="G629" t="s">
        <v>74</v>
      </c>
      <c r="H629" t="s">
        <v>74</v>
      </c>
      <c r="I629" t="s">
        <v>7425</v>
      </c>
      <c r="J629" t="s">
        <v>7426</v>
      </c>
      <c r="K629" t="s">
        <v>74</v>
      </c>
      <c r="L629" t="s">
        <v>74</v>
      </c>
      <c r="M629" t="s">
        <v>77</v>
      </c>
      <c r="N629" t="s">
        <v>78</v>
      </c>
      <c r="O629" t="s">
        <v>74</v>
      </c>
      <c r="P629" t="s">
        <v>74</v>
      </c>
      <c r="Q629" t="s">
        <v>74</v>
      </c>
      <c r="R629" t="s">
        <v>74</v>
      </c>
      <c r="S629" t="s">
        <v>74</v>
      </c>
      <c r="T629" t="s">
        <v>74</v>
      </c>
      <c r="U629" t="s">
        <v>7427</v>
      </c>
      <c r="V629" t="s">
        <v>7428</v>
      </c>
      <c r="W629" t="s">
        <v>7429</v>
      </c>
      <c r="X629" t="s">
        <v>7430</v>
      </c>
      <c r="Y629" t="s">
        <v>7431</v>
      </c>
      <c r="Z629" t="s">
        <v>74</v>
      </c>
      <c r="AA629" t="s">
        <v>7432</v>
      </c>
      <c r="AB629" t="s">
        <v>74</v>
      </c>
      <c r="AC629" t="s">
        <v>74</v>
      </c>
      <c r="AD629" t="s">
        <v>74</v>
      </c>
      <c r="AE629" t="s">
        <v>74</v>
      </c>
      <c r="AF629" t="s">
        <v>74</v>
      </c>
      <c r="AG629">
        <v>52</v>
      </c>
      <c r="AH629">
        <v>32</v>
      </c>
      <c r="AI629">
        <v>34</v>
      </c>
      <c r="AJ629">
        <v>0</v>
      </c>
      <c r="AK629">
        <v>6</v>
      </c>
      <c r="AL629" t="s">
        <v>1756</v>
      </c>
      <c r="AM629" t="s">
        <v>1757</v>
      </c>
      <c r="AN629" t="s">
        <v>1758</v>
      </c>
      <c r="AO629" t="s">
        <v>7433</v>
      </c>
      <c r="AP629" t="s">
        <v>7434</v>
      </c>
      <c r="AQ629" t="s">
        <v>74</v>
      </c>
      <c r="AR629" t="s">
        <v>7435</v>
      </c>
      <c r="AS629" t="s">
        <v>7436</v>
      </c>
      <c r="AT629" t="s">
        <v>74</v>
      </c>
      <c r="AU629">
        <v>1997</v>
      </c>
      <c r="AV629" t="s">
        <v>7437</v>
      </c>
      <c r="AW629">
        <v>4</v>
      </c>
      <c r="AX629" t="s">
        <v>74</v>
      </c>
      <c r="AY629" t="s">
        <v>74</v>
      </c>
      <c r="AZ629" t="s">
        <v>74</v>
      </c>
      <c r="BA629" t="s">
        <v>74</v>
      </c>
      <c r="BB629">
        <v>223</v>
      </c>
      <c r="BC629">
        <v>238</v>
      </c>
      <c r="BD629" t="s">
        <v>74</v>
      </c>
      <c r="BE629" t="s">
        <v>7438</v>
      </c>
      <c r="BF629" t="str">
        <f>HYPERLINK("http://dx.doi.org/10.1111/1468-0459.00019","http://dx.doi.org/10.1111/1468-0459.00019")</f>
        <v>http://dx.doi.org/10.1111/1468-0459.00019</v>
      </c>
      <c r="BG629" t="s">
        <v>74</v>
      </c>
      <c r="BH629" t="s">
        <v>74</v>
      </c>
      <c r="BI629">
        <v>16</v>
      </c>
      <c r="BJ629" t="s">
        <v>7439</v>
      </c>
      <c r="BK629" t="s">
        <v>95</v>
      </c>
      <c r="BL629" t="s">
        <v>2355</v>
      </c>
      <c r="BM629" t="s">
        <v>7440</v>
      </c>
      <c r="BN629" t="s">
        <v>74</v>
      </c>
      <c r="BO629" t="s">
        <v>601</v>
      </c>
      <c r="BP629" t="s">
        <v>74</v>
      </c>
      <c r="BQ629" t="s">
        <v>74</v>
      </c>
      <c r="BR629" t="s">
        <v>97</v>
      </c>
      <c r="BS629" t="s">
        <v>7441</v>
      </c>
      <c r="BT629" t="str">
        <f>HYPERLINK("https%3A%2F%2Fwww.webofscience.com%2Fwos%2Fwoscc%2Ffull-record%2FWOS:000081067900003","View Full Record in Web of Science")</f>
        <v>View Full Record in Web of Science</v>
      </c>
    </row>
    <row r="630" spans="1:72" x14ac:dyDescent="0.15">
      <c r="A630" t="s">
        <v>72</v>
      </c>
      <c r="B630" t="s">
        <v>7442</v>
      </c>
      <c r="C630" t="s">
        <v>74</v>
      </c>
      <c r="D630" t="s">
        <v>74</v>
      </c>
      <c r="E630" t="s">
        <v>74</v>
      </c>
      <c r="F630" t="s">
        <v>7442</v>
      </c>
      <c r="G630" t="s">
        <v>74</v>
      </c>
      <c r="H630" t="s">
        <v>74</v>
      </c>
      <c r="I630" t="s">
        <v>7443</v>
      </c>
      <c r="J630" t="s">
        <v>7444</v>
      </c>
      <c r="K630" t="s">
        <v>74</v>
      </c>
      <c r="L630" t="s">
        <v>74</v>
      </c>
      <c r="M630" t="s">
        <v>77</v>
      </c>
      <c r="N630" t="s">
        <v>428</v>
      </c>
      <c r="O630" t="s">
        <v>74</v>
      </c>
      <c r="P630" t="s">
        <v>74</v>
      </c>
      <c r="Q630" t="s">
        <v>74</v>
      </c>
      <c r="R630" t="s">
        <v>74</v>
      </c>
      <c r="S630" t="s">
        <v>74</v>
      </c>
      <c r="T630" t="s">
        <v>74</v>
      </c>
      <c r="U630" t="s">
        <v>7445</v>
      </c>
      <c r="V630" t="s">
        <v>7446</v>
      </c>
      <c r="W630" t="s">
        <v>7447</v>
      </c>
      <c r="X630" t="s">
        <v>3087</v>
      </c>
      <c r="Y630" t="s">
        <v>7448</v>
      </c>
      <c r="Z630" t="s">
        <v>74</v>
      </c>
      <c r="AA630" t="s">
        <v>7449</v>
      </c>
      <c r="AB630" t="s">
        <v>74</v>
      </c>
      <c r="AC630" t="s">
        <v>74</v>
      </c>
      <c r="AD630" t="s">
        <v>74</v>
      </c>
      <c r="AE630" t="s">
        <v>74</v>
      </c>
      <c r="AF630" t="s">
        <v>74</v>
      </c>
      <c r="AG630">
        <v>212</v>
      </c>
      <c r="AH630">
        <v>952</v>
      </c>
      <c r="AI630">
        <v>1037</v>
      </c>
      <c r="AJ630">
        <v>1</v>
      </c>
      <c r="AK630">
        <v>185</v>
      </c>
      <c r="AL630" t="s">
        <v>5150</v>
      </c>
      <c r="AM630" t="s">
        <v>2193</v>
      </c>
      <c r="AN630" t="s">
        <v>5151</v>
      </c>
      <c r="AO630" t="s">
        <v>7450</v>
      </c>
      <c r="AP630" t="s">
        <v>7451</v>
      </c>
      <c r="AQ630" t="s">
        <v>74</v>
      </c>
      <c r="AR630" t="s">
        <v>7452</v>
      </c>
      <c r="AS630" t="s">
        <v>7453</v>
      </c>
      <c r="AT630" t="s">
        <v>5966</v>
      </c>
      <c r="AU630">
        <v>1997</v>
      </c>
      <c r="AV630">
        <v>109</v>
      </c>
      <c r="AW630">
        <v>1</v>
      </c>
      <c r="AX630" t="s">
        <v>74</v>
      </c>
      <c r="AY630" t="s">
        <v>74</v>
      </c>
      <c r="AZ630" t="s">
        <v>74</v>
      </c>
      <c r="BA630" t="s">
        <v>74</v>
      </c>
      <c r="BB630">
        <v>16</v>
      </c>
      <c r="BC630">
        <v>42</v>
      </c>
      <c r="BD630" t="s">
        <v>74</v>
      </c>
      <c r="BE630" t="s">
        <v>7454</v>
      </c>
      <c r="BF630" t="str">
        <f>HYPERLINK("http://dx.doi.org/10.1130/0016-7606(1997)109&lt;0016:ONPGAT&gt;2.3.CO;2","http://dx.doi.org/10.1130/0016-7606(1997)109&lt;0016:ONPGAT&gt;2.3.CO;2")</f>
        <v>http://dx.doi.org/10.1130/0016-7606(1997)109&lt;0016:ONPGAT&gt;2.3.CO;2</v>
      </c>
      <c r="BG630" t="s">
        <v>74</v>
      </c>
      <c r="BH630" t="s">
        <v>74</v>
      </c>
      <c r="BI630">
        <v>27</v>
      </c>
      <c r="BJ630" t="s">
        <v>1541</v>
      </c>
      <c r="BK630" t="s">
        <v>95</v>
      </c>
      <c r="BL630" t="s">
        <v>564</v>
      </c>
      <c r="BM630" t="s">
        <v>7455</v>
      </c>
      <c r="BN630" t="s">
        <v>74</v>
      </c>
      <c r="BO630" t="s">
        <v>74</v>
      </c>
      <c r="BP630" t="s">
        <v>74</v>
      </c>
      <c r="BQ630" t="s">
        <v>74</v>
      </c>
      <c r="BR630" t="s">
        <v>97</v>
      </c>
      <c r="BS630" t="s">
        <v>7456</v>
      </c>
      <c r="BT630" t="str">
        <f>HYPERLINK("https%3A%2F%2Fwww.webofscience.com%2Fwos%2Fwoscc%2Ffull-record%2FWOS:A1997WF33400002","View Full Record in Web of Science")</f>
        <v>View Full Record in Web of Science</v>
      </c>
    </row>
    <row r="631" spans="1:72" x14ac:dyDescent="0.15">
      <c r="A631" t="s">
        <v>72</v>
      </c>
      <c r="B631" t="s">
        <v>7457</v>
      </c>
      <c r="C631" t="s">
        <v>74</v>
      </c>
      <c r="D631" t="s">
        <v>74</v>
      </c>
      <c r="E631" t="s">
        <v>74</v>
      </c>
      <c r="F631" t="s">
        <v>7457</v>
      </c>
      <c r="G631" t="s">
        <v>74</v>
      </c>
      <c r="H631" t="s">
        <v>74</v>
      </c>
      <c r="I631" t="s">
        <v>7458</v>
      </c>
      <c r="J631" t="s">
        <v>2443</v>
      </c>
      <c r="K631" t="s">
        <v>74</v>
      </c>
      <c r="L631" t="s">
        <v>74</v>
      </c>
      <c r="M631" t="s">
        <v>1577</v>
      </c>
      <c r="N631" t="s">
        <v>78</v>
      </c>
      <c r="O631" t="s">
        <v>74</v>
      </c>
      <c r="P631" t="s">
        <v>74</v>
      </c>
      <c r="Q631" t="s">
        <v>74</v>
      </c>
      <c r="R631" t="s">
        <v>74</v>
      </c>
      <c r="S631" t="s">
        <v>74</v>
      </c>
      <c r="T631" t="s">
        <v>74</v>
      </c>
      <c r="U631" t="s">
        <v>7459</v>
      </c>
      <c r="V631" t="s">
        <v>74</v>
      </c>
      <c r="W631" t="s">
        <v>74</v>
      </c>
      <c r="X631" t="s">
        <v>74</v>
      </c>
      <c r="Y631" t="s">
        <v>7460</v>
      </c>
      <c r="Z631" t="s">
        <v>74</v>
      </c>
      <c r="AA631" t="s">
        <v>7461</v>
      </c>
      <c r="AB631" t="s">
        <v>7462</v>
      </c>
      <c r="AC631" t="s">
        <v>74</v>
      </c>
      <c r="AD631" t="s">
        <v>74</v>
      </c>
      <c r="AE631" t="s">
        <v>74</v>
      </c>
      <c r="AF631" t="s">
        <v>74</v>
      </c>
      <c r="AG631">
        <v>9</v>
      </c>
      <c r="AH631">
        <v>2</v>
      </c>
      <c r="AI631">
        <v>2</v>
      </c>
      <c r="AJ631">
        <v>0</v>
      </c>
      <c r="AK631">
        <v>1</v>
      </c>
      <c r="AL631" t="s">
        <v>1583</v>
      </c>
      <c r="AM631" t="s">
        <v>1584</v>
      </c>
      <c r="AN631" t="s">
        <v>2447</v>
      </c>
      <c r="AO631" t="s">
        <v>2448</v>
      </c>
      <c r="AP631" t="s">
        <v>74</v>
      </c>
      <c r="AQ631" t="s">
        <v>74</v>
      </c>
      <c r="AR631" t="s">
        <v>2449</v>
      </c>
      <c r="AS631" t="s">
        <v>2450</v>
      </c>
      <c r="AT631" t="s">
        <v>6681</v>
      </c>
      <c r="AU631">
        <v>1997</v>
      </c>
      <c r="AV631">
        <v>37</v>
      </c>
      <c r="AW631">
        <v>1</v>
      </c>
      <c r="AX631" t="s">
        <v>74</v>
      </c>
      <c r="AY631" t="s">
        <v>74</v>
      </c>
      <c r="AZ631" t="s">
        <v>74</v>
      </c>
      <c r="BA631" t="s">
        <v>74</v>
      </c>
      <c r="BB631">
        <v>57</v>
      </c>
      <c r="BC631">
        <v>65</v>
      </c>
      <c r="BD631" t="s">
        <v>74</v>
      </c>
      <c r="BE631" t="s">
        <v>74</v>
      </c>
      <c r="BF631" t="s">
        <v>74</v>
      </c>
      <c r="BG631" t="s">
        <v>74</v>
      </c>
      <c r="BH631" t="s">
        <v>74</v>
      </c>
      <c r="BI631">
        <v>9</v>
      </c>
      <c r="BJ631" t="s">
        <v>225</v>
      </c>
      <c r="BK631" t="s">
        <v>95</v>
      </c>
      <c r="BL631" t="s">
        <v>225</v>
      </c>
      <c r="BM631" t="s">
        <v>7463</v>
      </c>
      <c r="BN631" t="s">
        <v>74</v>
      </c>
      <c r="BO631" t="s">
        <v>74</v>
      </c>
      <c r="BP631" t="s">
        <v>74</v>
      </c>
      <c r="BQ631" t="s">
        <v>74</v>
      </c>
      <c r="BR631" t="s">
        <v>97</v>
      </c>
      <c r="BS631" t="s">
        <v>7464</v>
      </c>
      <c r="BT631" t="str">
        <f>HYPERLINK("https%3A%2F%2Fwww.webofscience.com%2Fwos%2Fwoscc%2Ffull-record%2FWOS:A1997WR40700007","View Full Record in Web of Science")</f>
        <v>View Full Record in Web of Science</v>
      </c>
    </row>
    <row r="632" spans="1:72" x14ac:dyDescent="0.15">
      <c r="A632" t="s">
        <v>72</v>
      </c>
      <c r="B632" t="s">
        <v>7465</v>
      </c>
      <c r="C632" t="s">
        <v>74</v>
      </c>
      <c r="D632" t="s">
        <v>74</v>
      </c>
      <c r="E632" t="s">
        <v>74</v>
      </c>
      <c r="F632" t="s">
        <v>7465</v>
      </c>
      <c r="G632" t="s">
        <v>74</v>
      </c>
      <c r="H632" t="s">
        <v>74</v>
      </c>
      <c r="I632" t="s">
        <v>7466</v>
      </c>
      <c r="J632" t="s">
        <v>7467</v>
      </c>
      <c r="K632" t="s">
        <v>74</v>
      </c>
      <c r="L632" t="s">
        <v>74</v>
      </c>
      <c r="M632" t="s">
        <v>77</v>
      </c>
      <c r="N632" t="s">
        <v>78</v>
      </c>
      <c r="O632" t="s">
        <v>74</v>
      </c>
      <c r="P632" t="s">
        <v>74</v>
      </c>
      <c r="Q632" t="s">
        <v>74</v>
      </c>
      <c r="R632" t="s">
        <v>74</v>
      </c>
      <c r="S632" t="s">
        <v>74</v>
      </c>
      <c r="T632" t="s">
        <v>7468</v>
      </c>
      <c r="U632" t="s">
        <v>7469</v>
      </c>
      <c r="V632" t="s">
        <v>7470</v>
      </c>
      <c r="W632" t="s">
        <v>74</v>
      </c>
      <c r="X632" t="s">
        <v>74</v>
      </c>
      <c r="Y632" t="s">
        <v>7471</v>
      </c>
      <c r="Z632" t="s">
        <v>74</v>
      </c>
      <c r="AA632" t="s">
        <v>74</v>
      </c>
      <c r="AB632" t="s">
        <v>7472</v>
      </c>
      <c r="AC632" t="s">
        <v>74</v>
      </c>
      <c r="AD632" t="s">
        <v>74</v>
      </c>
      <c r="AE632" t="s">
        <v>74</v>
      </c>
      <c r="AF632" t="s">
        <v>74</v>
      </c>
      <c r="AG632">
        <v>66</v>
      </c>
      <c r="AH632">
        <v>7</v>
      </c>
      <c r="AI632">
        <v>7</v>
      </c>
      <c r="AJ632">
        <v>0</v>
      </c>
      <c r="AK632">
        <v>2</v>
      </c>
      <c r="AL632" t="s">
        <v>1178</v>
      </c>
      <c r="AM632" t="s">
        <v>132</v>
      </c>
      <c r="AN632" t="s">
        <v>1179</v>
      </c>
      <c r="AO632" t="s">
        <v>7473</v>
      </c>
      <c r="AP632" t="s">
        <v>74</v>
      </c>
      <c r="AQ632" t="s">
        <v>74</v>
      </c>
      <c r="AR632" t="s">
        <v>7474</v>
      </c>
      <c r="AS632" t="s">
        <v>7475</v>
      </c>
      <c r="AT632" t="s">
        <v>5966</v>
      </c>
      <c r="AU632">
        <v>1997</v>
      </c>
      <c r="AV632">
        <v>128</v>
      </c>
      <c r="AW632">
        <v>1</v>
      </c>
      <c r="AX632" t="s">
        <v>74</v>
      </c>
      <c r="AY632" t="s">
        <v>74</v>
      </c>
      <c r="AZ632" t="s">
        <v>74</v>
      </c>
      <c r="BA632" t="s">
        <v>74</v>
      </c>
      <c r="BB632">
        <v>73</v>
      </c>
      <c r="BC632">
        <v>83</v>
      </c>
      <c r="BD632" t="s">
        <v>74</v>
      </c>
      <c r="BE632" t="s">
        <v>7476</v>
      </c>
      <c r="BF632" t="str">
        <f>HYPERLINK("http://dx.doi.org/10.1111/j.1365-246X.1997.tb04072.x","http://dx.doi.org/10.1111/j.1365-246X.1997.tb04072.x")</f>
        <v>http://dx.doi.org/10.1111/j.1365-246X.1997.tb04072.x</v>
      </c>
      <c r="BG632" t="s">
        <v>74</v>
      </c>
      <c r="BH632" t="s">
        <v>74</v>
      </c>
      <c r="BI632">
        <v>11</v>
      </c>
      <c r="BJ632" t="s">
        <v>225</v>
      </c>
      <c r="BK632" t="s">
        <v>95</v>
      </c>
      <c r="BL632" t="s">
        <v>225</v>
      </c>
      <c r="BM632" t="s">
        <v>7477</v>
      </c>
      <c r="BN632" t="s">
        <v>74</v>
      </c>
      <c r="BO632" t="s">
        <v>227</v>
      </c>
      <c r="BP632" t="s">
        <v>74</v>
      </c>
      <c r="BQ632" t="s">
        <v>74</v>
      </c>
      <c r="BR632" t="s">
        <v>97</v>
      </c>
      <c r="BS632" t="s">
        <v>7478</v>
      </c>
      <c r="BT632" t="str">
        <f>HYPERLINK("https%3A%2F%2Fwww.webofscience.com%2Fwos%2Fwoscc%2Ffull-record%2FWOS:A1997WC16600006","View Full Record in Web of Science")</f>
        <v>View Full Record in Web of Science</v>
      </c>
    </row>
    <row r="633" spans="1:72" x14ac:dyDescent="0.15">
      <c r="A633" t="s">
        <v>72</v>
      </c>
      <c r="B633" t="s">
        <v>7479</v>
      </c>
      <c r="C633" t="s">
        <v>74</v>
      </c>
      <c r="D633" t="s">
        <v>74</v>
      </c>
      <c r="E633" t="s">
        <v>74</v>
      </c>
      <c r="F633" t="s">
        <v>7479</v>
      </c>
      <c r="G633" t="s">
        <v>74</v>
      </c>
      <c r="H633" t="s">
        <v>74</v>
      </c>
      <c r="I633" t="s">
        <v>7480</v>
      </c>
      <c r="J633" t="s">
        <v>1530</v>
      </c>
      <c r="K633" t="s">
        <v>74</v>
      </c>
      <c r="L633" t="s">
        <v>74</v>
      </c>
      <c r="M633" t="s">
        <v>77</v>
      </c>
      <c r="N633" t="s">
        <v>78</v>
      </c>
      <c r="O633" t="s">
        <v>74</v>
      </c>
      <c r="P633" t="s">
        <v>74</v>
      </c>
      <c r="Q633" t="s">
        <v>74</v>
      </c>
      <c r="R633" t="s">
        <v>74</v>
      </c>
      <c r="S633" t="s">
        <v>74</v>
      </c>
      <c r="T633" t="s">
        <v>74</v>
      </c>
      <c r="U633" t="s">
        <v>7481</v>
      </c>
      <c r="V633" t="s">
        <v>7482</v>
      </c>
      <c r="W633" t="s">
        <v>74</v>
      </c>
      <c r="X633" t="s">
        <v>74</v>
      </c>
      <c r="Y633" t="s">
        <v>7483</v>
      </c>
      <c r="Z633" t="s">
        <v>74</v>
      </c>
      <c r="AA633" t="s">
        <v>74</v>
      </c>
      <c r="AB633" t="s">
        <v>74</v>
      </c>
      <c r="AC633" t="s">
        <v>74</v>
      </c>
      <c r="AD633" t="s">
        <v>74</v>
      </c>
      <c r="AE633" t="s">
        <v>74</v>
      </c>
      <c r="AF633" t="s">
        <v>74</v>
      </c>
      <c r="AG633">
        <v>37</v>
      </c>
      <c r="AH633">
        <v>28</v>
      </c>
      <c r="AI633">
        <v>28</v>
      </c>
      <c r="AJ633">
        <v>1</v>
      </c>
      <c r="AK633">
        <v>4</v>
      </c>
      <c r="AL633" t="s">
        <v>707</v>
      </c>
      <c r="AM633" t="s">
        <v>572</v>
      </c>
      <c r="AN633" t="s">
        <v>708</v>
      </c>
      <c r="AO633" t="s">
        <v>1537</v>
      </c>
      <c r="AP633" t="s">
        <v>4909</v>
      </c>
      <c r="AQ633" t="s">
        <v>74</v>
      </c>
      <c r="AR633" t="s">
        <v>1538</v>
      </c>
      <c r="AS633" t="s">
        <v>1539</v>
      </c>
      <c r="AT633" t="s">
        <v>7484</v>
      </c>
      <c r="AU633">
        <v>1997</v>
      </c>
      <c r="AV633">
        <v>24</v>
      </c>
      <c r="AW633">
        <v>1</v>
      </c>
      <c r="AX633" t="s">
        <v>74</v>
      </c>
      <c r="AY633" t="s">
        <v>74</v>
      </c>
      <c r="AZ633" t="s">
        <v>74</v>
      </c>
      <c r="BA633" t="s">
        <v>74</v>
      </c>
      <c r="BB633">
        <v>69</v>
      </c>
      <c r="BC633">
        <v>72</v>
      </c>
      <c r="BD633" t="s">
        <v>74</v>
      </c>
      <c r="BE633" t="s">
        <v>7485</v>
      </c>
      <c r="BF633" t="str">
        <f>HYPERLINK("http://dx.doi.org/10.1029/96GL03291","http://dx.doi.org/10.1029/96GL03291")</f>
        <v>http://dx.doi.org/10.1029/96GL03291</v>
      </c>
      <c r="BG633" t="s">
        <v>74</v>
      </c>
      <c r="BH633" t="s">
        <v>74</v>
      </c>
      <c r="BI633">
        <v>4</v>
      </c>
      <c r="BJ633" t="s">
        <v>1541</v>
      </c>
      <c r="BK633" t="s">
        <v>95</v>
      </c>
      <c r="BL633" t="s">
        <v>564</v>
      </c>
      <c r="BM633" t="s">
        <v>7486</v>
      </c>
      <c r="BN633" t="s">
        <v>74</v>
      </c>
      <c r="BO633" t="s">
        <v>227</v>
      </c>
      <c r="BP633" t="s">
        <v>74</v>
      </c>
      <c r="BQ633" t="s">
        <v>74</v>
      </c>
      <c r="BR633" t="s">
        <v>97</v>
      </c>
      <c r="BS633" t="s">
        <v>7487</v>
      </c>
      <c r="BT633" t="str">
        <f>HYPERLINK("https%3A%2F%2Fwww.webofscience.com%2Fwos%2Fwoscc%2Ffull-record%2FWOS:A1997WB78600018","View Full Record in Web of Science")</f>
        <v>View Full Record in Web of Science</v>
      </c>
    </row>
    <row r="634" spans="1:72" x14ac:dyDescent="0.15">
      <c r="A634" t="s">
        <v>72</v>
      </c>
      <c r="B634" t="s">
        <v>7488</v>
      </c>
      <c r="C634" t="s">
        <v>74</v>
      </c>
      <c r="D634" t="s">
        <v>74</v>
      </c>
      <c r="E634" t="s">
        <v>74</v>
      </c>
      <c r="F634" t="s">
        <v>7488</v>
      </c>
      <c r="G634" t="s">
        <v>74</v>
      </c>
      <c r="H634" t="s">
        <v>74</v>
      </c>
      <c r="I634" t="s">
        <v>7489</v>
      </c>
      <c r="J634" t="s">
        <v>7490</v>
      </c>
      <c r="K634" t="s">
        <v>74</v>
      </c>
      <c r="L634" t="s">
        <v>74</v>
      </c>
      <c r="M634" t="s">
        <v>77</v>
      </c>
      <c r="N634" t="s">
        <v>7491</v>
      </c>
      <c r="O634" t="s">
        <v>74</v>
      </c>
      <c r="P634" t="s">
        <v>74</v>
      </c>
      <c r="Q634" t="s">
        <v>74</v>
      </c>
      <c r="R634" t="s">
        <v>74</v>
      </c>
      <c r="S634" t="s">
        <v>74</v>
      </c>
      <c r="T634" t="s">
        <v>74</v>
      </c>
      <c r="U634" t="s">
        <v>74</v>
      </c>
      <c r="V634" t="s">
        <v>74</v>
      </c>
      <c r="W634" t="s">
        <v>74</v>
      </c>
      <c r="X634" t="s">
        <v>74</v>
      </c>
      <c r="Y634" t="s">
        <v>7492</v>
      </c>
      <c r="Z634" t="s">
        <v>74</v>
      </c>
      <c r="AA634" t="s">
        <v>74</v>
      </c>
      <c r="AB634" t="s">
        <v>74</v>
      </c>
      <c r="AC634" t="s">
        <v>74</v>
      </c>
      <c r="AD634" t="s">
        <v>74</v>
      </c>
      <c r="AE634" t="s">
        <v>74</v>
      </c>
      <c r="AF634" t="s">
        <v>74</v>
      </c>
      <c r="AG634">
        <v>1</v>
      </c>
      <c r="AH634">
        <v>0</v>
      </c>
      <c r="AI634">
        <v>0</v>
      </c>
      <c r="AJ634">
        <v>0</v>
      </c>
      <c r="AK634">
        <v>1</v>
      </c>
      <c r="AL634" t="s">
        <v>7493</v>
      </c>
      <c r="AM634" t="s">
        <v>7494</v>
      </c>
      <c r="AN634" t="s">
        <v>7495</v>
      </c>
      <c r="AO634" t="s">
        <v>7496</v>
      </c>
      <c r="AP634" t="s">
        <v>74</v>
      </c>
      <c r="AQ634" t="s">
        <v>74</v>
      </c>
      <c r="AR634" t="s">
        <v>7497</v>
      </c>
      <c r="AS634" t="s">
        <v>7498</v>
      </c>
      <c r="AT634" t="s">
        <v>74</v>
      </c>
      <c r="AU634">
        <v>1997</v>
      </c>
      <c r="AV634">
        <v>31</v>
      </c>
      <c r="AW634">
        <v>2</v>
      </c>
      <c r="AX634" t="s">
        <v>74</v>
      </c>
      <c r="AY634" t="s">
        <v>74</v>
      </c>
      <c r="AZ634" t="s">
        <v>74</v>
      </c>
      <c r="BA634" t="s">
        <v>74</v>
      </c>
      <c r="BB634">
        <v>121</v>
      </c>
      <c r="BC634">
        <v>122</v>
      </c>
      <c r="BD634" t="s">
        <v>74</v>
      </c>
      <c r="BE634" t="s">
        <v>74</v>
      </c>
      <c r="BF634" t="s">
        <v>74</v>
      </c>
      <c r="BG634" t="s">
        <v>74</v>
      </c>
      <c r="BH634" t="s">
        <v>74</v>
      </c>
      <c r="BI634">
        <v>2</v>
      </c>
      <c r="BJ634" t="s">
        <v>7499</v>
      </c>
      <c r="BK634" t="s">
        <v>7500</v>
      </c>
      <c r="BL634" t="s">
        <v>7499</v>
      </c>
      <c r="BM634" t="s">
        <v>7501</v>
      </c>
      <c r="BN634" t="s">
        <v>74</v>
      </c>
      <c r="BO634" t="s">
        <v>74</v>
      </c>
      <c r="BP634" t="s">
        <v>74</v>
      </c>
      <c r="BQ634" t="s">
        <v>74</v>
      </c>
      <c r="BR634" t="s">
        <v>97</v>
      </c>
      <c r="BS634" t="s">
        <v>7502</v>
      </c>
      <c r="BT634" t="str">
        <f>HYPERLINK("https%3A%2F%2Fwww.webofscience.com%2Fwos%2Fwoscc%2Ffull-record%2FWOS:A1997YA49300016","View Full Record in Web of Science")</f>
        <v>View Full Record in Web of Science</v>
      </c>
    </row>
    <row r="635" spans="1:72" x14ac:dyDescent="0.15">
      <c r="A635" t="s">
        <v>72</v>
      </c>
      <c r="B635" t="s">
        <v>7503</v>
      </c>
      <c r="C635" t="s">
        <v>74</v>
      </c>
      <c r="D635" t="s">
        <v>74</v>
      </c>
      <c r="E635" t="s">
        <v>74</v>
      </c>
      <c r="F635" t="s">
        <v>7503</v>
      </c>
      <c r="G635" t="s">
        <v>74</v>
      </c>
      <c r="H635" t="s">
        <v>74</v>
      </c>
      <c r="I635" t="s">
        <v>7504</v>
      </c>
      <c r="J635" t="s">
        <v>7505</v>
      </c>
      <c r="K635" t="s">
        <v>74</v>
      </c>
      <c r="L635" t="s">
        <v>74</v>
      </c>
      <c r="M635" t="s">
        <v>77</v>
      </c>
      <c r="N635" t="s">
        <v>78</v>
      </c>
      <c r="O635" t="s">
        <v>74</v>
      </c>
      <c r="P635" t="s">
        <v>74</v>
      </c>
      <c r="Q635" t="s">
        <v>74</v>
      </c>
      <c r="R635" t="s">
        <v>74</v>
      </c>
      <c r="S635" t="s">
        <v>74</v>
      </c>
      <c r="T635" t="s">
        <v>74</v>
      </c>
      <c r="U635" t="s">
        <v>7506</v>
      </c>
      <c r="V635" t="s">
        <v>74</v>
      </c>
      <c r="W635" t="s">
        <v>74</v>
      </c>
      <c r="X635" t="s">
        <v>74</v>
      </c>
      <c r="Y635" t="s">
        <v>7507</v>
      </c>
      <c r="Z635" t="s">
        <v>74</v>
      </c>
      <c r="AA635" t="s">
        <v>74</v>
      </c>
      <c r="AB635" t="s">
        <v>74</v>
      </c>
      <c r="AC635" t="s">
        <v>74</v>
      </c>
      <c r="AD635" t="s">
        <v>74</v>
      </c>
      <c r="AE635" t="s">
        <v>74</v>
      </c>
      <c r="AF635" t="s">
        <v>74</v>
      </c>
      <c r="AG635">
        <v>11</v>
      </c>
      <c r="AH635">
        <v>5</v>
      </c>
      <c r="AI635">
        <v>5</v>
      </c>
      <c r="AJ635">
        <v>0</v>
      </c>
      <c r="AK635">
        <v>2</v>
      </c>
      <c r="AL635" t="s">
        <v>2667</v>
      </c>
      <c r="AM635" t="s">
        <v>1757</v>
      </c>
      <c r="AN635" t="s">
        <v>1758</v>
      </c>
      <c r="AO635" t="s">
        <v>7508</v>
      </c>
      <c r="AP635" t="s">
        <v>7509</v>
      </c>
      <c r="AQ635" t="s">
        <v>74</v>
      </c>
      <c r="AR635" t="s">
        <v>7505</v>
      </c>
      <c r="AS635" t="s">
        <v>7510</v>
      </c>
      <c r="AT635" t="s">
        <v>5966</v>
      </c>
      <c r="AU635">
        <v>1997</v>
      </c>
      <c r="AV635">
        <v>139</v>
      </c>
      <c r="AW635">
        <v>1</v>
      </c>
      <c r="AX635" t="s">
        <v>74</v>
      </c>
      <c r="AY635" t="s">
        <v>74</v>
      </c>
      <c r="AZ635" t="s">
        <v>74</v>
      </c>
      <c r="BA635" t="s">
        <v>74</v>
      </c>
      <c r="BB635">
        <v>178</v>
      </c>
      <c r="BC635">
        <v>180</v>
      </c>
      <c r="BD635" t="s">
        <v>74</v>
      </c>
      <c r="BE635" t="s">
        <v>7511</v>
      </c>
      <c r="BF635" t="str">
        <f>HYPERLINK("http://dx.doi.org/10.1111/j.1474-919X.1997.tb04521.x","http://dx.doi.org/10.1111/j.1474-919X.1997.tb04521.x")</f>
        <v>http://dx.doi.org/10.1111/j.1474-919X.1997.tb04521.x</v>
      </c>
      <c r="BG635" t="s">
        <v>74</v>
      </c>
      <c r="BH635" t="s">
        <v>74</v>
      </c>
      <c r="BI635">
        <v>3</v>
      </c>
      <c r="BJ635" t="s">
        <v>1442</v>
      </c>
      <c r="BK635" t="s">
        <v>95</v>
      </c>
      <c r="BL635" t="s">
        <v>1443</v>
      </c>
      <c r="BM635" t="s">
        <v>7512</v>
      </c>
      <c r="BN635" t="s">
        <v>74</v>
      </c>
      <c r="BO635" t="s">
        <v>74</v>
      </c>
      <c r="BP635" t="s">
        <v>74</v>
      </c>
      <c r="BQ635" t="s">
        <v>74</v>
      </c>
      <c r="BR635" t="s">
        <v>97</v>
      </c>
      <c r="BS635" t="s">
        <v>7513</v>
      </c>
      <c r="BT635" t="str">
        <f>HYPERLINK("https%3A%2F%2Fwww.webofscience.com%2Fwos%2Fwoscc%2Ffull-record%2FWOS:A1997WC68900026","View Full Record in Web of Science")</f>
        <v>View Full Record in Web of Science</v>
      </c>
    </row>
    <row r="636" spans="1:72" x14ac:dyDescent="0.15">
      <c r="A636" t="s">
        <v>5885</v>
      </c>
      <c r="B636" t="s">
        <v>7514</v>
      </c>
      <c r="C636" t="s">
        <v>74</v>
      </c>
      <c r="D636" t="s">
        <v>74</v>
      </c>
      <c r="E636" t="s">
        <v>7515</v>
      </c>
      <c r="F636" t="s">
        <v>7514</v>
      </c>
      <c r="G636" t="s">
        <v>74</v>
      </c>
      <c r="H636" t="s">
        <v>74</v>
      </c>
      <c r="I636" t="s">
        <v>7516</v>
      </c>
      <c r="J636" t="s">
        <v>7517</v>
      </c>
      <c r="K636" t="s">
        <v>74</v>
      </c>
      <c r="L636" t="s">
        <v>74</v>
      </c>
      <c r="M636" t="s">
        <v>77</v>
      </c>
      <c r="N636" t="s">
        <v>5890</v>
      </c>
      <c r="O636" t="s">
        <v>7518</v>
      </c>
      <c r="P636" t="s">
        <v>7519</v>
      </c>
      <c r="Q636" t="s">
        <v>7520</v>
      </c>
      <c r="R636" t="s">
        <v>74</v>
      </c>
      <c r="S636" t="s">
        <v>74</v>
      </c>
      <c r="T636" t="s">
        <v>74</v>
      </c>
      <c r="U636" t="s">
        <v>74</v>
      </c>
      <c r="V636" t="s">
        <v>7521</v>
      </c>
      <c r="W636" t="s">
        <v>74</v>
      </c>
      <c r="X636" t="s">
        <v>74</v>
      </c>
      <c r="Y636" t="s">
        <v>7522</v>
      </c>
      <c r="Z636" t="s">
        <v>74</v>
      </c>
      <c r="AA636" t="s">
        <v>7523</v>
      </c>
      <c r="AB636" t="s">
        <v>7524</v>
      </c>
      <c r="AC636" t="s">
        <v>74</v>
      </c>
      <c r="AD636" t="s">
        <v>74</v>
      </c>
      <c r="AE636" t="s">
        <v>74</v>
      </c>
      <c r="AF636" t="s">
        <v>74</v>
      </c>
      <c r="AG636">
        <v>0</v>
      </c>
      <c r="AH636">
        <v>0</v>
      </c>
      <c r="AI636">
        <v>0</v>
      </c>
      <c r="AJ636">
        <v>0</v>
      </c>
      <c r="AK636">
        <v>1</v>
      </c>
      <c r="AL636" t="s">
        <v>7525</v>
      </c>
      <c r="AM636" t="s">
        <v>87</v>
      </c>
      <c r="AN636" t="s">
        <v>7526</v>
      </c>
      <c r="AO636" t="s">
        <v>74</v>
      </c>
      <c r="AP636" t="s">
        <v>74</v>
      </c>
      <c r="AQ636" t="s">
        <v>7527</v>
      </c>
      <c r="AR636" t="s">
        <v>7528</v>
      </c>
      <c r="AS636" t="s">
        <v>74</v>
      </c>
      <c r="AT636" t="s">
        <v>74</v>
      </c>
      <c r="AU636">
        <v>1997</v>
      </c>
      <c r="AV636" t="s">
        <v>74</v>
      </c>
      <c r="AW636" t="s">
        <v>74</v>
      </c>
      <c r="AX636" t="s">
        <v>74</v>
      </c>
      <c r="AY636" t="s">
        <v>74</v>
      </c>
      <c r="AZ636" t="s">
        <v>74</v>
      </c>
      <c r="BA636" t="s">
        <v>74</v>
      </c>
      <c r="BB636">
        <v>67</v>
      </c>
      <c r="BC636">
        <v>69</v>
      </c>
      <c r="BD636" t="s">
        <v>74</v>
      </c>
      <c r="BE636" t="s">
        <v>74</v>
      </c>
      <c r="BF636" t="s">
        <v>74</v>
      </c>
      <c r="BG636" t="s">
        <v>74</v>
      </c>
      <c r="BH636" t="s">
        <v>74</v>
      </c>
      <c r="BI636">
        <v>3</v>
      </c>
      <c r="BJ636" t="s">
        <v>7529</v>
      </c>
      <c r="BK636" t="s">
        <v>5898</v>
      </c>
      <c r="BL636" t="s">
        <v>7530</v>
      </c>
      <c r="BM636" t="s">
        <v>7531</v>
      </c>
      <c r="BN636" t="s">
        <v>74</v>
      </c>
      <c r="BO636" t="s">
        <v>74</v>
      </c>
      <c r="BP636" t="s">
        <v>74</v>
      </c>
      <c r="BQ636" t="s">
        <v>74</v>
      </c>
      <c r="BR636" t="s">
        <v>97</v>
      </c>
      <c r="BS636" t="s">
        <v>7532</v>
      </c>
      <c r="BT636" t="str">
        <f>HYPERLINK("https%3A%2F%2Fwww.webofscience.com%2Fwos%2Fwoscc%2Ffull-record%2FWOS:A1997BJ48Y00019","View Full Record in Web of Science")</f>
        <v>View Full Record in Web of Science</v>
      </c>
    </row>
    <row r="637" spans="1:72" x14ac:dyDescent="0.15">
      <c r="A637" t="s">
        <v>5885</v>
      </c>
      <c r="B637" t="s">
        <v>7533</v>
      </c>
      <c r="C637" t="s">
        <v>74</v>
      </c>
      <c r="D637" t="s">
        <v>74</v>
      </c>
      <c r="E637" t="s">
        <v>7515</v>
      </c>
      <c r="F637" t="s">
        <v>7533</v>
      </c>
      <c r="G637" t="s">
        <v>74</v>
      </c>
      <c r="H637" t="s">
        <v>74</v>
      </c>
      <c r="I637" t="s">
        <v>7534</v>
      </c>
      <c r="J637" t="s">
        <v>7517</v>
      </c>
      <c r="K637" t="s">
        <v>74</v>
      </c>
      <c r="L637" t="s">
        <v>74</v>
      </c>
      <c r="M637" t="s">
        <v>77</v>
      </c>
      <c r="N637" t="s">
        <v>5890</v>
      </c>
      <c r="O637" t="s">
        <v>7518</v>
      </c>
      <c r="P637" t="s">
        <v>7519</v>
      </c>
      <c r="Q637" t="s">
        <v>7520</v>
      </c>
      <c r="R637" t="s">
        <v>74</v>
      </c>
      <c r="S637" t="s">
        <v>74</v>
      </c>
      <c r="T637" t="s">
        <v>74</v>
      </c>
      <c r="U637" t="s">
        <v>74</v>
      </c>
      <c r="V637" t="s">
        <v>7535</v>
      </c>
      <c r="W637" t="s">
        <v>74</v>
      </c>
      <c r="X637" t="s">
        <v>74</v>
      </c>
      <c r="Y637" t="s">
        <v>7536</v>
      </c>
      <c r="Z637" t="s">
        <v>74</v>
      </c>
      <c r="AA637" t="s">
        <v>74</v>
      </c>
      <c r="AB637" t="s">
        <v>74</v>
      </c>
      <c r="AC637" t="s">
        <v>74</v>
      </c>
      <c r="AD637" t="s">
        <v>74</v>
      </c>
      <c r="AE637" t="s">
        <v>74</v>
      </c>
      <c r="AF637" t="s">
        <v>74</v>
      </c>
      <c r="AG637">
        <v>0</v>
      </c>
      <c r="AH637">
        <v>3</v>
      </c>
      <c r="AI637">
        <v>3</v>
      </c>
      <c r="AJ637">
        <v>0</v>
      </c>
      <c r="AK637">
        <v>1</v>
      </c>
      <c r="AL637" t="s">
        <v>7525</v>
      </c>
      <c r="AM637" t="s">
        <v>87</v>
      </c>
      <c r="AN637" t="s">
        <v>7526</v>
      </c>
      <c r="AO637" t="s">
        <v>74</v>
      </c>
      <c r="AP637" t="s">
        <v>74</v>
      </c>
      <c r="AQ637" t="s">
        <v>7527</v>
      </c>
      <c r="AR637" t="s">
        <v>7528</v>
      </c>
      <c r="AS637" t="s">
        <v>74</v>
      </c>
      <c r="AT637" t="s">
        <v>74</v>
      </c>
      <c r="AU637">
        <v>1997</v>
      </c>
      <c r="AV637" t="s">
        <v>74</v>
      </c>
      <c r="AW637" t="s">
        <v>74</v>
      </c>
      <c r="AX637" t="s">
        <v>74</v>
      </c>
      <c r="AY637" t="s">
        <v>74</v>
      </c>
      <c r="AZ637" t="s">
        <v>74</v>
      </c>
      <c r="BA637" t="s">
        <v>74</v>
      </c>
      <c r="BB637">
        <v>414</v>
      </c>
      <c r="BC637">
        <v>416</v>
      </c>
      <c r="BD637" t="s">
        <v>74</v>
      </c>
      <c r="BE637" t="s">
        <v>74</v>
      </c>
      <c r="BF637" t="s">
        <v>74</v>
      </c>
      <c r="BG637" t="s">
        <v>74</v>
      </c>
      <c r="BH637" t="s">
        <v>74</v>
      </c>
      <c r="BI637">
        <v>3</v>
      </c>
      <c r="BJ637" t="s">
        <v>7529</v>
      </c>
      <c r="BK637" t="s">
        <v>5898</v>
      </c>
      <c r="BL637" t="s">
        <v>7530</v>
      </c>
      <c r="BM637" t="s">
        <v>7531</v>
      </c>
      <c r="BN637" t="s">
        <v>74</v>
      </c>
      <c r="BO637" t="s">
        <v>74</v>
      </c>
      <c r="BP637" t="s">
        <v>74</v>
      </c>
      <c r="BQ637" t="s">
        <v>74</v>
      </c>
      <c r="BR637" t="s">
        <v>97</v>
      </c>
      <c r="BS637" t="s">
        <v>7537</v>
      </c>
      <c r="BT637" t="str">
        <f>HYPERLINK("https%3A%2F%2Fwww.webofscience.com%2Fwos%2Fwoscc%2Ffull-record%2FWOS:A1997BJ48Y00120","View Full Record in Web of Science")</f>
        <v>View Full Record in Web of Science</v>
      </c>
    </row>
    <row r="638" spans="1:72" x14ac:dyDescent="0.15">
      <c r="A638" t="s">
        <v>5885</v>
      </c>
      <c r="B638" t="s">
        <v>7538</v>
      </c>
      <c r="C638" t="s">
        <v>74</v>
      </c>
      <c r="D638" t="s">
        <v>74</v>
      </c>
      <c r="E638" t="s">
        <v>7515</v>
      </c>
      <c r="F638" t="s">
        <v>7538</v>
      </c>
      <c r="G638" t="s">
        <v>74</v>
      </c>
      <c r="H638" t="s">
        <v>74</v>
      </c>
      <c r="I638" t="s">
        <v>7539</v>
      </c>
      <c r="J638" t="s">
        <v>7517</v>
      </c>
      <c r="K638" t="s">
        <v>74</v>
      </c>
      <c r="L638" t="s">
        <v>74</v>
      </c>
      <c r="M638" t="s">
        <v>77</v>
      </c>
      <c r="N638" t="s">
        <v>5890</v>
      </c>
      <c r="O638" t="s">
        <v>7518</v>
      </c>
      <c r="P638" t="s">
        <v>7519</v>
      </c>
      <c r="Q638" t="s">
        <v>7520</v>
      </c>
      <c r="R638" t="s">
        <v>74</v>
      </c>
      <c r="S638" t="s">
        <v>74</v>
      </c>
      <c r="T638" t="s">
        <v>74</v>
      </c>
      <c r="U638" t="s">
        <v>74</v>
      </c>
      <c r="V638" t="s">
        <v>7540</v>
      </c>
      <c r="W638" t="s">
        <v>74</v>
      </c>
      <c r="X638" t="s">
        <v>74</v>
      </c>
      <c r="Y638" t="s">
        <v>7541</v>
      </c>
      <c r="Z638" t="s">
        <v>74</v>
      </c>
      <c r="AA638" t="s">
        <v>74</v>
      </c>
      <c r="AB638" t="s">
        <v>74</v>
      </c>
      <c r="AC638" t="s">
        <v>74</v>
      </c>
      <c r="AD638" t="s">
        <v>74</v>
      </c>
      <c r="AE638" t="s">
        <v>74</v>
      </c>
      <c r="AF638" t="s">
        <v>74</v>
      </c>
      <c r="AG638">
        <v>0</v>
      </c>
      <c r="AH638">
        <v>4</v>
      </c>
      <c r="AI638">
        <v>5</v>
      </c>
      <c r="AJ638">
        <v>0</v>
      </c>
      <c r="AK638">
        <v>2</v>
      </c>
      <c r="AL638" t="s">
        <v>7525</v>
      </c>
      <c r="AM638" t="s">
        <v>87</v>
      </c>
      <c r="AN638" t="s">
        <v>7526</v>
      </c>
      <c r="AO638" t="s">
        <v>74</v>
      </c>
      <c r="AP638" t="s">
        <v>74</v>
      </c>
      <c r="AQ638" t="s">
        <v>7527</v>
      </c>
      <c r="AR638" t="s">
        <v>7528</v>
      </c>
      <c r="AS638" t="s">
        <v>74</v>
      </c>
      <c r="AT638" t="s">
        <v>74</v>
      </c>
      <c r="AU638">
        <v>1997</v>
      </c>
      <c r="AV638" t="s">
        <v>74</v>
      </c>
      <c r="AW638" t="s">
        <v>74</v>
      </c>
      <c r="AX638" t="s">
        <v>74</v>
      </c>
      <c r="AY638" t="s">
        <v>74</v>
      </c>
      <c r="AZ638" t="s">
        <v>74</v>
      </c>
      <c r="BA638" t="s">
        <v>74</v>
      </c>
      <c r="BB638">
        <v>857</v>
      </c>
      <c r="BC638">
        <v>861</v>
      </c>
      <c r="BD638" t="s">
        <v>74</v>
      </c>
      <c r="BE638" t="s">
        <v>74</v>
      </c>
      <c r="BF638" t="s">
        <v>74</v>
      </c>
      <c r="BG638" t="s">
        <v>74</v>
      </c>
      <c r="BH638" t="s">
        <v>74</v>
      </c>
      <c r="BI638">
        <v>5</v>
      </c>
      <c r="BJ638" t="s">
        <v>7529</v>
      </c>
      <c r="BK638" t="s">
        <v>5898</v>
      </c>
      <c r="BL638" t="s">
        <v>7530</v>
      </c>
      <c r="BM638" t="s">
        <v>7531</v>
      </c>
      <c r="BN638" t="s">
        <v>74</v>
      </c>
      <c r="BO638" t="s">
        <v>74</v>
      </c>
      <c r="BP638" t="s">
        <v>74</v>
      </c>
      <c r="BQ638" t="s">
        <v>74</v>
      </c>
      <c r="BR638" t="s">
        <v>97</v>
      </c>
      <c r="BS638" t="s">
        <v>7542</v>
      </c>
      <c r="BT638" t="str">
        <f>HYPERLINK("https%3A%2F%2Fwww.webofscience.com%2Fwos%2Fwoscc%2Ffull-record%2FWOS:A1997BJ48Y00252","View Full Record in Web of Science")</f>
        <v>View Full Record in Web of Science</v>
      </c>
    </row>
    <row r="639" spans="1:72" x14ac:dyDescent="0.15">
      <c r="A639" t="s">
        <v>5885</v>
      </c>
      <c r="B639" t="s">
        <v>7543</v>
      </c>
      <c r="C639" t="s">
        <v>74</v>
      </c>
      <c r="D639" t="s">
        <v>74</v>
      </c>
      <c r="E639" t="s">
        <v>7515</v>
      </c>
      <c r="F639" t="s">
        <v>7543</v>
      </c>
      <c r="G639" t="s">
        <v>74</v>
      </c>
      <c r="H639" t="s">
        <v>74</v>
      </c>
      <c r="I639" t="s">
        <v>7544</v>
      </c>
      <c r="J639" t="s">
        <v>7517</v>
      </c>
      <c r="K639" t="s">
        <v>74</v>
      </c>
      <c r="L639" t="s">
        <v>74</v>
      </c>
      <c r="M639" t="s">
        <v>77</v>
      </c>
      <c r="N639" t="s">
        <v>5890</v>
      </c>
      <c r="O639" t="s">
        <v>7518</v>
      </c>
      <c r="P639" t="s">
        <v>7519</v>
      </c>
      <c r="Q639" t="s">
        <v>7520</v>
      </c>
      <c r="R639" t="s">
        <v>74</v>
      </c>
      <c r="S639" t="s">
        <v>74</v>
      </c>
      <c r="T639" t="s">
        <v>74</v>
      </c>
      <c r="U639" t="s">
        <v>74</v>
      </c>
      <c r="V639" t="s">
        <v>7545</v>
      </c>
      <c r="W639" t="s">
        <v>74</v>
      </c>
      <c r="X639" t="s">
        <v>74</v>
      </c>
      <c r="Y639" t="s">
        <v>7541</v>
      </c>
      <c r="Z639" t="s">
        <v>74</v>
      </c>
      <c r="AA639" t="s">
        <v>74</v>
      </c>
      <c r="AB639" t="s">
        <v>74</v>
      </c>
      <c r="AC639" t="s">
        <v>74</v>
      </c>
      <c r="AD639" t="s">
        <v>74</v>
      </c>
      <c r="AE639" t="s">
        <v>74</v>
      </c>
      <c r="AF639" t="s">
        <v>74</v>
      </c>
      <c r="AG639">
        <v>0</v>
      </c>
      <c r="AH639">
        <v>0</v>
      </c>
      <c r="AI639">
        <v>0</v>
      </c>
      <c r="AJ639">
        <v>0</v>
      </c>
      <c r="AK639">
        <v>0</v>
      </c>
      <c r="AL639" t="s">
        <v>7525</v>
      </c>
      <c r="AM639" t="s">
        <v>87</v>
      </c>
      <c r="AN639" t="s">
        <v>7526</v>
      </c>
      <c r="AO639" t="s">
        <v>74</v>
      </c>
      <c r="AP639" t="s">
        <v>74</v>
      </c>
      <c r="AQ639" t="s">
        <v>7527</v>
      </c>
      <c r="AR639" t="s">
        <v>7528</v>
      </c>
      <c r="AS639" t="s">
        <v>74</v>
      </c>
      <c r="AT639" t="s">
        <v>74</v>
      </c>
      <c r="AU639">
        <v>1997</v>
      </c>
      <c r="AV639" t="s">
        <v>74</v>
      </c>
      <c r="AW639" t="s">
        <v>74</v>
      </c>
      <c r="AX639" t="s">
        <v>74</v>
      </c>
      <c r="AY639" t="s">
        <v>74</v>
      </c>
      <c r="AZ639" t="s">
        <v>74</v>
      </c>
      <c r="BA639" t="s">
        <v>74</v>
      </c>
      <c r="BB639">
        <v>1300</v>
      </c>
      <c r="BC639">
        <v>1304</v>
      </c>
      <c r="BD639" t="s">
        <v>74</v>
      </c>
      <c r="BE639" t="s">
        <v>74</v>
      </c>
      <c r="BF639" t="s">
        <v>74</v>
      </c>
      <c r="BG639" t="s">
        <v>74</v>
      </c>
      <c r="BH639" t="s">
        <v>74</v>
      </c>
      <c r="BI639">
        <v>5</v>
      </c>
      <c r="BJ639" t="s">
        <v>7529</v>
      </c>
      <c r="BK639" t="s">
        <v>5898</v>
      </c>
      <c r="BL639" t="s">
        <v>7530</v>
      </c>
      <c r="BM639" t="s">
        <v>7531</v>
      </c>
      <c r="BN639" t="s">
        <v>74</v>
      </c>
      <c r="BO639" t="s">
        <v>74</v>
      </c>
      <c r="BP639" t="s">
        <v>74</v>
      </c>
      <c r="BQ639" t="s">
        <v>74</v>
      </c>
      <c r="BR639" t="s">
        <v>97</v>
      </c>
      <c r="BS639" t="s">
        <v>7546</v>
      </c>
      <c r="BT639" t="str">
        <f>HYPERLINK("https%3A%2F%2Fwww.webofscience.com%2Fwos%2Fwoscc%2Ffull-record%2FWOS:A1997BJ48Y00394","View Full Record in Web of Science")</f>
        <v>View Full Record in Web of Science</v>
      </c>
    </row>
    <row r="640" spans="1:72" x14ac:dyDescent="0.15">
      <c r="A640" t="s">
        <v>5885</v>
      </c>
      <c r="B640" t="s">
        <v>7547</v>
      </c>
      <c r="C640" t="s">
        <v>74</v>
      </c>
      <c r="D640" t="s">
        <v>74</v>
      </c>
      <c r="E640" t="s">
        <v>7515</v>
      </c>
      <c r="F640" t="s">
        <v>7547</v>
      </c>
      <c r="G640" t="s">
        <v>74</v>
      </c>
      <c r="H640" t="s">
        <v>74</v>
      </c>
      <c r="I640" t="s">
        <v>7548</v>
      </c>
      <c r="J640" t="s">
        <v>7517</v>
      </c>
      <c r="K640" t="s">
        <v>74</v>
      </c>
      <c r="L640" t="s">
        <v>74</v>
      </c>
      <c r="M640" t="s">
        <v>77</v>
      </c>
      <c r="N640" t="s">
        <v>5890</v>
      </c>
      <c r="O640" t="s">
        <v>7518</v>
      </c>
      <c r="P640" t="s">
        <v>7519</v>
      </c>
      <c r="Q640" t="s">
        <v>7520</v>
      </c>
      <c r="R640" t="s">
        <v>74</v>
      </c>
      <c r="S640" t="s">
        <v>74</v>
      </c>
      <c r="T640" t="s">
        <v>74</v>
      </c>
      <c r="U640" t="s">
        <v>74</v>
      </c>
      <c r="V640" t="s">
        <v>7549</v>
      </c>
      <c r="W640" t="s">
        <v>74</v>
      </c>
      <c r="X640" t="s">
        <v>74</v>
      </c>
      <c r="Y640" t="s">
        <v>7550</v>
      </c>
      <c r="Z640" t="s">
        <v>74</v>
      </c>
      <c r="AA640" t="s">
        <v>74</v>
      </c>
      <c r="AB640" t="s">
        <v>74</v>
      </c>
      <c r="AC640" t="s">
        <v>74</v>
      </c>
      <c r="AD640" t="s">
        <v>74</v>
      </c>
      <c r="AE640" t="s">
        <v>74</v>
      </c>
      <c r="AF640" t="s">
        <v>74</v>
      </c>
      <c r="AG640">
        <v>0</v>
      </c>
      <c r="AH640">
        <v>0</v>
      </c>
      <c r="AI640">
        <v>0</v>
      </c>
      <c r="AJ640">
        <v>0</v>
      </c>
      <c r="AK640">
        <v>0</v>
      </c>
      <c r="AL640" t="s">
        <v>7525</v>
      </c>
      <c r="AM640" t="s">
        <v>87</v>
      </c>
      <c r="AN640" t="s">
        <v>7526</v>
      </c>
      <c r="AO640" t="s">
        <v>74</v>
      </c>
      <c r="AP640" t="s">
        <v>74</v>
      </c>
      <c r="AQ640" t="s">
        <v>7527</v>
      </c>
      <c r="AR640" t="s">
        <v>7528</v>
      </c>
      <c r="AS640" t="s">
        <v>74</v>
      </c>
      <c r="AT640" t="s">
        <v>74</v>
      </c>
      <c r="AU640">
        <v>1997</v>
      </c>
      <c r="AV640" t="s">
        <v>74</v>
      </c>
      <c r="AW640" t="s">
        <v>74</v>
      </c>
      <c r="AX640" t="s">
        <v>74</v>
      </c>
      <c r="AY640" t="s">
        <v>74</v>
      </c>
      <c r="AZ640" t="s">
        <v>74</v>
      </c>
      <c r="BA640" t="s">
        <v>74</v>
      </c>
      <c r="BB640">
        <v>1689</v>
      </c>
      <c r="BC640">
        <v>1691</v>
      </c>
      <c r="BD640" t="s">
        <v>74</v>
      </c>
      <c r="BE640" t="s">
        <v>74</v>
      </c>
      <c r="BF640" t="s">
        <v>74</v>
      </c>
      <c r="BG640" t="s">
        <v>74</v>
      </c>
      <c r="BH640" t="s">
        <v>74</v>
      </c>
      <c r="BI640">
        <v>3</v>
      </c>
      <c r="BJ640" t="s">
        <v>7529</v>
      </c>
      <c r="BK640" t="s">
        <v>5898</v>
      </c>
      <c r="BL640" t="s">
        <v>7530</v>
      </c>
      <c r="BM640" t="s">
        <v>7531</v>
      </c>
      <c r="BN640" t="s">
        <v>74</v>
      </c>
      <c r="BO640" t="s">
        <v>74</v>
      </c>
      <c r="BP640" t="s">
        <v>74</v>
      </c>
      <c r="BQ640" t="s">
        <v>74</v>
      </c>
      <c r="BR640" t="s">
        <v>97</v>
      </c>
      <c r="BS640" t="s">
        <v>7551</v>
      </c>
      <c r="BT640" t="str">
        <f>HYPERLINK("https%3A%2F%2Fwww.webofscience.com%2Fwos%2Fwoscc%2Ffull-record%2FWOS:A1997BJ48Y00517","View Full Record in Web of Science")</f>
        <v>View Full Record in Web of Science</v>
      </c>
    </row>
    <row r="641" spans="1:72" x14ac:dyDescent="0.15">
      <c r="A641" t="s">
        <v>5885</v>
      </c>
      <c r="B641" t="s">
        <v>7027</v>
      </c>
      <c r="C641" t="s">
        <v>74</v>
      </c>
      <c r="D641" t="s">
        <v>74</v>
      </c>
      <c r="E641" t="s">
        <v>7515</v>
      </c>
      <c r="F641" t="s">
        <v>7027</v>
      </c>
      <c r="G641" t="s">
        <v>74</v>
      </c>
      <c r="H641" t="s">
        <v>74</v>
      </c>
      <c r="I641" t="s">
        <v>7552</v>
      </c>
      <c r="J641" t="s">
        <v>7517</v>
      </c>
      <c r="K641" t="s">
        <v>74</v>
      </c>
      <c r="L641" t="s">
        <v>74</v>
      </c>
      <c r="M641" t="s">
        <v>77</v>
      </c>
      <c r="N641" t="s">
        <v>5890</v>
      </c>
      <c r="O641" t="s">
        <v>7518</v>
      </c>
      <c r="P641" t="s">
        <v>7519</v>
      </c>
      <c r="Q641" t="s">
        <v>7520</v>
      </c>
      <c r="R641" t="s">
        <v>74</v>
      </c>
      <c r="S641" t="s">
        <v>74</v>
      </c>
      <c r="T641" t="s">
        <v>74</v>
      </c>
      <c r="U641" t="s">
        <v>74</v>
      </c>
      <c r="V641" t="s">
        <v>7553</v>
      </c>
      <c r="W641" t="s">
        <v>74</v>
      </c>
      <c r="X641" t="s">
        <v>74</v>
      </c>
      <c r="Y641" t="s">
        <v>7554</v>
      </c>
      <c r="Z641" t="s">
        <v>74</v>
      </c>
      <c r="AA641" t="s">
        <v>7035</v>
      </c>
      <c r="AB641" t="s">
        <v>7036</v>
      </c>
      <c r="AC641" t="s">
        <v>74</v>
      </c>
      <c r="AD641" t="s">
        <v>74</v>
      </c>
      <c r="AE641" t="s">
        <v>74</v>
      </c>
      <c r="AF641" t="s">
        <v>74</v>
      </c>
      <c r="AG641">
        <v>0</v>
      </c>
      <c r="AH641">
        <v>4</v>
      </c>
      <c r="AI641">
        <v>4</v>
      </c>
      <c r="AJ641">
        <v>0</v>
      </c>
      <c r="AK641">
        <v>1</v>
      </c>
      <c r="AL641" t="s">
        <v>7525</v>
      </c>
      <c r="AM641" t="s">
        <v>87</v>
      </c>
      <c r="AN641" t="s">
        <v>7526</v>
      </c>
      <c r="AO641" t="s">
        <v>74</v>
      </c>
      <c r="AP641" t="s">
        <v>74</v>
      </c>
      <c r="AQ641" t="s">
        <v>7527</v>
      </c>
      <c r="AR641" t="s">
        <v>7528</v>
      </c>
      <c r="AS641" t="s">
        <v>74</v>
      </c>
      <c r="AT641" t="s">
        <v>74</v>
      </c>
      <c r="AU641">
        <v>1997</v>
      </c>
      <c r="AV641" t="s">
        <v>74</v>
      </c>
      <c r="AW641" t="s">
        <v>74</v>
      </c>
      <c r="AX641" t="s">
        <v>74</v>
      </c>
      <c r="AY641" t="s">
        <v>74</v>
      </c>
      <c r="AZ641" t="s">
        <v>74</v>
      </c>
      <c r="BA641" t="s">
        <v>74</v>
      </c>
      <c r="BB641">
        <v>1841</v>
      </c>
      <c r="BC641">
        <v>1843</v>
      </c>
      <c r="BD641" t="s">
        <v>74</v>
      </c>
      <c r="BE641" t="s">
        <v>74</v>
      </c>
      <c r="BF641" t="s">
        <v>74</v>
      </c>
      <c r="BG641" t="s">
        <v>74</v>
      </c>
      <c r="BH641" t="s">
        <v>74</v>
      </c>
      <c r="BI641">
        <v>3</v>
      </c>
      <c r="BJ641" t="s">
        <v>7529</v>
      </c>
      <c r="BK641" t="s">
        <v>5898</v>
      </c>
      <c r="BL641" t="s">
        <v>7530</v>
      </c>
      <c r="BM641" t="s">
        <v>7531</v>
      </c>
      <c r="BN641" t="s">
        <v>74</v>
      </c>
      <c r="BO641" t="s">
        <v>74</v>
      </c>
      <c r="BP641" t="s">
        <v>74</v>
      </c>
      <c r="BQ641" t="s">
        <v>74</v>
      </c>
      <c r="BR641" t="s">
        <v>97</v>
      </c>
      <c r="BS641" t="s">
        <v>7555</v>
      </c>
      <c r="BT641" t="str">
        <f>HYPERLINK("https%3A%2F%2Fwww.webofscience.com%2Fwos%2Fwoscc%2Ffull-record%2FWOS:A1997BJ48Y00566","View Full Record in Web of Science")</f>
        <v>View Full Record in Web of Science</v>
      </c>
    </row>
    <row r="642" spans="1:72" x14ac:dyDescent="0.15">
      <c r="A642" t="s">
        <v>5885</v>
      </c>
      <c r="B642" t="s">
        <v>3038</v>
      </c>
      <c r="C642" t="s">
        <v>74</v>
      </c>
      <c r="D642" t="s">
        <v>7556</v>
      </c>
      <c r="E642" t="s">
        <v>74</v>
      </c>
      <c r="F642" t="s">
        <v>3038</v>
      </c>
      <c r="G642" t="s">
        <v>74</v>
      </c>
      <c r="H642" t="s">
        <v>74</v>
      </c>
      <c r="I642" t="s">
        <v>7557</v>
      </c>
      <c r="J642" t="s">
        <v>7558</v>
      </c>
      <c r="K642" t="s">
        <v>5944</v>
      </c>
      <c r="L642" t="s">
        <v>74</v>
      </c>
      <c r="M642" t="s">
        <v>77</v>
      </c>
      <c r="N642" t="s">
        <v>5890</v>
      </c>
      <c r="O642" t="s">
        <v>7559</v>
      </c>
      <c r="P642" t="s">
        <v>7560</v>
      </c>
      <c r="Q642" t="s">
        <v>6252</v>
      </c>
      <c r="R642" t="s">
        <v>74</v>
      </c>
      <c r="S642" t="s">
        <v>74</v>
      </c>
      <c r="T642" t="s">
        <v>7561</v>
      </c>
      <c r="U642" t="s">
        <v>74</v>
      </c>
      <c r="V642" t="s">
        <v>7562</v>
      </c>
      <c r="W642" t="s">
        <v>74</v>
      </c>
      <c r="X642" t="s">
        <v>74</v>
      </c>
      <c r="Y642" t="s">
        <v>7399</v>
      </c>
      <c r="Z642" t="s">
        <v>74</v>
      </c>
      <c r="AA642" t="s">
        <v>245</v>
      </c>
      <c r="AB642" t="s">
        <v>246</v>
      </c>
      <c r="AC642" t="s">
        <v>74</v>
      </c>
      <c r="AD642" t="s">
        <v>74</v>
      </c>
      <c r="AE642" t="s">
        <v>74</v>
      </c>
      <c r="AF642" t="s">
        <v>74</v>
      </c>
      <c r="AG642">
        <v>0</v>
      </c>
      <c r="AH642">
        <v>4</v>
      </c>
      <c r="AI642">
        <v>4</v>
      </c>
      <c r="AJ642">
        <v>0</v>
      </c>
      <c r="AK642">
        <v>1</v>
      </c>
      <c r="AL642" t="s">
        <v>5953</v>
      </c>
      <c r="AM642" t="s">
        <v>5954</v>
      </c>
      <c r="AN642" t="s">
        <v>5955</v>
      </c>
      <c r="AO642" t="s">
        <v>74</v>
      </c>
      <c r="AP642" t="s">
        <v>74</v>
      </c>
      <c r="AQ642" t="s">
        <v>7563</v>
      </c>
      <c r="AR642" t="s">
        <v>5957</v>
      </c>
      <c r="AS642" t="s">
        <v>74</v>
      </c>
      <c r="AT642" t="s">
        <v>74</v>
      </c>
      <c r="AU642">
        <v>1997</v>
      </c>
      <c r="AV642">
        <v>3111</v>
      </c>
      <c r="AW642" t="s">
        <v>74</v>
      </c>
      <c r="AX642" t="s">
        <v>74</v>
      </c>
      <c r="AY642" t="s">
        <v>74</v>
      </c>
      <c r="AZ642" t="s">
        <v>74</v>
      </c>
      <c r="BA642" t="s">
        <v>74</v>
      </c>
      <c r="BB642">
        <v>36</v>
      </c>
      <c r="BC642">
        <v>50</v>
      </c>
      <c r="BD642" t="s">
        <v>74</v>
      </c>
      <c r="BE642" t="s">
        <v>7564</v>
      </c>
      <c r="BF642" t="str">
        <f>HYPERLINK("http://dx.doi.org/10.1117/12.278782","http://dx.doi.org/10.1117/12.278782")</f>
        <v>http://dx.doi.org/10.1117/12.278782</v>
      </c>
      <c r="BG642" t="s">
        <v>74</v>
      </c>
      <c r="BH642" t="s">
        <v>74</v>
      </c>
      <c r="BI642">
        <v>15</v>
      </c>
      <c r="BJ642" t="s">
        <v>7565</v>
      </c>
      <c r="BK642" t="s">
        <v>5898</v>
      </c>
      <c r="BL642" t="s">
        <v>7565</v>
      </c>
      <c r="BM642" t="s">
        <v>7566</v>
      </c>
      <c r="BN642" t="s">
        <v>74</v>
      </c>
      <c r="BO642" t="s">
        <v>74</v>
      </c>
      <c r="BP642" t="s">
        <v>74</v>
      </c>
      <c r="BQ642" t="s">
        <v>74</v>
      </c>
      <c r="BR642" t="s">
        <v>97</v>
      </c>
      <c r="BS642" t="s">
        <v>7567</v>
      </c>
      <c r="BT642" t="str">
        <f>HYPERLINK("https%3A%2F%2Fwww.webofscience.com%2Fwos%2Fwoscc%2Ffull-record%2FWOS:A1997BJ31K00005","View Full Record in Web of Science")</f>
        <v>View Full Record in Web of Science</v>
      </c>
    </row>
    <row r="643" spans="1:72" x14ac:dyDescent="0.15">
      <c r="A643" t="s">
        <v>5885</v>
      </c>
      <c r="B643" t="s">
        <v>7568</v>
      </c>
      <c r="C643" t="s">
        <v>74</v>
      </c>
      <c r="D643" t="s">
        <v>7556</v>
      </c>
      <c r="E643" t="s">
        <v>74</v>
      </c>
      <c r="F643" t="s">
        <v>7568</v>
      </c>
      <c r="G643" t="s">
        <v>74</v>
      </c>
      <c r="H643" t="s">
        <v>74</v>
      </c>
      <c r="I643" t="s">
        <v>7569</v>
      </c>
      <c r="J643" t="s">
        <v>7558</v>
      </c>
      <c r="K643" t="s">
        <v>5944</v>
      </c>
      <c r="L643" t="s">
        <v>74</v>
      </c>
      <c r="M643" t="s">
        <v>77</v>
      </c>
      <c r="N643" t="s">
        <v>5890</v>
      </c>
      <c r="O643" t="s">
        <v>7559</v>
      </c>
      <c r="P643" t="s">
        <v>7560</v>
      </c>
      <c r="Q643" t="s">
        <v>6252</v>
      </c>
      <c r="R643" t="s">
        <v>74</v>
      </c>
      <c r="S643" t="s">
        <v>74</v>
      </c>
      <c r="T643" t="s">
        <v>7570</v>
      </c>
      <c r="U643" t="s">
        <v>74</v>
      </c>
      <c r="V643" t="s">
        <v>7571</v>
      </c>
      <c r="W643" t="s">
        <v>74</v>
      </c>
      <c r="X643" t="s">
        <v>74</v>
      </c>
      <c r="Y643" t="s">
        <v>7572</v>
      </c>
      <c r="Z643" t="s">
        <v>74</v>
      </c>
      <c r="AA643" t="s">
        <v>74</v>
      </c>
      <c r="AB643" t="s">
        <v>74</v>
      </c>
      <c r="AC643" t="s">
        <v>74</v>
      </c>
      <c r="AD643" t="s">
        <v>74</v>
      </c>
      <c r="AE643" t="s">
        <v>74</v>
      </c>
      <c r="AF643" t="s">
        <v>74</v>
      </c>
      <c r="AG643">
        <v>0</v>
      </c>
      <c r="AH643">
        <v>0</v>
      </c>
      <c r="AI643">
        <v>0</v>
      </c>
      <c r="AJ643">
        <v>0</v>
      </c>
      <c r="AK643">
        <v>2</v>
      </c>
      <c r="AL643" t="s">
        <v>5953</v>
      </c>
      <c r="AM643" t="s">
        <v>5954</v>
      </c>
      <c r="AN643" t="s">
        <v>5955</v>
      </c>
      <c r="AO643" t="s">
        <v>74</v>
      </c>
      <c r="AP643" t="s">
        <v>74</v>
      </c>
      <c r="AQ643" t="s">
        <v>7563</v>
      </c>
      <c r="AR643" t="s">
        <v>5957</v>
      </c>
      <c r="AS643" t="s">
        <v>74</v>
      </c>
      <c r="AT643" t="s">
        <v>74</v>
      </c>
      <c r="AU643">
        <v>1997</v>
      </c>
      <c r="AV643">
        <v>3111</v>
      </c>
      <c r="AW643" t="s">
        <v>74</v>
      </c>
      <c r="AX643" t="s">
        <v>74</v>
      </c>
      <c r="AY643" t="s">
        <v>74</v>
      </c>
      <c r="AZ643" t="s">
        <v>74</v>
      </c>
      <c r="BA643" t="s">
        <v>74</v>
      </c>
      <c r="BB643">
        <v>482</v>
      </c>
      <c r="BC643">
        <v>489</v>
      </c>
      <c r="BD643" t="s">
        <v>74</v>
      </c>
      <c r="BE643" t="s">
        <v>7573</v>
      </c>
      <c r="BF643" t="str">
        <f>HYPERLINK("http://dx.doi.org/10.1117/12.278804","http://dx.doi.org/10.1117/12.278804")</f>
        <v>http://dx.doi.org/10.1117/12.278804</v>
      </c>
      <c r="BG643" t="s">
        <v>74</v>
      </c>
      <c r="BH643" t="s">
        <v>74</v>
      </c>
      <c r="BI643">
        <v>8</v>
      </c>
      <c r="BJ643" t="s">
        <v>7565</v>
      </c>
      <c r="BK643" t="s">
        <v>5898</v>
      </c>
      <c r="BL643" t="s">
        <v>7565</v>
      </c>
      <c r="BM643" t="s">
        <v>7566</v>
      </c>
      <c r="BN643" t="s">
        <v>74</v>
      </c>
      <c r="BO643" t="s">
        <v>74</v>
      </c>
      <c r="BP643" t="s">
        <v>74</v>
      </c>
      <c r="BQ643" t="s">
        <v>74</v>
      </c>
      <c r="BR643" t="s">
        <v>97</v>
      </c>
      <c r="BS643" t="s">
        <v>7574</v>
      </c>
      <c r="BT643" t="str">
        <f>HYPERLINK("https%3A%2F%2Fwww.webofscience.com%2Fwos%2Fwoscc%2Ffull-record%2FWOS:A1997BJ31K00047","View Full Record in Web of Science")</f>
        <v>View Full Record in Web of Science</v>
      </c>
    </row>
    <row r="644" spans="1:72" x14ac:dyDescent="0.15">
      <c r="A644" t="s">
        <v>5885</v>
      </c>
      <c r="B644" t="s">
        <v>7575</v>
      </c>
      <c r="C644" t="s">
        <v>74</v>
      </c>
      <c r="D644" t="s">
        <v>7556</v>
      </c>
      <c r="E644" t="s">
        <v>74</v>
      </c>
      <c r="F644" t="s">
        <v>7575</v>
      </c>
      <c r="G644" t="s">
        <v>74</v>
      </c>
      <c r="H644" t="s">
        <v>74</v>
      </c>
      <c r="I644" t="s">
        <v>7576</v>
      </c>
      <c r="J644" t="s">
        <v>7558</v>
      </c>
      <c r="K644" t="s">
        <v>5944</v>
      </c>
      <c r="L644" t="s">
        <v>74</v>
      </c>
      <c r="M644" t="s">
        <v>77</v>
      </c>
      <c r="N644" t="s">
        <v>5890</v>
      </c>
      <c r="O644" t="s">
        <v>7559</v>
      </c>
      <c r="P644" t="s">
        <v>7560</v>
      </c>
      <c r="Q644" t="s">
        <v>6252</v>
      </c>
      <c r="R644" t="s">
        <v>74</v>
      </c>
      <c r="S644" t="s">
        <v>74</v>
      </c>
      <c r="T644" t="s">
        <v>7577</v>
      </c>
      <c r="U644" t="s">
        <v>74</v>
      </c>
      <c r="V644" t="s">
        <v>7578</v>
      </c>
      <c r="W644" t="s">
        <v>74</v>
      </c>
      <c r="X644" t="s">
        <v>74</v>
      </c>
      <c r="Y644" t="s">
        <v>7579</v>
      </c>
      <c r="Z644" t="s">
        <v>74</v>
      </c>
      <c r="AA644" t="s">
        <v>74</v>
      </c>
      <c r="AB644" t="s">
        <v>74</v>
      </c>
      <c r="AC644" t="s">
        <v>74</v>
      </c>
      <c r="AD644" t="s">
        <v>74</v>
      </c>
      <c r="AE644" t="s">
        <v>74</v>
      </c>
      <c r="AF644" t="s">
        <v>74</v>
      </c>
      <c r="AG644">
        <v>0</v>
      </c>
      <c r="AH644">
        <v>15</v>
      </c>
      <c r="AI644">
        <v>15</v>
      </c>
      <c r="AJ644">
        <v>2</v>
      </c>
      <c r="AK644">
        <v>6</v>
      </c>
      <c r="AL644" t="s">
        <v>5953</v>
      </c>
      <c r="AM644" t="s">
        <v>5954</v>
      </c>
      <c r="AN644" t="s">
        <v>5955</v>
      </c>
      <c r="AO644" t="s">
        <v>74</v>
      </c>
      <c r="AP644" t="s">
        <v>74</v>
      </c>
      <c r="AQ644" t="s">
        <v>7563</v>
      </c>
      <c r="AR644" t="s">
        <v>5957</v>
      </c>
      <c r="AS644" t="s">
        <v>74</v>
      </c>
      <c r="AT644" t="s">
        <v>74</v>
      </c>
      <c r="AU644">
        <v>1997</v>
      </c>
      <c r="AV644">
        <v>3111</v>
      </c>
      <c r="AW644" t="s">
        <v>74</v>
      </c>
      <c r="AX644" t="s">
        <v>74</v>
      </c>
      <c r="AY644" t="s">
        <v>74</v>
      </c>
      <c r="AZ644" t="s">
        <v>74</v>
      </c>
      <c r="BA644" t="s">
        <v>74</v>
      </c>
      <c r="BB644">
        <v>490</v>
      </c>
      <c r="BC644">
        <v>500</v>
      </c>
      <c r="BD644" t="s">
        <v>74</v>
      </c>
      <c r="BE644" t="s">
        <v>7580</v>
      </c>
      <c r="BF644" t="str">
        <f>HYPERLINK("http://dx.doi.org/10.1117/12.278805","http://dx.doi.org/10.1117/12.278805")</f>
        <v>http://dx.doi.org/10.1117/12.278805</v>
      </c>
      <c r="BG644" t="s">
        <v>74</v>
      </c>
      <c r="BH644" t="s">
        <v>74</v>
      </c>
      <c r="BI644">
        <v>11</v>
      </c>
      <c r="BJ644" t="s">
        <v>7565</v>
      </c>
      <c r="BK644" t="s">
        <v>5898</v>
      </c>
      <c r="BL644" t="s">
        <v>7565</v>
      </c>
      <c r="BM644" t="s">
        <v>7566</v>
      </c>
      <c r="BN644" t="s">
        <v>74</v>
      </c>
      <c r="BO644" t="s">
        <v>74</v>
      </c>
      <c r="BP644" t="s">
        <v>74</v>
      </c>
      <c r="BQ644" t="s">
        <v>74</v>
      </c>
      <c r="BR644" t="s">
        <v>97</v>
      </c>
      <c r="BS644" t="s">
        <v>7581</v>
      </c>
      <c r="BT644" t="str">
        <f>HYPERLINK("https%3A%2F%2Fwww.webofscience.com%2Fwos%2Fwoscc%2Ffull-record%2FWOS:A1997BJ31K00048","View Full Record in Web of Science")</f>
        <v>View Full Record in Web of Science</v>
      </c>
    </row>
    <row r="645" spans="1:72" x14ac:dyDescent="0.15">
      <c r="A645" t="s">
        <v>5885</v>
      </c>
      <c r="B645" t="s">
        <v>7582</v>
      </c>
      <c r="C645" t="s">
        <v>74</v>
      </c>
      <c r="D645" t="s">
        <v>7583</v>
      </c>
      <c r="E645" t="s">
        <v>74</v>
      </c>
      <c r="F645" t="s">
        <v>7582</v>
      </c>
      <c r="G645" t="s">
        <v>74</v>
      </c>
      <c r="H645" t="s">
        <v>74</v>
      </c>
      <c r="I645" t="s">
        <v>7584</v>
      </c>
      <c r="J645" t="s">
        <v>7585</v>
      </c>
      <c r="K645" t="s">
        <v>7586</v>
      </c>
      <c r="L645" t="s">
        <v>74</v>
      </c>
      <c r="M645" t="s">
        <v>77</v>
      </c>
      <c r="N645" t="s">
        <v>5890</v>
      </c>
      <c r="O645" t="s">
        <v>7587</v>
      </c>
      <c r="P645" t="s">
        <v>7588</v>
      </c>
      <c r="Q645" t="s">
        <v>7520</v>
      </c>
      <c r="R645" t="s">
        <v>74</v>
      </c>
      <c r="S645" t="s">
        <v>74</v>
      </c>
      <c r="T645" t="s">
        <v>74</v>
      </c>
      <c r="U645" t="s">
        <v>74</v>
      </c>
      <c r="V645" t="s">
        <v>74</v>
      </c>
      <c r="W645" t="s">
        <v>7589</v>
      </c>
      <c r="X645" t="s">
        <v>380</v>
      </c>
      <c r="Y645" t="s">
        <v>74</v>
      </c>
      <c r="Z645" t="s">
        <v>74</v>
      </c>
      <c r="AA645" t="s">
        <v>74</v>
      </c>
      <c r="AB645" t="s">
        <v>74</v>
      </c>
      <c r="AC645" t="s">
        <v>74</v>
      </c>
      <c r="AD645" t="s">
        <v>74</v>
      </c>
      <c r="AE645" t="s">
        <v>74</v>
      </c>
      <c r="AF645" t="s">
        <v>74</v>
      </c>
      <c r="AG645">
        <v>0</v>
      </c>
      <c r="AH645">
        <v>0</v>
      </c>
      <c r="AI645">
        <v>0</v>
      </c>
      <c r="AJ645">
        <v>0</v>
      </c>
      <c r="AK645">
        <v>1</v>
      </c>
      <c r="AL645" t="s">
        <v>7590</v>
      </c>
      <c r="AM645" t="s">
        <v>7591</v>
      </c>
      <c r="AN645" t="s">
        <v>7592</v>
      </c>
      <c r="AO645" t="s">
        <v>74</v>
      </c>
      <c r="AP645" t="s">
        <v>74</v>
      </c>
      <c r="AQ645" t="s">
        <v>7593</v>
      </c>
      <c r="AR645" t="s">
        <v>7594</v>
      </c>
      <c r="AS645" t="s">
        <v>74</v>
      </c>
      <c r="AT645" t="s">
        <v>74</v>
      </c>
      <c r="AU645">
        <v>1997</v>
      </c>
      <c r="AV645" t="s">
        <v>74</v>
      </c>
      <c r="AW645" t="s">
        <v>74</v>
      </c>
      <c r="AX645" t="s">
        <v>74</v>
      </c>
      <c r="AY645" t="s">
        <v>74</v>
      </c>
      <c r="AZ645" t="s">
        <v>74</v>
      </c>
      <c r="BA645" t="s">
        <v>74</v>
      </c>
      <c r="BB645">
        <v>57</v>
      </c>
      <c r="BC645">
        <v>66</v>
      </c>
      <c r="BD645" t="s">
        <v>74</v>
      </c>
      <c r="BE645" t="s">
        <v>74</v>
      </c>
      <c r="BF645" t="s">
        <v>74</v>
      </c>
      <c r="BG645" t="s">
        <v>74</v>
      </c>
      <c r="BH645" t="s">
        <v>74</v>
      </c>
      <c r="BI645">
        <v>10</v>
      </c>
      <c r="BJ645" t="s">
        <v>7595</v>
      </c>
      <c r="BK645" t="s">
        <v>7596</v>
      </c>
      <c r="BL645" t="s">
        <v>7597</v>
      </c>
      <c r="BM645" t="s">
        <v>7598</v>
      </c>
      <c r="BN645" t="s">
        <v>74</v>
      </c>
      <c r="BO645" t="s">
        <v>74</v>
      </c>
      <c r="BP645" t="s">
        <v>74</v>
      </c>
      <c r="BQ645" t="s">
        <v>74</v>
      </c>
      <c r="BR645" t="s">
        <v>97</v>
      </c>
      <c r="BS645" t="s">
        <v>7599</v>
      </c>
      <c r="BT645" t="str">
        <f>HYPERLINK("https%3A%2F%2Fwww.webofscience.com%2Fwos%2Fwoscc%2Ffull-record%2FWOS:000075372400005","View Full Record in Web of Science")</f>
        <v>View Full Record in Web of Science</v>
      </c>
    </row>
    <row r="646" spans="1:72" x14ac:dyDescent="0.15">
      <c r="A646" t="s">
        <v>5885</v>
      </c>
      <c r="B646" t="s">
        <v>7600</v>
      </c>
      <c r="C646" t="s">
        <v>74</v>
      </c>
      <c r="D646" t="s">
        <v>7601</v>
      </c>
      <c r="E646" t="s">
        <v>74</v>
      </c>
      <c r="F646" t="s">
        <v>7600</v>
      </c>
      <c r="G646" t="s">
        <v>74</v>
      </c>
      <c r="H646" t="s">
        <v>74</v>
      </c>
      <c r="I646" t="s">
        <v>7602</v>
      </c>
      <c r="J646" t="s">
        <v>7603</v>
      </c>
      <c r="K646" t="s">
        <v>7604</v>
      </c>
      <c r="L646" t="s">
        <v>74</v>
      </c>
      <c r="M646" t="s">
        <v>77</v>
      </c>
      <c r="N646" t="s">
        <v>5890</v>
      </c>
      <c r="O646" t="s">
        <v>7605</v>
      </c>
      <c r="P646" t="s">
        <v>7606</v>
      </c>
      <c r="Q646" t="s">
        <v>7607</v>
      </c>
      <c r="R646" t="s">
        <v>74</v>
      </c>
      <c r="S646" t="s">
        <v>74</v>
      </c>
      <c r="T646" t="s">
        <v>74</v>
      </c>
      <c r="U646" t="s">
        <v>74</v>
      </c>
      <c r="V646" t="s">
        <v>7608</v>
      </c>
      <c r="W646" t="s">
        <v>7609</v>
      </c>
      <c r="X646" t="s">
        <v>7610</v>
      </c>
      <c r="Y646" t="s">
        <v>7611</v>
      </c>
      <c r="Z646" t="s">
        <v>74</v>
      </c>
      <c r="AA646" t="s">
        <v>7612</v>
      </c>
      <c r="AB646" t="s">
        <v>7613</v>
      </c>
      <c r="AC646" t="s">
        <v>74</v>
      </c>
      <c r="AD646" t="s">
        <v>74</v>
      </c>
      <c r="AE646" t="s">
        <v>74</v>
      </c>
      <c r="AF646" t="s">
        <v>74</v>
      </c>
      <c r="AG646">
        <v>0</v>
      </c>
      <c r="AH646">
        <v>0</v>
      </c>
      <c r="AI646">
        <v>0</v>
      </c>
      <c r="AJ646">
        <v>0</v>
      </c>
      <c r="AK646">
        <v>3</v>
      </c>
      <c r="AL646" t="s">
        <v>7614</v>
      </c>
      <c r="AM646" t="s">
        <v>6640</v>
      </c>
      <c r="AN646" t="s">
        <v>7615</v>
      </c>
      <c r="AO646" t="s">
        <v>7616</v>
      </c>
      <c r="AP646" t="s">
        <v>74</v>
      </c>
      <c r="AQ646" t="s">
        <v>7617</v>
      </c>
      <c r="AR646" t="s">
        <v>7618</v>
      </c>
      <c r="AS646" t="s">
        <v>74</v>
      </c>
      <c r="AT646" t="s">
        <v>74</v>
      </c>
      <c r="AU646">
        <v>1997</v>
      </c>
      <c r="AV646">
        <v>59</v>
      </c>
      <c r="AW646" t="s">
        <v>74</v>
      </c>
      <c r="AX646" t="s">
        <v>636</v>
      </c>
      <c r="AY646" t="s">
        <v>74</v>
      </c>
      <c r="AZ646" t="s">
        <v>74</v>
      </c>
      <c r="BA646" t="s">
        <v>74</v>
      </c>
      <c r="BB646">
        <v>1389</v>
      </c>
      <c r="BC646">
        <v>1391</v>
      </c>
      <c r="BD646" t="s">
        <v>74</v>
      </c>
      <c r="BE646" t="s">
        <v>74</v>
      </c>
      <c r="BF646" t="s">
        <v>74</v>
      </c>
      <c r="BG646" t="s">
        <v>74</v>
      </c>
      <c r="BH646" t="s">
        <v>74</v>
      </c>
      <c r="BI646">
        <v>3</v>
      </c>
      <c r="BJ646" t="s">
        <v>7619</v>
      </c>
      <c r="BK646" t="s">
        <v>5898</v>
      </c>
      <c r="BL646" t="s">
        <v>7620</v>
      </c>
      <c r="BM646" t="s">
        <v>7621</v>
      </c>
      <c r="BN646" t="s">
        <v>74</v>
      </c>
      <c r="BO646" t="s">
        <v>74</v>
      </c>
      <c r="BP646" t="s">
        <v>74</v>
      </c>
      <c r="BQ646" t="s">
        <v>74</v>
      </c>
      <c r="BR646" t="s">
        <v>97</v>
      </c>
      <c r="BS646" t="s">
        <v>7622</v>
      </c>
      <c r="BT646" t="str">
        <f>HYPERLINK("https%3A%2F%2Fwww.webofscience.com%2Fwos%2Fwoscc%2Ffull-record%2FWOS:000074938600368","View Full Record in Web of Science")</f>
        <v>View Full Record in Web of Science</v>
      </c>
    </row>
    <row r="647" spans="1:72" x14ac:dyDescent="0.15">
      <c r="A647" t="s">
        <v>72</v>
      </c>
      <c r="B647" t="s">
        <v>7623</v>
      </c>
      <c r="C647" t="s">
        <v>74</v>
      </c>
      <c r="D647" t="s">
        <v>74</v>
      </c>
      <c r="E647" t="s">
        <v>74</v>
      </c>
      <c r="F647" t="s">
        <v>7623</v>
      </c>
      <c r="G647" t="s">
        <v>74</v>
      </c>
      <c r="H647" t="s">
        <v>74</v>
      </c>
      <c r="I647" t="s">
        <v>7624</v>
      </c>
      <c r="J647" t="s">
        <v>7625</v>
      </c>
      <c r="K647" t="s">
        <v>74</v>
      </c>
      <c r="L647" t="s">
        <v>74</v>
      </c>
      <c r="M647" t="s">
        <v>77</v>
      </c>
      <c r="N647" t="s">
        <v>78</v>
      </c>
      <c r="O647" t="s">
        <v>74</v>
      </c>
      <c r="P647" t="s">
        <v>74</v>
      </c>
      <c r="Q647" t="s">
        <v>74</v>
      </c>
      <c r="R647" t="s">
        <v>74</v>
      </c>
      <c r="S647" t="s">
        <v>74</v>
      </c>
      <c r="T647" t="s">
        <v>7626</v>
      </c>
      <c r="U647" t="s">
        <v>7627</v>
      </c>
      <c r="V647" t="s">
        <v>7628</v>
      </c>
      <c r="W647" t="s">
        <v>7629</v>
      </c>
      <c r="X647" t="s">
        <v>7630</v>
      </c>
      <c r="Y647" t="s">
        <v>7631</v>
      </c>
      <c r="Z647" t="s">
        <v>74</v>
      </c>
      <c r="AA647" t="s">
        <v>7632</v>
      </c>
      <c r="AB647" t="s">
        <v>7633</v>
      </c>
      <c r="AC647" t="s">
        <v>74</v>
      </c>
      <c r="AD647" t="s">
        <v>74</v>
      </c>
      <c r="AE647" t="s">
        <v>74</v>
      </c>
      <c r="AF647" t="s">
        <v>74</v>
      </c>
      <c r="AG647">
        <v>45</v>
      </c>
      <c r="AH647">
        <v>37</v>
      </c>
      <c r="AI647">
        <v>40</v>
      </c>
      <c r="AJ647">
        <v>0</v>
      </c>
      <c r="AK647">
        <v>6</v>
      </c>
      <c r="AL647" t="s">
        <v>1881</v>
      </c>
      <c r="AM647" t="s">
        <v>1882</v>
      </c>
      <c r="AN647" t="s">
        <v>7634</v>
      </c>
      <c r="AO647" t="s">
        <v>7635</v>
      </c>
      <c r="AP647" t="s">
        <v>74</v>
      </c>
      <c r="AQ647" t="s">
        <v>74</v>
      </c>
      <c r="AR647" t="s">
        <v>7636</v>
      </c>
      <c r="AS647" t="s">
        <v>7637</v>
      </c>
      <c r="AT647" t="s">
        <v>74</v>
      </c>
      <c r="AU647">
        <v>1997</v>
      </c>
      <c r="AV647">
        <v>68</v>
      </c>
      <c r="AW647">
        <v>4</v>
      </c>
      <c r="AX647" t="s">
        <v>74</v>
      </c>
      <c r="AY647" t="s">
        <v>74</v>
      </c>
      <c r="AZ647" t="s">
        <v>74</v>
      </c>
      <c r="BA647" t="s">
        <v>74</v>
      </c>
      <c r="BB647">
        <v>457</v>
      </c>
      <c r="BC647">
        <v>477</v>
      </c>
      <c r="BD647" t="s">
        <v>74</v>
      </c>
      <c r="BE647" t="s">
        <v>7638</v>
      </c>
      <c r="BF647" t="str">
        <f>HYPERLINK("http://dx.doi.org/10.1080/03067319708030847","http://dx.doi.org/10.1080/03067319708030847")</f>
        <v>http://dx.doi.org/10.1080/03067319708030847</v>
      </c>
      <c r="BG647" t="s">
        <v>74</v>
      </c>
      <c r="BH647" t="s">
        <v>74</v>
      </c>
      <c r="BI647">
        <v>21</v>
      </c>
      <c r="BJ647" t="s">
        <v>7639</v>
      </c>
      <c r="BK647" t="s">
        <v>95</v>
      </c>
      <c r="BL647" t="s">
        <v>7640</v>
      </c>
      <c r="BM647" t="s">
        <v>7641</v>
      </c>
      <c r="BN647" t="s">
        <v>74</v>
      </c>
      <c r="BO647" t="s">
        <v>74</v>
      </c>
      <c r="BP647" t="s">
        <v>74</v>
      </c>
      <c r="BQ647" t="s">
        <v>74</v>
      </c>
      <c r="BR647" t="s">
        <v>97</v>
      </c>
      <c r="BS647" t="s">
        <v>7642</v>
      </c>
      <c r="BT647" t="str">
        <f>HYPERLINK("https%3A%2F%2Fwww.webofscience.com%2Fwos%2Fwoscc%2Ffull-record%2FWOS:000078610300005","View Full Record in Web of Science")</f>
        <v>View Full Record in Web of Science</v>
      </c>
    </row>
    <row r="648" spans="1:72" x14ac:dyDescent="0.15">
      <c r="A648" t="s">
        <v>72</v>
      </c>
      <c r="B648" t="s">
        <v>7643</v>
      </c>
      <c r="C648" t="s">
        <v>74</v>
      </c>
      <c r="D648" t="s">
        <v>74</v>
      </c>
      <c r="E648" t="s">
        <v>74</v>
      </c>
      <c r="F648" t="s">
        <v>7643</v>
      </c>
      <c r="G648" t="s">
        <v>74</v>
      </c>
      <c r="H648" t="s">
        <v>74</v>
      </c>
      <c r="I648" t="s">
        <v>7644</v>
      </c>
      <c r="J648" t="s">
        <v>7625</v>
      </c>
      <c r="K648" t="s">
        <v>74</v>
      </c>
      <c r="L648" t="s">
        <v>74</v>
      </c>
      <c r="M648" t="s">
        <v>77</v>
      </c>
      <c r="N648" t="s">
        <v>78</v>
      </c>
      <c r="O648" t="s">
        <v>74</v>
      </c>
      <c r="P648" t="s">
        <v>74</v>
      </c>
      <c r="Q648" t="s">
        <v>74</v>
      </c>
      <c r="R648" t="s">
        <v>74</v>
      </c>
      <c r="S648" t="s">
        <v>74</v>
      </c>
      <c r="T648" t="s">
        <v>7645</v>
      </c>
      <c r="U648" t="s">
        <v>7646</v>
      </c>
      <c r="V648" t="s">
        <v>7647</v>
      </c>
      <c r="W648" t="s">
        <v>7648</v>
      </c>
      <c r="X648" t="s">
        <v>7649</v>
      </c>
      <c r="Y648" t="s">
        <v>7650</v>
      </c>
      <c r="Z648" t="s">
        <v>74</v>
      </c>
      <c r="AA648" t="s">
        <v>7651</v>
      </c>
      <c r="AB648" t="s">
        <v>7652</v>
      </c>
      <c r="AC648" t="s">
        <v>74</v>
      </c>
      <c r="AD648" t="s">
        <v>74</v>
      </c>
      <c r="AE648" t="s">
        <v>74</v>
      </c>
      <c r="AF648" t="s">
        <v>74</v>
      </c>
      <c r="AG648">
        <v>49</v>
      </c>
      <c r="AH648">
        <v>24</v>
      </c>
      <c r="AI648">
        <v>26</v>
      </c>
      <c r="AJ648">
        <v>0</v>
      </c>
      <c r="AK648">
        <v>7</v>
      </c>
      <c r="AL648" t="s">
        <v>1881</v>
      </c>
      <c r="AM648" t="s">
        <v>1882</v>
      </c>
      <c r="AN648" t="s">
        <v>1883</v>
      </c>
      <c r="AO648" t="s">
        <v>7635</v>
      </c>
      <c r="AP648" t="s">
        <v>7653</v>
      </c>
      <c r="AQ648" t="s">
        <v>74</v>
      </c>
      <c r="AR648" t="s">
        <v>7636</v>
      </c>
      <c r="AS648" t="s">
        <v>7637</v>
      </c>
      <c r="AT648" t="s">
        <v>74</v>
      </c>
      <c r="AU648">
        <v>1997</v>
      </c>
      <c r="AV648">
        <v>66</v>
      </c>
      <c r="AW648">
        <v>1</v>
      </c>
      <c r="AX648" t="s">
        <v>74</v>
      </c>
      <c r="AY648" t="s">
        <v>74</v>
      </c>
      <c r="AZ648" t="s">
        <v>74</v>
      </c>
      <c r="BA648" t="s">
        <v>74</v>
      </c>
      <c r="BB648">
        <v>23</v>
      </c>
      <c r="BC648">
        <v>49</v>
      </c>
      <c r="BD648" t="s">
        <v>74</v>
      </c>
      <c r="BE648" t="s">
        <v>7654</v>
      </c>
      <c r="BF648" t="str">
        <f>HYPERLINK("http://dx.doi.org/10.1080/03067319708026272","http://dx.doi.org/10.1080/03067319708026272")</f>
        <v>http://dx.doi.org/10.1080/03067319708026272</v>
      </c>
      <c r="BG648" t="s">
        <v>74</v>
      </c>
      <c r="BH648" t="s">
        <v>74</v>
      </c>
      <c r="BI648">
        <v>27</v>
      </c>
      <c r="BJ648" t="s">
        <v>7639</v>
      </c>
      <c r="BK648" t="s">
        <v>95</v>
      </c>
      <c r="BL648" t="s">
        <v>7640</v>
      </c>
      <c r="BM648" t="s">
        <v>7655</v>
      </c>
      <c r="BN648" t="s">
        <v>74</v>
      </c>
      <c r="BO648" t="s">
        <v>74</v>
      </c>
      <c r="BP648" t="s">
        <v>74</v>
      </c>
      <c r="BQ648" t="s">
        <v>74</v>
      </c>
      <c r="BR648" t="s">
        <v>97</v>
      </c>
      <c r="BS648" t="s">
        <v>7656</v>
      </c>
      <c r="BT648" t="str">
        <f>HYPERLINK("https%3A%2F%2Fwww.webofscience.com%2Fwos%2Fwoscc%2Ffull-record%2FWOS:000072173700003","View Full Record in Web of Science")</f>
        <v>View Full Record in Web of Science</v>
      </c>
    </row>
    <row r="649" spans="1:72" x14ac:dyDescent="0.15">
      <c r="A649" t="s">
        <v>72</v>
      </c>
      <c r="B649" t="s">
        <v>7657</v>
      </c>
      <c r="C649" t="s">
        <v>74</v>
      </c>
      <c r="D649" t="s">
        <v>74</v>
      </c>
      <c r="E649" t="s">
        <v>74</v>
      </c>
      <c r="F649" t="s">
        <v>7657</v>
      </c>
      <c r="G649" t="s">
        <v>74</v>
      </c>
      <c r="H649" t="s">
        <v>74</v>
      </c>
      <c r="I649" t="s">
        <v>7658</v>
      </c>
      <c r="J649" t="s">
        <v>7659</v>
      </c>
      <c r="K649" t="s">
        <v>74</v>
      </c>
      <c r="L649" t="s">
        <v>74</v>
      </c>
      <c r="M649" t="s">
        <v>77</v>
      </c>
      <c r="N649" t="s">
        <v>78</v>
      </c>
      <c r="O649" t="s">
        <v>74</v>
      </c>
      <c r="P649" t="s">
        <v>74</v>
      </c>
      <c r="Q649" t="s">
        <v>74</v>
      </c>
      <c r="R649" t="s">
        <v>74</v>
      </c>
      <c r="S649" t="s">
        <v>74</v>
      </c>
      <c r="T649" t="s">
        <v>7660</v>
      </c>
      <c r="U649" t="s">
        <v>7661</v>
      </c>
      <c r="V649" t="s">
        <v>7662</v>
      </c>
      <c r="W649" t="s">
        <v>7663</v>
      </c>
      <c r="X649" t="s">
        <v>7664</v>
      </c>
      <c r="Y649" t="s">
        <v>7665</v>
      </c>
      <c r="Z649" t="s">
        <v>74</v>
      </c>
      <c r="AA649" t="s">
        <v>74</v>
      </c>
      <c r="AB649" t="s">
        <v>74</v>
      </c>
      <c r="AC649" t="s">
        <v>74</v>
      </c>
      <c r="AD649" t="s">
        <v>74</v>
      </c>
      <c r="AE649" t="s">
        <v>74</v>
      </c>
      <c r="AF649" t="s">
        <v>74</v>
      </c>
      <c r="AG649">
        <v>24</v>
      </c>
      <c r="AH649">
        <v>1</v>
      </c>
      <c r="AI649">
        <v>1</v>
      </c>
      <c r="AJ649">
        <v>0</v>
      </c>
      <c r="AK649">
        <v>7</v>
      </c>
      <c r="AL649" t="s">
        <v>1881</v>
      </c>
      <c r="AM649" t="s">
        <v>1882</v>
      </c>
      <c r="AN649" t="s">
        <v>7634</v>
      </c>
      <c r="AO649" t="s">
        <v>7666</v>
      </c>
      <c r="AP649" t="s">
        <v>74</v>
      </c>
      <c r="AQ649" t="s">
        <v>74</v>
      </c>
      <c r="AR649" t="s">
        <v>7667</v>
      </c>
      <c r="AS649" t="s">
        <v>7668</v>
      </c>
      <c r="AT649" t="s">
        <v>74</v>
      </c>
      <c r="AU649">
        <v>1997</v>
      </c>
      <c r="AV649">
        <v>33</v>
      </c>
      <c r="AW649" t="s">
        <v>636</v>
      </c>
      <c r="AX649" t="s">
        <v>74</v>
      </c>
      <c r="AY649" t="s">
        <v>74</v>
      </c>
      <c r="AZ649" t="s">
        <v>74</v>
      </c>
      <c r="BA649" t="s">
        <v>74</v>
      </c>
      <c r="BB649">
        <v>159</v>
      </c>
      <c r="BC649">
        <v>168</v>
      </c>
      <c r="BD649" t="s">
        <v>74</v>
      </c>
      <c r="BE649" t="s">
        <v>7669</v>
      </c>
      <c r="BF649" t="str">
        <f>HYPERLINK("http://dx.doi.org/10.1080/10256019708036343","http://dx.doi.org/10.1080/10256019708036343")</f>
        <v>http://dx.doi.org/10.1080/10256019708036343</v>
      </c>
      <c r="BG649" t="s">
        <v>74</v>
      </c>
      <c r="BH649" t="s">
        <v>74</v>
      </c>
      <c r="BI649">
        <v>10</v>
      </c>
      <c r="BJ649" t="s">
        <v>7670</v>
      </c>
      <c r="BK649" t="s">
        <v>95</v>
      </c>
      <c r="BL649" t="s">
        <v>7640</v>
      </c>
      <c r="BM649" t="s">
        <v>7671</v>
      </c>
      <c r="BN649">
        <v>22087493</v>
      </c>
      <c r="BO649" t="s">
        <v>74</v>
      </c>
      <c r="BP649" t="s">
        <v>74</v>
      </c>
      <c r="BQ649" t="s">
        <v>74</v>
      </c>
      <c r="BR649" t="s">
        <v>97</v>
      </c>
      <c r="BS649" t="s">
        <v>7672</v>
      </c>
      <c r="BT649" t="str">
        <f>HYPERLINK("https%3A%2F%2Fwww.webofscience.com%2Fwos%2Fwoscc%2Ffull-record%2FWOS:000077163800016","View Full Record in Web of Science")</f>
        <v>View Full Record in Web of Science</v>
      </c>
    </row>
    <row r="650" spans="1:72" x14ac:dyDescent="0.15">
      <c r="A650" t="s">
        <v>72</v>
      </c>
      <c r="B650" t="s">
        <v>7673</v>
      </c>
      <c r="C650" t="s">
        <v>74</v>
      </c>
      <c r="D650" t="s">
        <v>74</v>
      </c>
      <c r="E650" t="s">
        <v>74</v>
      </c>
      <c r="F650" t="s">
        <v>7673</v>
      </c>
      <c r="G650" t="s">
        <v>74</v>
      </c>
      <c r="H650" t="s">
        <v>74</v>
      </c>
      <c r="I650" t="s">
        <v>7674</v>
      </c>
      <c r="J650" t="s">
        <v>7675</v>
      </c>
      <c r="K650" t="s">
        <v>74</v>
      </c>
      <c r="L650" t="s">
        <v>74</v>
      </c>
      <c r="M650" t="s">
        <v>77</v>
      </c>
      <c r="N650" t="s">
        <v>78</v>
      </c>
      <c r="O650" t="s">
        <v>74</v>
      </c>
      <c r="P650" t="s">
        <v>74</v>
      </c>
      <c r="Q650" t="s">
        <v>74</v>
      </c>
      <c r="R650" t="s">
        <v>74</v>
      </c>
      <c r="S650" t="s">
        <v>74</v>
      </c>
      <c r="T650" t="s">
        <v>7676</v>
      </c>
      <c r="U650" t="s">
        <v>7677</v>
      </c>
      <c r="V650" t="s">
        <v>7678</v>
      </c>
      <c r="W650" t="s">
        <v>74</v>
      </c>
      <c r="X650" t="s">
        <v>74</v>
      </c>
      <c r="Y650" t="s">
        <v>7679</v>
      </c>
      <c r="Z650" t="s">
        <v>74</v>
      </c>
      <c r="AA650" t="s">
        <v>74</v>
      </c>
      <c r="AB650" t="s">
        <v>7680</v>
      </c>
      <c r="AC650" t="s">
        <v>74</v>
      </c>
      <c r="AD650" t="s">
        <v>74</v>
      </c>
      <c r="AE650" t="s">
        <v>74</v>
      </c>
      <c r="AF650" t="s">
        <v>74</v>
      </c>
      <c r="AG650">
        <v>34</v>
      </c>
      <c r="AH650">
        <v>6</v>
      </c>
      <c r="AI650">
        <v>7</v>
      </c>
      <c r="AJ650">
        <v>0</v>
      </c>
      <c r="AK650">
        <v>2</v>
      </c>
      <c r="AL650" t="s">
        <v>1881</v>
      </c>
      <c r="AM650" t="s">
        <v>1882</v>
      </c>
      <c r="AN650" t="s">
        <v>1883</v>
      </c>
      <c r="AO650" t="s">
        <v>7681</v>
      </c>
      <c r="AP650" t="s">
        <v>7682</v>
      </c>
      <c r="AQ650" t="s">
        <v>74</v>
      </c>
      <c r="AR650" t="s">
        <v>7683</v>
      </c>
      <c r="AS650" t="s">
        <v>7684</v>
      </c>
      <c r="AT650" t="s">
        <v>74</v>
      </c>
      <c r="AU650">
        <v>1997</v>
      </c>
      <c r="AV650">
        <v>64</v>
      </c>
      <c r="AW650">
        <v>3</v>
      </c>
      <c r="AX650" t="s">
        <v>74</v>
      </c>
      <c r="AY650" t="s">
        <v>74</v>
      </c>
      <c r="AZ650" t="s">
        <v>74</v>
      </c>
      <c r="BA650" t="s">
        <v>74</v>
      </c>
      <c r="BB650">
        <v>209</v>
      </c>
      <c r="BC650">
        <v>214</v>
      </c>
      <c r="BD650" t="s">
        <v>74</v>
      </c>
      <c r="BE650" t="s">
        <v>7685</v>
      </c>
      <c r="BF650" t="str">
        <f>HYPERLINK("http://dx.doi.org/10.1080/11250009709356198","http://dx.doi.org/10.1080/11250009709356198")</f>
        <v>http://dx.doi.org/10.1080/11250009709356198</v>
      </c>
      <c r="BG650" t="s">
        <v>74</v>
      </c>
      <c r="BH650" t="s">
        <v>74</v>
      </c>
      <c r="BI650">
        <v>6</v>
      </c>
      <c r="BJ650" t="s">
        <v>1443</v>
      </c>
      <c r="BK650" t="s">
        <v>95</v>
      </c>
      <c r="BL650" t="s">
        <v>1443</v>
      </c>
      <c r="BM650" t="s">
        <v>7686</v>
      </c>
      <c r="BN650" t="s">
        <v>74</v>
      </c>
      <c r="BO650" t="s">
        <v>227</v>
      </c>
      <c r="BP650" t="s">
        <v>74</v>
      </c>
      <c r="BQ650" t="s">
        <v>74</v>
      </c>
      <c r="BR650" t="s">
        <v>97</v>
      </c>
      <c r="BS650" t="s">
        <v>7687</v>
      </c>
      <c r="BT650" t="str">
        <f>HYPERLINK("https%3A%2F%2Fwww.webofscience.com%2Fwos%2Fwoscc%2Ffull-record%2FWOS:A1997YD17700002","View Full Record in Web of Science")</f>
        <v>View Full Record in Web of Science</v>
      </c>
    </row>
    <row r="651" spans="1:72" x14ac:dyDescent="0.15">
      <c r="A651" t="s">
        <v>72</v>
      </c>
      <c r="B651" t="s">
        <v>7688</v>
      </c>
      <c r="C651" t="s">
        <v>74</v>
      </c>
      <c r="D651" t="s">
        <v>74</v>
      </c>
      <c r="E651" t="s">
        <v>74</v>
      </c>
      <c r="F651" t="s">
        <v>7688</v>
      </c>
      <c r="G651" t="s">
        <v>74</v>
      </c>
      <c r="H651" t="s">
        <v>74</v>
      </c>
      <c r="I651" t="s">
        <v>7689</v>
      </c>
      <c r="J651" t="s">
        <v>7690</v>
      </c>
      <c r="K651" t="s">
        <v>74</v>
      </c>
      <c r="L651" t="s">
        <v>74</v>
      </c>
      <c r="M651" t="s">
        <v>1577</v>
      </c>
      <c r="N651" t="s">
        <v>78</v>
      </c>
      <c r="O651" t="s">
        <v>74</v>
      </c>
      <c r="P651" t="s">
        <v>74</v>
      </c>
      <c r="Q651" t="s">
        <v>74</v>
      </c>
      <c r="R651" t="s">
        <v>74</v>
      </c>
      <c r="S651" t="s">
        <v>74</v>
      </c>
      <c r="T651" t="s">
        <v>74</v>
      </c>
      <c r="U651" t="s">
        <v>7691</v>
      </c>
      <c r="V651" t="s">
        <v>7692</v>
      </c>
      <c r="W651" t="s">
        <v>74</v>
      </c>
      <c r="X651" t="s">
        <v>74</v>
      </c>
      <c r="Y651" t="s">
        <v>7693</v>
      </c>
      <c r="Z651" t="s">
        <v>74</v>
      </c>
      <c r="AA651" t="s">
        <v>7694</v>
      </c>
      <c r="AB651" t="s">
        <v>74</v>
      </c>
      <c r="AC651" t="s">
        <v>74</v>
      </c>
      <c r="AD651" t="s">
        <v>74</v>
      </c>
      <c r="AE651" t="s">
        <v>74</v>
      </c>
      <c r="AF651" t="s">
        <v>74</v>
      </c>
      <c r="AG651">
        <v>33</v>
      </c>
      <c r="AH651">
        <v>1</v>
      </c>
      <c r="AI651">
        <v>3</v>
      </c>
      <c r="AJ651">
        <v>0</v>
      </c>
      <c r="AK651">
        <v>2</v>
      </c>
      <c r="AL651" t="s">
        <v>1583</v>
      </c>
      <c r="AM651" t="s">
        <v>1584</v>
      </c>
      <c r="AN651" t="s">
        <v>2447</v>
      </c>
      <c r="AO651" t="s">
        <v>7695</v>
      </c>
      <c r="AP651" t="s">
        <v>74</v>
      </c>
      <c r="AQ651" t="s">
        <v>74</v>
      </c>
      <c r="AR651" t="s">
        <v>7696</v>
      </c>
      <c r="AS651" t="s">
        <v>7697</v>
      </c>
      <c r="AT651" t="s">
        <v>6681</v>
      </c>
      <c r="AU651">
        <v>1997</v>
      </c>
      <c r="AV651">
        <v>33</v>
      </c>
      <c r="AW651">
        <v>1</v>
      </c>
      <c r="AX651" t="s">
        <v>74</v>
      </c>
      <c r="AY651" t="s">
        <v>74</v>
      </c>
      <c r="AZ651" t="s">
        <v>74</v>
      </c>
      <c r="BA651" t="s">
        <v>74</v>
      </c>
      <c r="BB651">
        <v>91</v>
      </c>
      <c r="BC651">
        <v>103</v>
      </c>
      <c r="BD651" t="s">
        <v>74</v>
      </c>
      <c r="BE651" t="s">
        <v>74</v>
      </c>
      <c r="BF651" t="s">
        <v>74</v>
      </c>
      <c r="BG651" t="s">
        <v>74</v>
      </c>
      <c r="BH651" t="s">
        <v>74</v>
      </c>
      <c r="BI651">
        <v>13</v>
      </c>
      <c r="BJ651" t="s">
        <v>2877</v>
      </c>
      <c r="BK651" t="s">
        <v>95</v>
      </c>
      <c r="BL651" t="s">
        <v>2877</v>
      </c>
      <c r="BM651" t="s">
        <v>7698</v>
      </c>
      <c r="BN651" t="s">
        <v>74</v>
      </c>
      <c r="BO651" t="s">
        <v>74</v>
      </c>
      <c r="BP651" t="s">
        <v>74</v>
      </c>
      <c r="BQ651" t="s">
        <v>74</v>
      </c>
      <c r="BR651" t="s">
        <v>97</v>
      </c>
      <c r="BS651" t="s">
        <v>7699</v>
      </c>
      <c r="BT651" t="str">
        <f>HYPERLINK("https%3A%2F%2Fwww.webofscience.com%2Fwos%2Fwoscc%2Ffull-record%2FWOS:A1997WR41800014","View Full Record in Web of Science")</f>
        <v>View Full Record in Web of Science</v>
      </c>
    </row>
    <row r="652" spans="1:72" x14ac:dyDescent="0.15">
      <c r="A652" t="s">
        <v>72</v>
      </c>
      <c r="B652" t="s">
        <v>7700</v>
      </c>
      <c r="C652" t="s">
        <v>74</v>
      </c>
      <c r="D652" t="s">
        <v>74</v>
      </c>
      <c r="E652" t="s">
        <v>74</v>
      </c>
      <c r="F652" t="s">
        <v>7700</v>
      </c>
      <c r="G652" t="s">
        <v>74</v>
      </c>
      <c r="H652" t="s">
        <v>74</v>
      </c>
      <c r="I652" t="s">
        <v>7701</v>
      </c>
      <c r="J652" t="s">
        <v>7702</v>
      </c>
      <c r="K652" t="s">
        <v>74</v>
      </c>
      <c r="L652" t="s">
        <v>74</v>
      </c>
      <c r="M652" t="s">
        <v>77</v>
      </c>
      <c r="N652" t="s">
        <v>78</v>
      </c>
      <c r="O652" t="s">
        <v>74</v>
      </c>
      <c r="P652" t="s">
        <v>74</v>
      </c>
      <c r="Q652" t="s">
        <v>74</v>
      </c>
      <c r="R652" t="s">
        <v>74</v>
      </c>
      <c r="S652" t="s">
        <v>74</v>
      </c>
      <c r="T652" t="s">
        <v>7703</v>
      </c>
      <c r="U652" t="s">
        <v>7704</v>
      </c>
      <c r="V652" t="s">
        <v>7705</v>
      </c>
      <c r="W652" t="s">
        <v>7706</v>
      </c>
      <c r="X652" t="s">
        <v>7707</v>
      </c>
      <c r="Y652" t="s">
        <v>7708</v>
      </c>
      <c r="Z652" t="s">
        <v>74</v>
      </c>
      <c r="AA652" t="s">
        <v>3471</v>
      </c>
      <c r="AB652" t="s">
        <v>3472</v>
      </c>
      <c r="AC652" t="s">
        <v>74</v>
      </c>
      <c r="AD652" t="s">
        <v>74</v>
      </c>
      <c r="AE652" t="s">
        <v>74</v>
      </c>
      <c r="AF652" t="s">
        <v>74</v>
      </c>
      <c r="AG652">
        <v>49</v>
      </c>
      <c r="AH652">
        <v>42</v>
      </c>
      <c r="AI652">
        <v>55</v>
      </c>
      <c r="AJ652">
        <v>0</v>
      </c>
      <c r="AK652">
        <v>26</v>
      </c>
      <c r="AL652" t="s">
        <v>1772</v>
      </c>
      <c r="AM652" t="s">
        <v>630</v>
      </c>
      <c r="AN652" t="s">
        <v>1773</v>
      </c>
      <c r="AO652" t="s">
        <v>7709</v>
      </c>
      <c r="AP652" t="s">
        <v>74</v>
      </c>
      <c r="AQ652" t="s">
        <v>74</v>
      </c>
      <c r="AR652" t="s">
        <v>7710</v>
      </c>
      <c r="AS652" t="s">
        <v>7711</v>
      </c>
      <c r="AT652" t="s">
        <v>74</v>
      </c>
      <c r="AU652">
        <v>1997</v>
      </c>
      <c r="AV652">
        <v>9</v>
      </c>
      <c r="AW652">
        <v>4</v>
      </c>
      <c r="AX652" t="s">
        <v>74</v>
      </c>
      <c r="AY652" t="s">
        <v>74</v>
      </c>
      <c r="AZ652" t="s">
        <v>74</v>
      </c>
      <c r="BA652" t="s">
        <v>74</v>
      </c>
      <c r="BB652">
        <v>371</v>
      </c>
      <c r="BC652">
        <v>381</v>
      </c>
      <c r="BD652" t="s">
        <v>74</v>
      </c>
      <c r="BE652" t="s">
        <v>7712</v>
      </c>
      <c r="BF652" t="str">
        <f>HYPERLINK("http://dx.doi.org/10.1023/A:1007987127526","http://dx.doi.org/10.1023/A:1007987127526")</f>
        <v>http://dx.doi.org/10.1023/A:1007987127526</v>
      </c>
      <c r="BG652" t="s">
        <v>74</v>
      </c>
      <c r="BH652" t="s">
        <v>74</v>
      </c>
      <c r="BI652">
        <v>11</v>
      </c>
      <c r="BJ652" t="s">
        <v>7713</v>
      </c>
      <c r="BK652" t="s">
        <v>95</v>
      </c>
      <c r="BL652" t="s">
        <v>7713</v>
      </c>
      <c r="BM652" t="s">
        <v>7714</v>
      </c>
      <c r="BN652" t="s">
        <v>74</v>
      </c>
      <c r="BO652" t="s">
        <v>74</v>
      </c>
      <c r="BP652" t="s">
        <v>74</v>
      </c>
      <c r="BQ652" t="s">
        <v>74</v>
      </c>
      <c r="BR652" t="s">
        <v>97</v>
      </c>
      <c r="BS652" t="s">
        <v>7715</v>
      </c>
      <c r="BT652" t="str">
        <f>HYPERLINK("https%3A%2F%2Fwww.webofscience.com%2Fwos%2Fwoscc%2Ffull-record%2FWOS:000071762100009","View Full Record in Web of Science")</f>
        <v>View Full Record in Web of Science</v>
      </c>
    </row>
    <row r="653" spans="1:72" x14ac:dyDescent="0.15">
      <c r="A653" t="s">
        <v>72</v>
      </c>
      <c r="B653" t="s">
        <v>7716</v>
      </c>
      <c r="C653" t="s">
        <v>74</v>
      </c>
      <c r="D653" t="s">
        <v>74</v>
      </c>
      <c r="E653" t="s">
        <v>74</v>
      </c>
      <c r="F653" t="s">
        <v>7716</v>
      </c>
      <c r="G653" t="s">
        <v>74</v>
      </c>
      <c r="H653" t="s">
        <v>74</v>
      </c>
      <c r="I653" t="s">
        <v>7717</v>
      </c>
      <c r="J653" t="s">
        <v>1630</v>
      </c>
      <c r="K653" t="s">
        <v>74</v>
      </c>
      <c r="L653" t="s">
        <v>74</v>
      </c>
      <c r="M653" t="s">
        <v>77</v>
      </c>
      <c r="N653" t="s">
        <v>78</v>
      </c>
      <c r="O653" t="s">
        <v>74</v>
      </c>
      <c r="P653" t="s">
        <v>74</v>
      </c>
      <c r="Q653" t="s">
        <v>74</v>
      </c>
      <c r="R653" t="s">
        <v>74</v>
      </c>
      <c r="S653" t="s">
        <v>74</v>
      </c>
      <c r="T653" t="s">
        <v>74</v>
      </c>
      <c r="U653" t="s">
        <v>7718</v>
      </c>
      <c r="V653" t="s">
        <v>7719</v>
      </c>
      <c r="W653" t="s">
        <v>74</v>
      </c>
      <c r="X653" t="s">
        <v>74</v>
      </c>
      <c r="Y653" t="s">
        <v>74</v>
      </c>
      <c r="Z653" t="s">
        <v>74</v>
      </c>
      <c r="AA653" t="s">
        <v>7720</v>
      </c>
      <c r="AB653" t="s">
        <v>7721</v>
      </c>
      <c r="AC653" t="s">
        <v>74</v>
      </c>
      <c r="AD653" t="s">
        <v>74</v>
      </c>
      <c r="AE653" t="s">
        <v>74</v>
      </c>
      <c r="AF653" t="s">
        <v>74</v>
      </c>
      <c r="AG653">
        <v>27</v>
      </c>
      <c r="AH653">
        <v>86</v>
      </c>
      <c r="AI653">
        <v>90</v>
      </c>
      <c r="AJ653">
        <v>0</v>
      </c>
      <c r="AK653">
        <v>4</v>
      </c>
      <c r="AL653" t="s">
        <v>175</v>
      </c>
      <c r="AM653" t="s">
        <v>132</v>
      </c>
      <c r="AN653" t="s">
        <v>176</v>
      </c>
      <c r="AO653" t="s">
        <v>1638</v>
      </c>
      <c r="AP653" t="s">
        <v>7722</v>
      </c>
      <c r="AQ653" t="s">
        <v>74</v>
      </c>
      <c r="AR653" t="s">
        <v>1639</v>
      </c>
      <c r="AS653" t="s">
        <v>1640</v>
      </c>
      <c r="AT653" t="s">
        <v>5966</v>
      </c>
      <c r="AU653">
        <v>1997</v>
      </c>
      <c r="AV653">
        <v>59</v>
      </c>
      <c r="AW653">
        <v>2</v>
      </c>
      <c r="AX653" t="s">
        <v>74</v>
      </c>
      <c r="AY653" t="s">
        <v>74</v>
      </c>
      <c r="AZ653" t="s">
        <v>74</v>
      </c>
      <c r="BA653" t="s">
        <v>74</v>
      </c>
      <c r="BB653">
        <v>163</v>
      </c>
      <c r="BC653">
        <v>180</v>
      </c>
      <c r="BD653" t="s">
        <v>74</v>
      </c>
      <c r="BE653" t="s">
        <v>7723</v>
      </c>
      <c r="BF653" t="str">
        <f>HYPERLINK("http://dx.doi.org/10.1016/S1364-6826(96)00085-5","http://dx.doi.org/10.1016/S1364-6826(96)00085-5")</f>
        <v>http://dx.doi.org/10.1016/S1364-6826(96)00085-5</v>
      </c>
      <c r="BG653" t="s">
        <v>74</v>
      </c>
      <c r="BH653" t="s">
        <v>74</v>
      </c>
      <c r="BI653">
        <v>18</v>
      </c>
      <c r="BJ653" t="s">
        <v>1642</v>
      </c>
      <c r="BK653" t="s">
        <v>95</v>
      </c>
      <c r="BL653" t="s">
        <v>1642</v>
      </c>
      <c r="BM653" t="s">
        <v>7724</v>
      </c>
      <c r="BN653" t="s">
        <v>74</v>
      </c>
      <c r="BO653" t="s">
        <v>74</v>
      </c>
      <c r="BP653" t="s">
        <v>74</v>
      </c>
      <c r="BQ653" t="s">
        <v>74</v>
      </c>
      <c r="BR653" t="s">
        <v>97</v>
      </c>
      <c r="BS653" t="s">
        <v>7725</v>
      </c>
      <c r="BT653" t="str">
        <f>HYPERLINK("https%3A%2F%2Fwww.webofscience.com%2Fwos%2Fwoscc%2Ffull-record%2FWOS:A1997WL04800003","View Full Record in Web of Science")</f>
        <v>View Full Record in Web of Science</v>
      </c>
    </row>
    <row r="654" spans="1:72" x14ac:dyDescent="0.15">
      <c r="A654" t="s">
        <v>72</v>
      </c>
      <c r="B654" t="s">
        <v>7726</v>
      </c>
      <c r="C654" t="s">
        <v>74</v>
      </c>
      <c r="D654" t="s">
        <v>74</v>
      </c>
      <c r="E654" t="s">
        <v>74</v>
      </c>
      <c r="F654" t="s">
        <v>7726</v>
      </c>
      <c r="G654" t="s">
        <v>74</v>
      </c>
      <c r="H654" t="s">
        <v>74</v>
      </c>
      <c r="I654" t="s">
        <v>7727</v>
      </c>
      <c r="J654" t="s">
        <v>7728</v>
      </c>
      <c r="K654" t="s">
        <v>74</v>
      </c>
      <c r="L654" t="s">
        <v>74</v>
      </c>
      <c r="M654" t="s">
        <v>77</v>
      </c>
      <c r="N654" t="s">
        <v>78</v>
      </c>
      <c r="O654" t="s">
        <v>74</v>
      </c>
      <c r="P654" t="s">
        <v>74</v>
      </c>
      <c r="Q654" t="s">
        <v>74</v>
      </c>
      <c r="R654" t="s">
        <v>74</v>
      </c>
      <c r="S654" t="s">
        <v>74</v>
      </c>
      <c r="T654" t="s">
        <v>74</v>
      </c>
      <c r="U654" t="s">
        <v>7729</v>
      </c>
      <c r="V654" t="s">
        <v>7730</v>
      </c>
      <c r="W654" t="s">
        <v>7731</v>
      </c>
      <c r="X654" t="s">
        <v>7732</v>
      </c>
      <c r="Y654" t="s">
        <v>74</v>
      </c>
      <c r="Z654" t="s">
        <v>74</v>
      </c>
      <c r="AA654" t="s">
        <v>7733</v>
      </c>
      <c r="AB654" t="s">
        <v>7734</v>
      </c>
      <c r="AC654" t="s">
        <v>74</v>
      </c>
      <c r="AD654" t="s">
        <v>74</v>
      </c>
      <c r="AE654" t="s">
        <v>74</v>
      </c>
      <c r="AF654" t="s">
        <v>74</v>
      </c>
      <c r="AG654">
        <v>43</v>
      </c>
      <c r="AH654">
        <v>27</v>
      </c>
      <c r="AI654">
        <v>28</v>
      </c>
      <c r="AJ654">
        <v>0</v>
      </c>
      <c r="AK654">
        <v>4</v>
      </c>
      <c r="AL654" t="s">
        <v>1772</v>
      </c>
      <c r="AM654" t="s">
        <v>630</v>
      </c>
      <c r="AN654" t="s">
        <v>1773</v>
      </c>
      <c r="AO654" t="s">
        <v>7735</v>
      </c>
      <c r="AP654" t="s">
        <v>74</v>
      </c>
      <c r="AQ654" t="s">
        <v>74</v>
      </c>
      <c r="AR654" t="s">
        <v>7736</v>
      </c>
      <c r="AS654" t="s">
        <v>7737</v>
      </c>
      <c r="AT654" t="s">
        <v>5966</v>
      </c>
      <c r="AU654">
        <v>1997</v>
      </c>
      <c r="AV654">
        <v>26</v>
      </c>
      <c r="AW654">
        <v>1</v>
      </c>
      <c r="AX654" t="s">
        <v>74</v>
      </c>
      <c r="AY654" t="s">
        <v>74</v>
      </c>
      <c r="AZ654" t="s">
        <v>74</v>
      </c>
      <c r="BA654" t="s">
        <v>74</v>
      </c>
      <c r="BB654">
        <v>93</v>
      </c>
      <c r="BC654">
        <v>108</v>
      </c>
      <c r="BD654" t="s">
        <v>74</v>
      </c>
      <c r="BE654" t="s">
        <v>7738</v>
      </c>
      <c r="BF654" t="str">
        <f>HYPERLINK("http://dx.doi.org/10.1023/A:1005776629692","http://dx.doi.org/10.1023/A:1005776629692")</f>
        <v>http://dx.doi.org/10.1023/A:1005776629692</v>
      </c>
      <c r="BG654" t="s">
        <v>74</v>
      </c>
      <c r="BH654" t="s">
        <v>74</v>
      </c>
      <c r="BI654">
        <v>16</v>
      </c>
      <c r="BJ654" t="s">
        <v>2247</v>
      </c>
      <c r="BK654" t="s">
        <v>95</v>
      </c>
      <c r="BL654" t="s">
        <v>2248</v>
      </c>
      <c r="BM654" t="s">
        <v>7739</v>
      </c>
      <c r="BN654" t="s">
        <v>74</v>
      </c>
      <c r="BO654" t="s">
        <v>74</v>
      </c>
      <c r="BP654" t="s">
        <v>74</v>
      </c>
      <c r="BQ654" t="s">
        <v>74</v>
      </c>
      <c r="BR654" t="s">
        <v>97</v>
      </c>
      <c r="BS654" t="s">
        <v>7740</v>
      </c>
      <c r="BT654" t="str">
        <f>HYPERLINK("https%3A%2F%2Fwww.webofscience.com%2Fwos%2Fwoscc%2Ffull-record%2FWOS:A1997WY79600005","View Full Record in Web of Science")</f>
        <v>View Full Record in Web of Science</v>
      </c>
    </row>
    <row r="655" spans="1:72" x14ac:dyDescent="0.15">
      <c r="A655" t="s">
        <v>72</v>
      </c>
      <c r="B655" t="s">
        <v>7741</v>
      </c>
      <c r="C655" t="s">
        <v>74</v>
      </c>
      <c r="D655" t="s">
        <v>74</v>
      </c>
      <c r="E655" t="s">
        <v>74</v>
      </c>
      <c r="F655" t="s">
        <v>7741</v>
      </c>
      <c r="G655" t="s">
        <v>74</v>
      </c>
      <c r="H655" t="s">
        <v>74</v>
      </c>
      <c r="I655" t="s">
        <v>7742</v>
      </c>
      <c r="J655" t="s">
        <v>7743</v>
      </c>
      <c r="K655" t="s">
        <v>74</v>
      </c>
      <c r="L655" t="s">
        <v>74</v>
      </c>
      <c r="M655" t="s">
        <v>77</v>
      </c>
      <c r="N655" t="s">
        <v>428</v>
      </c>
      <c r="O655" t="s">
        <v>74</v>
      </c>
      <c r="P655" t="s">
        <v>74</v>
      </c>
      <c r="Q655" t="s">
        <v>74</v>
      </c>
      <c r="R655" t="s">
        <v>74</v>
      </c>
      <c r="S655" t="s">
        <v>74</v>
      </c>
      <c r="T655" t="s">
        <v>7744</v>
      </c>
      <c r="U655" t="s">
        <v>7745</v>
      </c>
      <c r="V655" t="s">
        <v>7746</v>
      </c>
      <c r="W655" t="s">
        <v>74</v>
      </c>
      <c r="X655" t="s">
        <v>74</v>
      </c>
      <c r="Y655" t="s">
        <v>7747</v>
      </c>
      <c r="Z655" t="s">
        <v>74</v>
      </c>
      <c r="AA655" t="s">
        <v>74</v>
      </c>
      <c r="AB655" t="s">
        <v>74</v>
      </c>
      <c r="AC655" t="s">
        <v>74</v>
      </c>
      <c r="AD655" t="s">
        <v>74</v>
      </c>
      <c r="AE655" t="s">
        <v>74</v>
      </c>
      <c r="AF655" t="s">
        <v>74</v>
      </c>
      <c r="AG655">
        <v>124</v>
      </c>
      <c r="AH655">
        <v>50</v>
      </c>
      <c r="AI655">
        <v>53</v>
      </c>
      <c r="AJ655">
        <v>1</v>
      </c>
      <c r="AK655">
        <v>18</v>
      </c>
      <c r="AL655" t="s">
        <v>1756</v>
      </c>
      <c r="AM655" t="s">
        <v>1757</v>
      </c>
      <c r="AN655" t="s">
        <v>1758</v>
      </c>
      <c r="AO655" t="s">
        <v>7748</v>
      </c>
      <c r="AP655" t="s">
        <v>7749</v>
      </c>
      <c r="AQ655" t="s">
        <v>74</v>
      </c>
      <c r="AR655" t="s">
        <v>7750</v>
      </c>
      <c r="AS655" t="s">
        <v>7751</v>
      </c>
      <c r="AT655" t="s">
        <v>5966</v>
      </c>
      <c r="AU655">
        <v>1997</v>
      </c>
      <c r="AV655">
        <v>24</v>
      </c>
      <c r="AW655">
        <v>1</v>
      </c>
      <c r="AX655" t="s">
        <v>74</v>
      </c>
      <c r="AY655" t="s">
        <v>74</v>
      </c>
      <c r="AZ655" t="s">
        <v>74</v>
      </c>
      <c r="BA655" t="s">
        <v>74</v>
      </c>
      <c r="BB655">
        <v>1</v>
      </c>
      <c r="BC655">
        <v>9</v>
      </c>
      <c r="BD655" t="s">
        <v>74</v>
      </c>
      <c r="BE655" t="s">
        <v>7752</v>
      </c>
      <c r="BF655" t="str">
        <f>HYPERLINK("http://dx.doi.org/10.1111/j.1365-2699.1997.tb00045.x","http://dx.doi.org/10.1111/j.1365-2699.1997.tb00045.x")</f>
        <v>http://dx.doi.org/10.1111/j.1365-2699.1997.tb00045.x</v>
      </c>
      <c r="BG655" t="s">
        <v>74</v>
      </c>
      <c r="BH655" t="s">
        <v>74</v>
      </c>
      <c r="BI655">
        <v>9</v>
      </c>
      <c r="BJ655" t="s">
        <v>7753</v>
      </c>
      <c r="BK655" t="s">
        <v>95</v>
      </c>
      <c r="BL655" t="s">
        <v>7754</v>
      </c>
      <c r="BM655" t="s">
        <v>7755</v>
      </c>
      <c r="BN655" t="s">
        <v>74</v>
      </c>
      <c r="BO655" t="s">
        <v>74</v>
      </c>
      <c r="BP655" t="s">
        <v>74</v>
      </c>
      <c r="BQ655" t="s">
        <v>74</v>
      </c>
      <c r="BR655" t="s">
        <v>97</v>
      </c>
      <c r="BS655" t="s">
        <v>7756</v>
      </c>
      <c r="BT655" t="str">
        <f>HYPERLINK("https%3A%2F%2Fwww.webofscience.com%2Fwos%2Fwoscc%2Ffull-record%2FWOS:A1997WV72500001","View Full Record in Web of Science")</f>
        <v>View Full Record in Web of Science</v>
      </c>
    </row>
    <row r="656" spans="1:72" x14ac:dyDescent="0.15">
      <c r="A656" t="s">
        <v>72</v>
      </c>
      <c r="B656" t="s">
        <v>7757</v>
      </c>
      <c r="C656" t="s">
        <v>74</v>
      </c>
      <c r="D656" t="s">
        <v>74</v>
      </c>
      <c r="E656" t="s">
        <v>74</v>
      </c>
      <c r="F656" t="s">
        <v>7757</v>
      </c>
      <c r="G656" t="s">
        <v>74</v>
      </c>
      <c r="H656" t="s">
        <v>74</v>
      </c>
      <c r="I656" t="s">
        <v>7758</v>
      </c>
      <c r="J656" t="s">
        <v>1685</v>
      </c>
      <c r="K656" t="s">
        <v>74</v>
      </c>
      <c r="L656" t="s">
        <v>74</v>
      </c>
      <c r="M656" t="s">
        <v>77</v>
      </c>
      <c r="N656" t="s">
        <v>78</v>
      </c>
      <c r="O656" t="s">
        <v>74</v>
      </c>
      <c r="P656" t="s">
        <v>74</v>
      </c>
      <c r="Q656" t="s">
        <v>74</v>
      </c>
      <c r="R656" t="s">
        <v>74</v>
      </c>
      <c r="S656" t="s">
        <v>74</v>
      </c>
      <c r="T656" t="s">
        <v>74</v>
      </c>
      <c r="U656" t="s">
        <v>7759</v>
      </c>
      <c r="V656" t="s">
        <v>7760</v>
      </c>
      <c r="W656" t="s">
        <v>7761</v>
      </c>
      <c r="X656" t="s">
        <v>7762</v>
      </c>
      <c r="Y656" t="s">
        <v>7763</v>
      </c>
      <c r="Z656" t="s">
        <v>74</v>
      </c>
      <c r="AA656" t="s">
        <v>7764</v>
      </c>
      <c r="AB656" t="s">
        <v>7765</v>
      </c>
      <c r="AC656" t="s">
        <v>74</v>
      </c>
      <c r="AD656" t="s">
        <v>74</v>
      </c>
      <c r="AE656" t="s">
        <v>74</v>
      </c>
      <c r="AF656" t="s">
        <v>74</v>
      </c>
      <c r="AG656">
        <v>54</v>
      </c>
      <c r="AH656">
        <v>3</v>
      </c>
      <c r="AI656">
        <v>4</v>
      </c>
      <c r="AJ656">
        <v>0</v>
      </c>
      <c r="AK656">
        <v>1</v>
      </c>
      <c r="AL656" t="s">
        <v>707</v>
      </c>
      <c r="AM656" t="s">
        <v>572</v>
      </c>
      <c r="AN656" t="s">
        <v>1536</v>
      </c>
      <c r="AO656" t="s">
        <v>74</v>
      </c>
      <c r="AP656" t="s">
        <v>74</v>
      </c>
      <c r="AQ656" t="s">
        <v>74</v>
      </c>
      <c r="AR656" t="s">
        <v>1692</v>
      </c>
      <c r="AS656" t="s">
        <v>1693</v>
      </c>
      <c r="AT656" t="s">
        <v>7484</v>
      </c>
      <c r="AU656">
        <v>1997</v>
      </c>
      <c r="AV656">
        <v>102</v>
      </c>
      <c r="AW656" t="s">
        <v>7766</v>
      </c>
      <c r="AX656" t="s">
        <v>74</v>
      </c>
      <c r="AY656" t="s">
        <v>74</v>
      </c>
      <c r="AZ656" t="s">
        <v>74</v>
      </c>
      <c r="BA656" t="s">
        <v>74</v>
      </c>
      <c r="BB656">
        <v>347</v>
      </c>
      <c r="BC656">
        <v>361</v>
      </c>
      <c r="BD656" t="s">
        <v>74</v>
      </c>
      <c r="BE656" t="s">
        <v>7767</v>
      </c>
      <c r="BF656" t="str">
        <f>HYPERLINK("http://dx.doi.org/10.1029/96JA02872","http://dx.doi.org/10.1029/96JA02872")</f>
        <v>http://dx.doi.org/10.1029/96JA02872</v>
      </c>
      <c r="BG656" t="s">
        <v>74</v>
      </c>
      <c r="BH656" t="s">
        <v>74</v>
      </c>
      <c r="BI656">
        <v>15</v>
      </c>
      <c r="BJ656" t="s">
        <v>638</v>
      </c>
      <c r="BK656" t="s">
        <v>95</v>
      </c>
      <c r="BL656" t="s">
        <v>638</v>
      </c>
      <c r="BM656" t="s">
        <v>7768</v>
      </c>
      <c r="BN656" t="s">
        <v>74</v>
      </c>
      <c r="BO656" t="s">
        <v>1016</v>
      </c>
      <c r="BP656" t="s">
        <v>74</v>
      </c>
      <c r="BQ656" t="s">
        <v>74</v>
      </c>
      <c r="BR656" t="s">
        <v>97</v>
      </c>
      <c r="BS656" t="s">
        <v>7769</v>
      </c>
      <c r="BT656" t="str">
        <f>HYPERLINK("https%3A%2F%2Fwww.webofscience.com%2Fwos%2Fwoscc%2Ffull-record%2FWOS:A1997WA69200032","View Full Record in Web of Science")</f>
        <v>View Full Record in Web of Science</v>
      </c>
    </row>
    <row r="657" spans="1:72" x14ac:dyDescent="0.15">
      <c r="A657" t="s">
        <v>72</v>
      </c>
      <c r="B657" t="s">
        <v>7770</v>
      </c>
      <c r="C657" t="s">
        <v>74</v>
      </c>
      <c r="D657" t="s">
        <v>74</v>
      </c>
      <c r="E657" t="s">
        <v>74</v>
      </c>
      <c r="F657" t="s">
        <v>7770</v>
      </c>
      <c r="G657" t="s">
        <v>74</v>
      </c>
      <c r="H657" t="s">
        <v>74</v>
      </c>
      <c r="I657" t="s">
        <v>7771</v>
      </c>
      <c r="J657" t="s">
        <v>7772</v>
      </c>
      <c r="K657" t="s">
        <v>74</v>
      </c>
      <c r="L657" t="s">
        <v>74</v>
      </c>
      <c r="M657" t="s">
        <v>77</v>
      </c>
      <c r="N657" t="s">
        <v>78</v>
      </c>
      <c r="O657" t="s">
        <v>74</v>
      </c>
      <c r="P657" t="s">
        <v>74</v>
      </c>
      <c r="Q657" t="s">
        <v>74</v>
      </c>
      <c r="R657" t="s">
        <v>74</v>
      </c>
      <c r="S657" t="s">
        <v>74</v>
      </c>
      <c r="T657" t="s">
        <v>74</v>
      </c>
      <c r="U657" t="s">
        <v>7773</v>
      </c>
      <c r="V657" t="s">
        <v>7774</v>
      </c>
      <c r="W657" t="s">
        <v>7775</v>
      </c>
      <c r="X657" t="s">
        <v>2142</v>
      </c>
      <c r="Y657" t="s">
        <v>7776</v>
      </c>
      <c r="Z657" t="s">
        <v>74</v>
      </c>
      <c r="AA657" t="s">
        <v>7777</v>
      </c>
      <c r="AB657" t="s">
        <v>7778</v>
      </c>
      <c r="AC657" t="s">
        <v>74</v>
      </c>
      <c r="AD657" t="s">
        <v>74</v>
      </c>
      <c r="AE657" t="s">
        <v>74</v>
      </c>
      <c r="AF657" t="s">
        <v>74</v>
      </c>
      <c r="AG657">
        <v>39</v>
      </c>
      <c r="AH657">
        <v>113</v>
      </c>
      <c r="AI657">
        <v>121</v>
      </c>
      <c r="AJ657">
        <v>1</v>
      </c>
      <c r="AK657">
        <v>19</v>
      </c>
      <c r="AL657" t="s">
        <v>7779</v>
      </c>
      <c r="AM657" t="s">
        <v>5288</v>
      </c>
      <c r="AN657" t="s">
        <v>7780</v>
      </c>
      <c r="AO657" t="s">
        <v>7781</v>
      </c>
      <c r="AP657" t="s">
        <v>74</v>
      </c>
      <c r="AQ657" t="s">
        <v>74</v>
      </c>
      <c r="AR657" t="s">
        <v>7782</v>
      </c>
      <c r="AS657" t="s">
        <v>7783</v>
      </c>
      <c r="AT657" t="s">
        <v>74</v>
      </c>
      <c r="AU657">
        <v>1997</v>
      </c>
      <c r="AV657">
        <v>43</v>
      </c>
      <c r="AW657">
        <v>143</v>
      </c>
      <c r="AX657" t="s">
        <v>74</v>
      </c>
      <c r="AY657" t="s">
        <v>74</v>
      </c>
      <c r="AZ657" t="s">
        <v>74</v>
      </c>
      <c r="BA657" t="s">
        <v>74</v>
      </c>
      <c r="BB657">
        <v>3</v>
      </c>
      <c r="BC657">
        <v>10</v>
      </c>
      <c r="BD657" t="s">
        <v>74</v>
      </c>
      <c r="BE657" t="s">
        <v>7784</v>
      </c>
      <c r="BF657" t="str">
        <f>HYPERLINK("http://dx.doi.org/10.3189/S0022143000002768","http://dx.doi.org/10.3189/S0022143000002768")</f>
        <v>http://dx.doi.org/10.3189/S0022143000002768</v>
      </c>
      <c r="BG657" t="s">
        <v>74</v>
      </c>
      <c r="BH657" t="s">
        <v>74</v>
      </c>
      <c r="BI657">
        <v>8</v>
      </c>
      <c r="BJ657" t="s">
        <v>2354</v>
      </c>
      <c r="BK657" t="s">
        <v>95</v>
      </c>
      <c r="BL657" t="s">
        <v>2355</v>
      </c>
      <c r="BM657" t="s">
        <v>7785</v>
      </c>
      <c r="BN657" t="s">
        <v>74</v>
      </c>
      <c r="BO657" t="s">
        <v>227</v>
      </c>
      <c r="BP657" t="s">
        <v>74</v>
      </c>
      <c r="BQ657" t="s">
        <v>74</v>
      </c>
      <c r="BR657" t="s">
        <v>97</v>
      </c>
      <c r="BS657" t="s">
        <v>7786</v>
      </c>
      <c r="BT657" t="str">
        <f>HYPERLINK("https%3A%2F%2Fwww.webofscience.com%2Fwos%2Fwoscc%2Ffull-record%2FWOS:A1997XK64600001","View Full Record in Web of Science")</f>
        <v>View Full Record in Web of Science</v>
      </c>
    </row>
    <row r="658" spans="1:72" x14ac:dyDescent="0.15">
      <c r="A658" t="s">
        <v>72</v>
      </c>
      <c r="B658" t="s">
        <v>7787</v>
      </c>
      <c r="C658" t="s">
        <v>74</v>
      </c>
      <c r="D658" t="s">
        <v>74</v>
      </c>
      <c r="E658" t="s">
        <v>74</v>
      </c>
      <c r="F658" t="s">
        <v>7787</v>
      </c>
      <c r="G658" t="s">
        <v>74</v>
      </c>
      <c r="H658" t="s">
        <v>74</v>
      </c>
      <c r="I658" t="s">
        <v>7788</v>
      </c>
      <c r="J658" t="s">
        <v>7772</v>
      </c>
      <c r="K658" t="s">
        <v>74</v>
      </c>
      <c r="L658" t="s">
        <v>74</v>
      </c>
      <c r="M658" t="s">
        <v>77</v>
      </c>
      <c r="N658" t="s">
        <v>78</v>
      </c>
      <c r="O658" t="s">
        <v>74</v>
      </c>
      <c r="P658" t="s">
        <v>74</v>
      </c>
      <c r="Q658" t="s">
        <v>74</v>
      </c>
      <c r="R658" t="s">
        <v>74</v>
      </c>
      <c r="S658" t="s">
        <v>74</v>
      </c>
      <c r="T658" t="s">
        <v>74</v>
      </c>
      <c r="U658" t="s">
        <v>7789</v>
      </c>
      <c r="V658" t="s">
        <v>7790</v>
      </c>
      <c r="W658" t="s">
        <v>7791</v>
      </c>
      <c r="X658" t="s">
        <v>7792</v>
      </c>
      <c r="Y658" t="s">
        <v>4031</v>
      </c>
      <c r="Z658" t="s">
        <v>74</v>
      </c>
      <c r="AA658" t="s">
        <v>7793</v>
      </c>
      <c r="AB658" t="s">
        <v>7794</v>
      </c>
      <c r="AC658" t="s">
        <v>74</v>
      </c>
      <c r="AD658" t="s">
        <v>74</v>
      </c>
      <c r="AE658" t="s">
        <v>74</v>
      </c>
      <c r="AF658" t="s">
        <v>74</v>
      </c>
      <c r="AG658">
        <v>22</v>
      </c>
      <c r="AH658">
        <v>75</v>
      </c>
      <c r="AI658">
        <v>81</v>
      </c>
      <c r="AJ658">
        <v>0</v>
      </c>
      <c r="AK658">
        <v>12</v>
      </c>
      <c r="AL658" t="s">
        <v>1227</v>
      </c>
      <c r="AM658" t="s">
        <v>5288</v>
      </c>
      <c r="AN658" t="s">
        <v>7795</v>
      </c>
      <c r="AO658" t="s">
        <v>7781</v>
      </c>
      <c r="AP658" t="s">
        <v>7796</v>
      </c>
      <c r="AQ658" t="s">
        <v>74</v>
      </c>
      <c r="AR658" t="s">
        <v>7782</v>
      </c>
      <c r="AS658" t="s">
        <v>7783</v>
      </c>
      <c r="AT658" t="s">
        <v>74</v>
      </c>
      <c r="AU658">
        <v>1997</v>
      </c>
      <c r="AV658">
        <v>43</v>
      </c>
      <c r="AW658">
        <v>143</v>
      </c>
      <c r="AX658" t="s">
        <v>74</v>
      </c>
      <c r="AY658" t="s">
        <v>74</v>
      </c>
      <c r="AZ658" t="s">
        <v>74</v>
      </c>
      <c r="BA658" t="s">
        <v>74</v>
      </c>
      <c r="BB658">
        <v>114</v>
      </c>
      <c r="BC658">
        <v>121</v>
      </c>
      <c r="BD658" t="s">
        <v>74</v>
      </c>
      <c r="BE658" t="s">
        <v>7797</v>
      </c>
      <c r="BF658" t="str">
        <f>HYPERLINK("http://dx.doi.org/10.3189/S0022143000002872","http://dx.doi.org/10.3189/S0022143000002872")</f>
        <v>http://dx.doi.org/10.3189/S0022143000002872</v>
      </c>
      <c r="BG658" t="s">
        <v>74</v>
      </c>
      <c r="BH658" t="s">
        <v>74</v>
      </c>
      <c r="BI658">
        <v>8</v>
      </c>
      <c r="BJ658" t="s">
        <v>2354</v>
      </c>
      <c r="BK658" t="s">
        <v>95</v>
      </c>
      <c r="BL658" t="s">
        <v>2355</v>
      </c>
      <c r="BM658" t="s">
        <v>7785</v>
      </c>
      <c r="BN658" t="s">
        <v>74</v>
      </c>
      <c r="BO658" t="s">
        <v>227</v>
      </c>
      <c r="BP658" t="s">
        <v>74</v>
      </c>
      <c r="BQ658" t="s">
        <v>74</v>
      </c>
      <c r="BR658" t="s">
        <v>97</v>
      </c>
      <c r="BS658" t="s">
        <v>7798</v>
      </c>
      <c r="BT658" t="str">
        <f>HYPERLINK("https%3A%2F%2Fwww.webofscience.com%2Fwos%2Fwoscc%2Ffull-record%2FWOS:A1997XK64600012","View Full Record in Web of Science")</f>
        <v>View Full Record in Web of Science</v>
      </c>
    </row>
    <row r="659" spans="1:72" x14ac:dyDescent="0.15">
      <c r="A659" t="s">
        <v>72</v>
      </c>
      <c r="B659" t="s">
        <v>7799</v>
      </c>
      <c r="C659" t="s">
        <v>74</v>
      </c>
      <c r="D659" t="s">
        <v>74</v>
      </c>
      <c r="E659" t="s">
        <v>74</v>
      </c>
      <c r="F659" t="s">
        <v>7799</v>
      </c>
      <c r="G659" t="s">
        <v>74</v>
      </c>
      <c r="H659" t="s">
        <v>74</v>
      </c>
      <c r="I659" t="s">
        <v>7800</v>
      </c>
      <c r="J659" t="s">
        <v>7772</v>
      </c>
      <c r="K659" t="s">
        <v>74</v>
      </c>
      <c r="L659" t="s">
        <v>74</v>
      </c>
      <c r="M659" t="s">
        <v>77</v>
      </c>
      <c r="N659" t="s">
        <v>78</v>
      </c>
      <c r="O659" t="s">
        <v>74</v>
      </c>
      <c r="P659" t="s">
        <v>74</v>
      </c>
      <c r="Q659" t="s">
        <v>74</v>
      </c>
      <c r="R659" t="s">
        <v>74</v>
      </c>
      <c r="S659" t="s">
        <v>74</v>
      </c>
      <c r="T659" t="s">
        <v>74</v>
      </c>
      <c r="U659" t="s">
        <v>7801</v>
      </c>
      <c r="V659" t="s">
        <v>7802</v>
      </c>
      <c r="W659" t="s">
        <v>7803</v>
      </c>
      <c r="X659" t="s">
        <v>2142</v>
      </c>
      <c r="Y659" t="s">
        <v>1278</v>
      </c>
      <c r="Z659" t="s">
        <v>74</v>
      </c>
      <c r="AA659" t="s">
        <v>7804</v>
      </c>
      <c r="AB659" t="s">
        <v>74</v>
      </c>
      <c r="AC659" t="s">
        <v>74</v>
      </c>
      <c r="AD659" t="s">
        <v>74</v>
      </c>
      <c r="AE659" t="s">
        <v>74</v>
      </c>
      <c r="AF659" t="s">
        <v>74</v>
      </c>
      <c r="AG659">
        <v>39</v>
      </c>
      <c r="AH659">
        <v>78</v>
      </c>
      <c r="AI659">
        <v>85</v>
      </c>
      <c r="AJ659">
        <v>0</v>
      </c>
      <c r="AK659">
        <v>5</v>
      </c>
      <c r="AL659" t="s">
        <v>1227</v>
      </c>
      <c r="AM659" t="s">
        <v>5288</v>
      </c>
      <c r="AN659" t="s">
        <v>7795</v>
      </c>
      <c r="AO659" t="s">
        <v>7781</v>
      </c>
      <c r="AP659" t="s">
        <v>7796</v>
      </c>
      <c r="AQ659" t="s">
        <v>74</v>
      </c>
      <c r="AR659" t="s">
        <v>7782</v>
      </c>
      <c r="AS659" t="s">
        <v>7783</v>
      </c>
      <c r="AT659" t="s">
        <v>74</v>
      </c>
      <c r="AU659">
        <v>1997</v>
      </c>
      <c r="AV659">
        <v>43</v>
      </c>
      <c r="AW659">
        <v>143</v>
      </c>
      <c r="AX659" t="s">
        <v>74</v>
      </c>
      <c r="AY659" t="s">
        <v>74</v>
      </c>
      <c r="AZ659" t="s">
        <v>74</v>
      </c>
      <c r="BA659" t="s">
        <v>74</v>
      </c>
      <c r="BB659">
        <v>138</v>
      </c>
      <c r="BC659">
        <v>151</v>
      </c>
      <c r="BD659" t="s">
        <v>74</v>
      </c>
      <c r="BE659" t="s">
        <v>7805</v>
      </c>
      <c r="BF659" t="str">
        <f>HYPERLINK("http://dx.doi.org/10.3189/S0022143000002902","http://dx.doi.org/10.3189/S0022143000002902")</f>
        <v>http://dx.doi.org/10.3189/S0022143000002902</v>
      </c>
      <c r="BG659" t="s">
        <v>74</v>
      </c>
      <c r="BH659" t="s">
        <v>74</v>
      </c>
      <c r="BI659">
        <v>14</v>
      </c>
      <c r="BJ659" t="s">
        <v>2354</v>
      </c>
      <c r="BK659" t="s">
        <v>95</v>
      </c>
      <c r="BL659" t="s">
        <v>2355</v>
      </c>
      <c r="BM659" t="s">
        <v>7785</v>
      </c>
      <c r="BN659" t="s">
        <v>74</v>
      </c>
      <c r="BO659" t="s">
        <v>227</v>
      </c>
      <c r="BP659" t="s">
        <v>74</v>
      </c>
      <c r="BQ659" t="s">
        <v>74</v>
      </c>
      <c r="BR659" t="s">
        <v>97</v>
      </c>
      <c r="BS659" t="s">
        <v>7806</v>
      </c>
      <c r="BT659" t="str">
        <f>HYPERLINK("https%3A%2F%2Fwww.webofscience.com%2Fwos%2Fwoscc%2Ffull-record%2FWOS:A1997XK64600015","View Full Record in Web of Science")</f>
        <v>View Full Record in Web of Science</v>
      </c>
    </row>
    <row r="660" spans="1:72" x14ac:dyDescent="0.15">
      <c r="A660" t="s">
        <v>72</v>
      </c>
      <c r="B660" t="s">
        <v>7807</v>
      </c>
      <c r="C660" t="s">
        <v>74</v>
      </c>
      <c r="D660" t="s">
        <v>74</v>
      </c>
      <c r="E660" t="s">
        <v>74</v>
      </c>
      <c r="F660" t="s">
        <v>7807</v>
      </c>
      <c r="G660" t="s">
        <v>74</v>
      </c>
      <c r="H660" t="s">
        <v>74</v>
      </c>
      <c r="I660" t="s">
        <v>7808</v>
      </c>
      <c r="J660" t="s">
        <v>7772</v>
      </c>
      <c r="K660" t="s">
        <v>74</v>
      </c>
      <c r="L660" t="s">
        <v>74</v>
      </c>
      <c r="M660" t="s">
        <v>77</v>
      </c>
      <c r="N660" t="s">
        <v>78</v>
      </c>
      <c r="O660" t="s">
        <v>74</v>
      </c>
      <c r="P660" t="s">
        <v>74</v>
      </c>
      <c r="Q660" t="s">
        <v>74</v>
      </c>
      <c r="R660" t="s">
        <v>74</v>
      </c>
      <c r="S660" t="s">
        <v>74</v>
      </c>
      <c r="T660" t="s">
        <v>74</v>
      </c>
      <c r="U660" t="s">
        <v>7809</v>
      </c>
      <c r="V660" t="s">
        <v>7810</v>
      </c>
      <c r="W660" t="s">
        <v>7811</v>
      </c>
      <c r="X660" t="s">
        <v>74</v>
      </c>
      <c r="Y660" t="s">
        <v>7812</v>
      </c>
      <c r="Z660" t="s">
        <v>74</v>
      </c>
      <c r="AA660" t="s">
        <v>7813</v>
      </c>
      <c r="AB660" t="s">
        <v>74</v>
      </c>
      <c r="AC660" t="s">
        <v>74</v>
      </c>
      <c r="AD660" t="s">
        <v>74</v>
      </c>
      <c r="AE660" t="s">
        <v>74</v>
      </c>
      <c r="AF660" t="s">
        <v>74</v>
      </c>
      <c r="AG660">
        <v>31</v>
      </c>
      <c r="AH660">
        <v>12</v>
      </c>
      <c r="AI660">
        <v>12</v>
      </c>
      <c r="AJ660">
        <v>0</v>
      </c>
      <c r="AK660">
        <v>3</v>
      </c>
      <c r="AL660" t="s">
        <v>7779</v>
      </c>
      <c r="AM660" t="s">
        <v>5288</v>
      </c>
      <c r="AN660" t="s">
        <v>7780</v>
      </c>
      <c r="AO660" t="s">
        <v>7781</v>
      </c>
      <c r="AP660" t="s">
        <v>74</v>
      </c>
      <c r="AQ660" t="s">
        <v>74</v>
      </c>
      <c r="AR660" t="s">
        <v>7782</v>
      </c>
      <c r="AS660" t="s">
        <v>7783</v>
      </c>
      <c r="AT660" t="s">
        <v>74</v>
      </c>
      <c r="AU660">
        <v>1997</v>
      </c>
      <c r="AV660">
        <v>43</v>
      </c>
      <c r="AW660">
        <v>143</v>
      </c>
      <c r="AX660" t="s">
        <v>74</v>
      </c>
      <c r="AY660" t="s">
        <v>74</v>
      </c>
      <c r="AZ660" t="s">
        <v>74</v>
      </c>
      <c r="BA660" t="s">
        <v>74</v>
      </c>
      <c r="BB660">
        <v>180</v>
      </c>
      <c r="BC660">
        <v>191</v>
      </c>
      <c r="BD660" t="s">
        <v>74</v>
      </c>
      <c r="BE660" t="s">
        <v>74</v>
      </c>
      <c r="BF660" t="s">
        <v>74</v>
      </c>
      <c r="BG660" t="s">
        <v>74</v>
      </c>
      <c r="BH660" t="s">
        <v>74</v>
      </c>
      <c r="BI660">
        <v>12</v>
      </c>
      <c r="BJ660" t="s">
        <v>2354</v>
      </c>
      <c r="BK660" t="s">
        <v>95</v>
      </c>
      <c r="BL660" t="s">
        <v>2355</v>
      </c>
      <c r="BM660" t="s">
        <v>7785</v>
      </c>
      <c r="BN660" t="s">
        <v>74</v>
      </c>
      <c r="BO660" t="s">
        <v>74</v>
      </c>
      <c r="BP660" t="s">
        <v>74</v>
      </c>
      <c r="BQ660" t="s">
        <v>74</v>
      </c>
      <c r="BR660" t="s">
        <v>97</v>
      </c>
      <c r="BS660" t="s">
        <v>7814</v>
      </c>
      <c r="BT660" t="str">
        <f>HYPERLINK("https%3A%2F%2Fwww.webofscience.com%2Fwos%2Fwoscc%2Ffull-record%2FWOS:A1997XK64600019","View Full Record in Web of Science")</f>
        <v>View Full Record in Web of Science</v>
      </c>
    </row>
    <row r="661" spans="1:72" x14ac:dyDescent="0.15">
      <c r="A661" t="s">
        <v>72</v>
      </c>
      <c r="B661" t="s">
        <v>7815</v>
      </c>
      <c r="C661" t="s">
        <v>74</v>
      </c>
      <c r="D661" t="s">
        <v>74</v>
      </c>
      <c r="E661" t="s">
        <v>74</v>
      </c>
      <c r="F661" t="s">
        <v>7815</v>
      </c>
      <c r="G661" t="s">
        <v>74</v>
      </c>
      <c r="H661" t="s">
        <v>74</v>
      </c>
      <c r="I661" t="s">
        <v>7816</v>
      </c>
      <c r="J661" t="s">
        <v>7772</v>
      </c>
      <c r="K661" t="s">
        <v>74</v>
      </c>
      <c r="L661" t="s">
        <v>74</v>
      </c>
      <c r="M661" t="s">
        <v>77</v>
      </c>
      <c r="N661" t="s">
        <v>78</v>
      </c>
      <c r="O661" t="s">
        <v>74</v>
      </c>
      <c r="P661" t="s">
        <v>74</v>
      </c>
      <c r="Q661" t="s">
        <v>74</v>
      </c>
      <c r="R661" t="s">
        <v>74</v>
      </c>
      <c r="S661" t="s">
        <v>74</v>
      </c>
      <c r="T661" t="s">
        <v>74</v>
      </c>
      <c r="U661" t="s">
        <v>7817</v>
      </c>
      <c r="V661" t="s">
        <v>7818</v>
      </c>
      <c r="W661" t="s">
        <v>74</v>
      </c>
      <c r="X661" t="s">
        <v>74</v>
      </c>
      <c r="Y661" t="s">
        <v>7819</v>
      </c>
      <c r="Z661" t="s">
        <v>74</v>
      </c>
      <c r="AA661" t="s">
        <v>74</v>
      </c>
      <c r="AB661" t="s">
        <v>74</v>
      </c>
      <c r="AC661" t="s">
        <v>74</v>
      </c>
      <c r="AD661" t="s">
        <v>74</v>
      </c>
      <c r="AE661" t="s">
        <v>74</v>
      </c>
      <c r="AF661" t="s">
        <v>74</v>
      </c>
      <c r="AG661">
        <v>51</v>
      </c>
      <c r="AH661">
        <v>226</v>
      </c>
      <c r="AI661">
        <v>247</v>
      </c>
      <c r="AJ661">
        <v>0</v>
      </c>
      <c r="AK661">
        <v>17</v>
      </c>
      <c r="AL661" t="s">
        <v>7779</v>
      </c>
      <c r="AM661" t="s">
        <v>5288</v>
      </c>
      <c r="AN661" t="s">
        <v>7780</v>
      </c>
      <c r="AO661" t="s">
        <v>7781</v>
      </c>
      <c r="AP661" t="s">
        <v>74</v>
      </c>
      <c r="AQ661" t="s">
        <v>74</v>
      </c>
      <c r="AR661" t="s">
        <v>7782</v>
      </c>
      <c r="AS661" t="s">
        <v>7783</v>
      </c>
      <c r="AT661" t="s">
        <v>74</v>
      </c>
      <c r="AU661">
        <v>1997</v>
      </c>
      <c r="AV661">
        <v>43</v>
      </c>
      <c r="AW661">
        <v>144</v>
      </c>
      <c r="AX661" t="s">
        <v>74</v>
      </c>
      <c r="AY661" t="s">
        <v>74</v>
      </c>
      <c r="AZ661" t="s">
        <v>74</v>
      </c>
      <c r="BA661" t="s">
        <v>74</v>
      </c>
      <c r="BB661">
        <v>207</v>
      </c>
      <c r="BC661">
        <v>230</v>
      </c>
      <c r="BD661" t="s">
        <v>74</v>
      </c>
      <c r="BE661" t="s">
        <v>7820</v>
      </c>
      <c r="BF661" t="str">
        <f>HYPERLINK("http://dx.doi.org/10.3189/S0022143000003166","http://dx.doi.org/10.3189/S0022143000003166")</f>
        <v>http://dx.doi.org/10.3189/S0022143000003166</v>
      </c>
      <c r="BG661" t="s">
        <v>74</v>
      </c>
      <c r="BH661" t="s">
        <v>74</v>
      </c>
      <c r="BI661">
        <v>24</v>
      </c>
      <c r="BJ661" t="s">
        <v>2354</v>
      </c>
      <c r="BK661" t="s">
        <v>95</v>
      </c>
      <c r="BL661" t="s">
        <v>2355</v>
      </c>
      <c r="BM661" t="s">
        <v>7821</v>
      </c>
      <c r="BN661" t="s">
        <v>74</v>
      </c>
      <c r="BO661" t="s">
        <v>1016</v>
      </c>
      <c r="BP661" t="s">
        <v>74</v>
      </c>
      <c r="BQ661" t="s">
        <v>74</v>
      </c>
      <c r="BR661" t="s">
        <v>97</v>
      </c>
      <c r="BS661" t="s">
        <v>7822</v>
      </c>
      <c r="BT661" t="str">
        <f>HYPERLINK("https%3A%2F%2Fwww.webofscience.com%2Fwos%2Fwoscc%2Ffull-record%2FWOS:A1997YH31100002","View Full Record in Web of Science")</f>
        <v>View Full Record in Web of Science</v>
      </c>
    </row>
    <row r="662" spans="1:72" x14ac:dyDescent="0.15">
      <c r="A662" t="s">
        <v>72</v>
      </c>
      <c r="B662" t="s">
        <v>5866</v>
      </c>
      <c r="C662" t="s">
        <v>74</v>
      </c>
      <c r="D662" t="s">
        <v>74</v>
      </c>
      <c r="E662" t="s">
        <v>74</v>
      </c>
      <c r="F662" t="s">
        <v>5866</v>
      </c>
      <c r="G662" t="s">
        <v>74</v>
      </c>
      <c r="H662" t="s">
        <v>74</v>
      </c>
      <c r="I662" t="s">
        <v>7823</v>
      </c>
      <c r="J662" t="s">
        <v>7772</v>
      </c>
      <c r="K662" t="s">
        <v>74</v>
      </c>
      <c r="L662" t="s">
        <v>74</v>
      </c>
      <c r="M662" t="s">
        <v>77</v>
      </c>
      <c r="N662" t="s">
        <v>78</v>
      </c>
      <c r="O662" t="s">
        <v>74</v>
      </c>
      <c r="P662" t="s">
        <v>74</v>
      </c>
      <c r="Q662" t="s">
        <v>74</v>
      </c>
      <c r="R662" t="s">
        <v>74</v>
      </c>
      <c r="S662" t="s">
        <v>74</v>
      </c>
      <c r="T662" t="s">
        <v>74</v>
      </c>
      <c r="U662" t="s">
        <v>7824</v>
      </c>
      <c r="V662" t="s">
        <v>7825</v>
      </c>
      <c r="W662" t="s">
        <v>74</v>
      </c>
      <c r="X662" t="s">
        <v>74</v>
      </c>
      <c r="Y662" t="s">
        <v>7826</v>
      </c>
      <c r="Z662" t="s">
        <v>74</v>
      </c>
      <c r="AA662" t="s">
        <v>74</v>
      </c>
      <c r="AB662" t="s">
        <v>74</v>
      </c>
      <c r="AC662" t="s">
        <v>74</v>
      </c>
      <c r="AD662" t="s">
        <v>74</v>
      </c>
      <c r="AE662" t="s">
        <v>74</v>
      </c>
      <c r="AF662" t="s">
        <v>74</v>
      </c>
      <c r="AG662">
        <v>42</v>
      </c>
      <c r="AH662">
        <v>32</v>
      </c>
      <c r="AI662">
        <v>32</v>
      </c>
      <c r="AJ662">
        <v>0</v>
      </c>
      <c r="AK662">
        <v>5</v>
      </c>
      <c r="AL662" t="s">
        <v>1227</v>
      </c>
      <c r="AM662" t="s">
        <v>5288</v>
      </c>
      <c r="AN662" t="s">
        <v>7795</v>
      </c>
      <c r="AO662" t="s">
        <v>7781</v>
      </c>
      <c r="AP662" t="s">
        <v>7796</v>
      </c>
      <c r="AQ662" t="s">
        <v>74</v>
      </c>
      <c r="AR662" t="s">
        <v>7782</v>
      </c>
      <c r="AS662" t="s">
        <v>7783</v>
      </c>
      <c r="AT662" t="s">
        <v>74</v>
      </c>
      <c r="AU662">
        <v>1997</v>
      </c>
      <c r="AV662">
        <v>43</v>
      </c>
      <c r="AW662">
        <v>144</v>
      </c>
      <c r="AX662" t="s">
        <v>74</v>
      </c>
      <c r="AY662" t="s">
        <v>74</v>
      </c>
      <c r="AZ662" t="s">
        <v>74</v>
      </c>
      <c r="BA662" t="s">
        <v>74</v>
      </c>
      <c r="BB662">
        <v>245</v>
      </c>
      <c r="BC662">
        <v>255</v>
      </c>
      <c r="BD662" t="s">
        <v>74</v>
      </c>
      <c r="BE662" t="s">
        <v>7827</v>
      </c>
      <c r="BF662" t="str">
        <f>HYPERLINK("http://dx.doi.org/10.3189/S0022143000003191","http://dx.doi.org/10.3189/S0022143000003191")</f>
        <v>http://dx.doi.org/10.3189/S0022143000003191</v>
      </c>
      <c r="BG662" t="s">
        <v>74</v>
      </c>
      <c r="BH662" t="s">
        <v>74</v>
      </c>
      <c r="BI662">
        <v>11</v>
      </c>
      <c r="BJ662" t="s">
        <v>2354</v>
      </c>
      <c r="BK662" t="s">
        <v>95</v>
      </c>
      <c r="BL662" t="s">
        <v>2355</v>
      </c>
      <c r="BM662" t="s">
        <v>7821</v>
      </c>
      <c r="BN662" t="s">
        <v>74</v>
      </c>
      <c r="BO662" t="s">
        <v>227</v>
      </c>
      <c r="BP662" t="s">
        <v>74</v>
      </c>
      <c r="BQ662" t="s">
        <v>74</v>
      </c>
      <c r="BR662" t="s">
        <v>97</v>
      </c>
      <c r="BS662" t="s">
        <v>7828</v>
      </c>
      <c r="BT662" t="str">
        <f>HYPERLINK("https%3A%2F%2Fwww.webofscience.com%2Fwos%2Fwoscc%2Ffull-record%2FWOS:A1997YH31100005","View Full Record in Web of Science")</f>
        <v>View Full Record in Web of Science</v>
      </c>
    </row>
    <row r="663" spans="1:72" x14ac:dyDescent="0.15">
      <c r="A663" t="s">
        <v>72</v>
      </c>
      <c r="B663" t="s">
        <v>5110</v>
      </c>
      <c r="C663" t="s">
        <v>74</v>
      </c>
      <c r="D663" t="s">
        <v>74</v>
      </c>
      <c r="E663" t="s">
        <v>74</v>
      </c>
      <c r="F663" t="s">
        <v>5110</v>
      </c>
      <c r="G663" t="s">
        <v>74</v>
      </c>
      <c r="H663" t="s">
        <v>74</v>
      </c>
      <c r="I663" t="s">
        <v>7829</v>
      </c>
      <c r="J663" t="s">
        <v>7772</v>
      </c>
      <c r="K663" t="s">
        <v>74</v>
      </c>
      <c r="L663" t="s">
        <v>74</v>
      </c>
      <c r="M663" t="s">
        <v>77</v>
      </c>
      <c r="N663" t="s">
        <v>78</v>
      </c>
      <c r="O663" t="s">
        <v>74</v>
      </c>
      <c r="P663" t="s">
        <v>74</v>
      </c>
      <c r="Q663" t="s">
        <v>74</v>
      </c>
      <c r="R663" t="s">
        <v>74</v>
      </c>
      <c r="S663" t="s">
        <v>74</v>
      </c>
      <c r="T663" t="s">
        <v>74</v>
      </c>
      <c r="U663" t="s">
        <v>7830</v>
      </c>
      <c r="V663" t="s">
        <v>7831</v>
      </c>
      <c r="W663" t="s">
        <v>74</v>
      </c>
      <c r="X663" t="s">
        <v>74</v>
      </c>
      <c r="Y663" t="s">
        <v>5115</v>
      </c>
      <c r="Z663" t="s">
        <v>74</v>
      </c>
      <c r="AA663" t="s">
        <v>74</v>
      </c>
      <c r="AB663" t="s">
        <v>74</v>
      </c>
      <c r="AC663" t="s">
        <v>74</v>
      </c>
      <c r="AD663" t="s">
        <v>74</v>
      </c>
      <c r="AE663" t="s">
        <v>74</v>
      </c>
      <c r="AF663" t="s">
        <v>74</v>
      </c>
      <c r="AG663">
        <v>41</v>
      </c>
      <c r="AH663">
        <v>13</v>
      </c>
      <c r="AI663">
        <v>15</v>
      </c>
      <c r="AJ663">
        <v>0</v>
      </c>
      <c r="AK663">
        <v>1</v>
      </c>
      <c r="AL663" t="s">
        <v>7779</v>
      </c>
      <c r="AM663" t="s">
        <v>5288</v>
      </c>
      <c r="AN663" t="s">
        <v>7780</v>
      </c>
      <c r="AO663" t="s">
        <v>7781</v>
      </c>
      <c r="AP663" t="s">
        <v>74</v>
      </c>
      <c r="AQ663" t="s">
        <v>74</v>
      </c>
      <c r="AR663" t="s">
        <v>7782</v>
      </c>
      <c r="AS663" t="s">
        <v>7783</v>
      </c>
      <c r="AT663" t="s">
        <v>74</v>
      </c>
      <c r="AU663">
        <v>1997</v>
      </c>
      <c r="AV663">
        <v>43</v>
      </c>
      <c r="AW663">
        <v>144</v>
      </c>
      <c r="AX663" t="s">
        <v>74</v>
      </c>
      <c r="AY663" t="s">
        <v>74</v>
      </c>
      <c r="AZ663" t="s">
        <v>74</v>
      </c>
      <c r="BA663" t="s">
        <v>74</v>
      </c>
      <c r="BB663">
        <v>256</v>
      </c>
      <c r="BC663">
        <v>264</v>
      </c>
      <c r="BD663" t="s">
        <v>74</v>
      </c>
      <c r="BE663" t="s">
        <v>7832</v>
      </c>
      <c r="BF663" t="str">
        <f>HYPERLINK("http://dx.doi.org/10.3189/S0022143000003208","http://dx.doi.org/10.3189/S0022143000003208")</f>
        <v>http://dx.doi.org/10.3189/S0022143000003208</v>
      </c>
      <c r="BG663" t="s">
        <v>74</v>
      </c>
      <c r="BH663" t="s">
        <v>74</v>
      </c>
      <c r="BI663">
        <v>9</v>
      </c>
      <c r="BJ663" t="s">
        <v>2354</v>
      </c>
      <c r="BK663" t="s">
        <v>95</v>
      </c>
      <c r="BL663" t="s">
        <v>2355</v>
      </c>
      <c r="BM663" t="s">
        <v>7821</v>
      </c>
      <c r="BN663" t="s">
        <v>74</v>
      </c>
      <c r="BO663" t="s">
        <v>227</v>
      </c>
      <c r="BP663" t="s">
        <v>74</v>
      </c>
      <c r="BQ663" t="s">
        <v>74</v>
      </c>
      <c r="BR663" t="s">
        <v>97</v>
      </c>
      <c r="BS663" t="s">
        <v>7833</v>
      </c>
      <c r="BT663" t="str">
        <f>HYPERLINK("https%3A%2F%2Fwww.webofscience.com%2Fwos%2Fwoscc%2Ffull-record%2FWOS:A1997YH31100006","View Full Record in Web of Science")</f>
        <v>View Full Record in Web of Science</v>
      </c>
    </row>
    <row r="664" spans="1:72" x14ac:dyDescent="0.15">
      <c r="A664" t="s">
        <v>72</v>
      </c>
      <c r="B664" t="s">
        <v>7834</v>
      </c>
      <c r="C664" t="s">
        <v>74</v>
      </c>
      <c r="D664" t="s">
        <v>74</v>
      </c>
      <c r="E664" t="s">
        <v>74</v>
      </c>
      <c r="F664" t="s">
        <v>7834</v>
      </c>
      <c r="G664" t="s">
        <v>74</v>
      </c>
      <c r="H664" t="s">
        <v>74</v>
      </c>
      <c r="I664" t="s">
        <v>7835</v>
      </c>
      <c r="J664" t="s">
        <v>7772</v>
      </c>
      <c r="K664" t="s">
        <v>74</v>
      </c>
      <c r="L664" t="s">
        <v>74</v>
      </c>
      <c r="M664" t="s">
        <v>77</v>
      </c>
      <c r="N664" t="s">
        <v>78</v>
      </c>
      <c r="O664" t="s">
        <v>74</v>
      </c>
      <c r="P664" t="s">
        <v>74</v>
      </c>
      <c r="Q664" t="s">
        <v>74</v>
      </c>
      <c r="R664" t="s">
        <v>74</v>
      </c>
      <c r="S664" t="s">
        <v>74</v>
      </c>
      <c r="T664" t="s">
        <v>74</v>
      </c>
      <c r="U664" t="s">
        <v>7836</v>
      </c>
      <c r="V664" t="s">
        <v>7837</v>
      </c>
      <c r="W664" t="s">
        <v>74</v>
      </c>
      <c r="X664" t="s">
        <v>74</v>
      </c>
      <c r="Y664" t="s">
        <v>7838</v>
      </c>
      <c r="Z664" t="s">
        <v>74</v>
      </c>
      <c r="AA664" t="s">
        <v>7839</v>
      </c>
      <c r="AB664" t="s">
        <v>7840</v>
      </c>
      <c r="AC664" t="s">
        <v>74</v>
      </c>
      <c r="AD664" t="s">
        <v>74</v>
      </c>
      <c r="AE664" t="s">
        <v>74</v>
      </c>
      <c r="AF664" t="s">
        <v>74</v>
      </c>
      <c r="AG664">
        <v>37</v>
      </c>
      <c r="AH664">
        <v>70</v>
      </c>
      <c r="AI664">
        <v>74</v>
      </c>
      <c r="AJ664">
        <v>0</v>
      </c>
      <c r="AK664">
        <v>12</v>
      </c>
      <c r="AL664" t="s">
        <v>1227</v>
      </c>
      <c r="AM664" t="s">
        <v>5288</v>
      </c>
      <c r="AN664" t="s">
        <v>7795</v>
      </c>
      <c r="AO664" t="s">
        <v>7781</v>
      </c>
      <c r="AP664" t="s">
        <v>7796</v>
      </c>
      <c r="AQ664" t="s">
        <v>74</v>
      </c>
      <c r="AR664" t="s">
        <v>7782</v>
      </c>
      <c r="AS664" t="s">
        <v>7783</v>
      </c>
      <c r="AT664" t="s">
        <v>74</v>
      </c>
      <c r="AU664">
        <v>1997</v>
      </c>
      <c r="AV664">
        <v>43</v>
      </c>
      <c r="AW664">
        <v>144</v>
      </c>
      <c r="AX664" t="s">
        <v>74</v>
      </c>
      <c r="AY664" t="s">
        <v>74</v>
      </c>
      <c r="AZ664" t="s">
        <v>74</v>
      </c>
      <c r="BA664" t="s">
        <v>74</v>
      </c>
      <c r="BB664">
        <v>265</v>
      </c>
      <c r="BC664">
        <v>275</v>
      </c>
      <c r="BD664" t="s">
        <v>74</v>
      </c>
      <c r="BE664" t="s">
        <v>7841</v>
      </c>
      <c r="BF664" t="str">
        <f>HYPERLINK("http://dx.doi.org/10.3189/S002214300000321X","http://dx.doi.org/10.3189/S002214300000321X")</f>
        <v>http://dx.doi.org/10.3189/S002214300000321X</v>
      </c>
      <c r="BG664" t="s">
        <v>74</v>
      </c>
      <c r="BH664" t="s">
        <v>74</v>
      </c>
      <c r="BI664">
        <v>11</v>
      </c>
      <c r="BJ664" t="s">
        <v>2354</v>
      </c>
      <c r="BK664" t="s">
        <v>95</v>
      </c>
      <c r="BL664" t="s">
        <v>2355</v>
      </c>
      <c r="BM664" t="s">
        <v>7821</v>
      </c>
      <c r="BN664" t="s">
        <v>74</v>
      </c>
      <c r="BO664" t="s">
        <v>227</v>
      </c>
      <c r="BP664" t="s">
        <v>74</v>
      </c>
      <c r="BQ664" t="s">
        <v>74</v>
      </c>
      <c r="BR664" t="s">
        <v>97</v>
      </c>
      <c r="BS664" t="s">
        <v>7842</v>
      </c>
      <c r="BT664" t="str">
        <f>HYPERLINK("https%3A%2F%2Fwww.webofscience.com%2Fwos%2Fwoscc%2Ffull-record%2FWOS:A1997YH31100007","View Full Record in Web of Science")</f>
        <v>View Full Record in Web of Science</v>
      </c>
    </row>
    <row r="665" spans="1:72" x14ac:dyDescent="0.15">
      <c r="A665" t="s">
        <v>72</v>
      </c>
      <c r="B665" t="s">
        <v>7843</v>
      </c>
      <c r="C665" t="s">
        <v>74</v>
      </c>
      <c r="D665" t="s">
        <v>74</v>
      </c>
      <c r="E665" t="s">
        <v>74</v>
      </c>
      <c r="F665" t="s">
        <v>7843</v>
      </c>
      <c r="G665" t="s">
        <v>74</v>
      </c>
      <c r="H665" t="s">
        <v>74</v>
      </c>
      <c r="I665" t="s">
        <v>7844</v>
      </c>
      <c r="J665" t="s">
        <v>7772</v>
      </c>
      <c r="K665" t="s">
        <v>74</v>
      </c>
      <c r="L665" t="s">
        <v>74</v>
      </c>
      <c r="M665" t="s">
        <v>77</v>
      </c>
      <c r="N665" t="s">
        <v>78</v>
      </c>
      <c r="O665" t="s">
        <v>74</v>
      </c>
      <c r="P665" t="s">
        <v>74</v>
      </c>
      <c r="Q665" t="s">
        <v>74</v>
      </c>
      <c r="R665" t="s">
        <v>74</v>
      </c>
      <c r="S665" t="s">
        <v>74</v>
      </c>
      <c r="T665" t="s">
        <v>74</v>
      </c>
      <c r="U665" t="s">
        <v>7845</v>
      </c>
      <c r="V665" t="s">
        <v>7846</v>
      </c>
      <c r="W665" t="s">
        <v>74</v>
      </c>
      <c r="X665" t="s">
        <v>74</v>
      </c>
      <c r="Y665" t="s">
        <v>7847</v>
      </c>
      <c r="Z665" t="s">
        <v>74</v>
      </c>
      <c r="AA665" t="s">
        <v>74</v>
      </c>
      <c r="AB665" t="s">
        <v>74</v>
      </c>
      <c r="AC665" t="s">
        <v>74</v>
      </c>
      <c r="AD665" t="s">
        <v>74</v>
      </c>
      <c r="AE665" t="s">
        <v>74</v>
      </c>
      <c r="AF665" t="s">
        <v>74</v>
      </c>
      <c r="AG665">
        <v>41</v>
      </c>
      <c r="AH665">
        <v>42</v>
      </c>
      <c r="AI665">
        <v>47</v>
      </c>
      <c r="AJ665">
        <v>0</v>
      </c>
      <c r="AK665">
        <v>7</v>
      </c>
      <c r="AL665" t="s">
        <v>1227</v>
      </c>
      <c r="AM665" t="s">
        <v>5288</v>
      </c>
      <c r="AN665" t="s">
        <v>7795</v>
      </c>
      <c r="AO665" t="s">
        <v>7781</v>
      </c>
      <c r="AP665" t="s">
        <v>7796</v>
      </c>
      <c r="AQ665" t="s">
        <v>74</v>
      </c>
      <c r="AR665" t="s">
        <v>7782</v>
      </c>
      <c r="AS665" t="s">
        <v>7783</v>
      </c>
      <c r="AT665" t="s">
        <v>74</v>
      </c>
      <c r="AU665">
        <v>1997</v>
      </c>
      <c r="AV665">
        <v>43</v>
      </c>
      <c r="AW665">
        <v>144</v>
      </c>
      <c r="AX665" t="s">
        <v>74</v>
      </c>
      <c r="AY665" t="s">
        <v>74</v>
      </c>
      <c r="AZ665" t="s">
        <v>74</v>
      </c>
      <c r="BA665" t="s">
        <v>74</v>
      </c>
      <c r="BB665">
        <v>339</v>
      </c>
      <c r="BC665">
        <v>351</v>
      </c>
      <c r="BD665" t="s">
        <v>74</v>
      </c>
      <c r="BE665" t="s">
        <v>7848</v>
      </c>
      <c r="BF665" t="str">
        <f>HYPERLINK("http://dx.doi.org/10.3189/S0022143000003294","http://dx.doi.org/10.3189/S0022143000003294")</f>
        <v>http://dx.doi.org/10.3189/S0022143000003294</v>
      </c>
      <c r="BG665" t="s">
        <v>74</v>
      </c>
      <c r="BH665" t="s">
        <v>74</v>
      </c>
      <c r="BI665">
        <v>13</v>
      </c>
      <c r="BJ665" t="s">
        <v>2354</v>
      </c>
      <c r="BK665" t="s">
        <v>95</v>
      </c>
      <c r="BL665" t="s">
        <v>2355</v>
      </c>
      <c r="BM665" t="s">
        <v>7821</v>
      </c>
      <c r="BN665" t="s">
        <v>74</v>
      </c>
      <c r="BO665" t="s">
        <v>227</v>
      </c>
      <c r="BP665" t="s">
        <v>74</v>
      </c>
      <c r="BQ665" t="s">
        <v>74</v>
      </c>
      <c r="BR665" t="s">
        <v>97</v>
      </c>
      <c r="BS665" t="s">
        <v>7849</v>
      </c>
      <c r="BT665" t="str">
        <f>HYPERLINK("https%3A%2F%2Fwww.webofscience.com%2Fwos%2Fwoscc%2Ffull-record%2FWOS:A1997YH31100015","View Full Record in Web of Science")</f>
        <v>View Full Record in Web of Science</v>
      </c>
    </row>
    <row r="666" spans="1:72" x14ac:dyDescent="0.15">
      <c r="A666" t="s">
        <v>72</v>
      </c>
      <c r="B666" t="s">
        <v>7850</v>
      </c>
      <c r="C666" t="s">
        <v>74</v>
      </c>
      <c r="D666" t="s">
        <v>74</v>
      </c>
      <c r="E666" t="s">
        <v>74</v>
      </c>
      <c r="F666" t="s">
        <v>7850</v>
      </c>
      <c r="G666" t="s">
        <v>74</v>
      </c>
      <c r="H666" t="s">
        <v>74</v>
      </c>
      <c r="I666" t="s">
        <v>7851</v>
      </c>
      <c r="J666" t="s">
        <v>7772</v>
      </c>
      <c r="K666" t="s">
        <v>74</v>
      </c>
      <c r="L666" t="s">
        <v>74</v>
      </c>
      <c r="M666" t="s">
        <v>77</v>
      </c>
      <c r="N666" t="s">
        <v>78</v>
      </c>
      <c r="O666" t="s">
        <v>74</v>
      </c>
      <c r="P666" t="s">
        <v>74</v>
      </c>
      <c r="Q666" t="s">
        <v>74</v>
      </c>
      <c r="R666" t="s">
        <v>74</v>
      </c>
      <c r="S666" t="s">
        <v>74</v>
      </c>
      <c r="T666" t="s">
        <v>74</v>
      </c>
      <c r="U666" t="s">
        <v>74</v>
      </c>
      <c r="V666" t="s">
        <v>7852</v>
      </c>
      <c r="W666" t="s">
        <v>7853</v>
      </c>
      <c r="X666" t="s">
        <v>7854</v>
      </c>
      <c r="Y666" t="s">
        <v>7855</v>
      </c>
      <c r="Z666" t="s">
        <v>74</v>
      </c>
      <c r="AA666" t="s">
        <v>7856</v>
      </c>
      <c r="AB666" t="s">
        <v>7857</v>
      </c>
      <c r="AC666" t="s">
        <v>74</v>
      </c>
      <c r="AD666" t="s">
        <v>74</v>
      </c>
      <c r="AE666" t="s">
        <v>74</v>
      </c>
      <c r="AF666" t="s">
        <v>74</v>
      </c>
      <c r="AG666">
        <v>22</v>
      </c>
      <c r="AH666">
        <v>14</v>
      </c>
      <c r="AI666">
        <v>17</v>
      </c>
      <c r="AJ666">
        <v>0</v>
      </c>
      <c r="AK666">
        <v>9</v>
      </c>
      <c r="AL666" t="s">
        <v>7779</v>
      </c>
      <c r="AM666" t="s">
        <v>5288</v>
      </c>
      <c r="AN666" t="s">
        <v>7780</v>
      </c>
      <c r="AO666" t="s">
        <v>7781</v>
      </c>
      <c r="AP666" t="s">
        <v>74</v>
      </c>
      <c r="AQ666" t="s">
        <v>74</v>
      </c>
      <c r="AR666" t="s">
        <v>7782</v>
      </c>
      <c r="AS666" t="s">
        <v>7783</v>
      </c>
      <c r="AT666" t="s">
        <v>74</v>
      </c>
      <c r="AU666">
        <v>1997</v>
      </c>
      <c r="AV666">
        <v>43</v>
      </c>
      <c r="AW666">
        <v>145</v>
      </c>
      <c r="AX666" t="s">
        <v>74</v>
      </c>
      <c r="AY666" t="s">
        <v>74</v>
      </c>
      <c r="AZ666" t="s">
        <v>74</v>
      </c>
      <c r="BA666" t="s">
        <v>74</v>
      </c>
      <c r="BB666">
        <v>387</v>
      </c>
      <c r="BC666">
        <v>396</v>
      </c>
      <c r="BD666" t="s">
        <v>74</v>
      </c>
      <c r="BE666" t="s">
        <v>7858</v>
      </c>
      <c r="BF666" t="str">
        <f>HYPERLINK("http://dx.doi.org/10.3189/S0022143000034961","http://dx.doi.org/10.3189/S0022143000034961")</f>
        <v>http://dx.doi.org/10.3189/S0022143000034961</v>
      </c>
      <c r="BG666" t="s">
        <v>74</v>
      </c>
      <c r="BH666" t="s">
        <v>74</v>
      </c>
      <c r="BI666">
        <v>10</v>
      </c>
      <c r="BJ666" t="s">
        <v>2354</v>
      </c>
      <c r="BK666" t="s">
        <v>95</v>
      </c>
      <c r="BL666" t="s">
        <v>2355</v>
      </c>
      <c r="BM666" t="s">
        <v>7859</v>
      </c>
      <c r="BN666" t="s">
        <v>74</v>
      </c>
      <c r="BO666" t="s">
        <v>227</v>
      </c>
      <c r="BP666" t="s">
        <v>74</v>
      </c>
      <c r="BQ666" t="s">
        <v>74</v>
      </c>
      <c r="BR666" t="s">
        <v>97</v>
      </c>
      <c r="BS666" t="s">
        <v>7860</v>
      </c>
      <c r="BT666" t="str">
        <f>HYPERLINK("https%3A%2F%2Fwww.webofscience.com%2Fwos%2Fwoscc%2Ffull-record%2FWOS:000072558500002","View Full Record in Web of Science")</f>
        <v>View Full Record in Web of Science</v>
      </c>
    </row>
    <row r="667" spans="1:72" x14ac:dyDescent="0.15">
      <c r="A667" t="s">
        <v>72</v>
      </c>
      <c r="B667" t="s">
        <v>7861</v>
      </c>
      <c r="C667" t="s">
        <v>74</v>
      </c>
      <c r="D667" t="s">
        <v>74</v>
      </c>
      <c r="E667" t="s">
        <v>74</v>
      </c>
      <c r="F667" t="s">
        <v>7861</v>
      </c>
      <c r="G667" t="s">
        <v>74</v>
      </c>
      <c r="H667" t="s">
        <v>74</v>
      </c>
      <c r="I667" t="s">
        <v>7862</v>
      </c>
      <c r="J667" t="s">
        <v>7772</v>
      </c>
      <c r="K667" t="s">
        <v>74</v>
      </c>
      <c r="L667" t="s">
        <v>74</v>
      </c>
      <c r="M667" t="s">
        <v>77</v>
      </c>
      <c r="N667" t="s">
        <v>78</v>
      </c>
      <c r="O667" t="s">
        <v>74</v>
      </c>
      <c r="P667" t="s">
        <v>74</v>
      </c>
      <c r="Q667" t="s">
        <v>74</v>
      </c>
      <c r="R667" t="s">
        <v>74</v>
      </c>
      <c r="S667" t="s">
        <v>74</v>
      </c>
      <c r="T667" t="s">
        <v>74</v>
      </c>
      <c r="U667" t="s">
        <v>7863</v>
      </c>
      <c r="V667" t="s">
        <v>7864</v>
      </c>
      <c r="W667" t="s">
        <v>7865</v>
      </c>
      <c r="X667" t="s">
        <v>7866</v>
      </c>
      <c r="Y667" t="s">
        <v>7867</v>
      </c>
      <c r="Z667" t="s">
        <v>74</v>
      </c>
      <c r="AA667" t="s">
        <v>7856</v>
      </c>
      <c r="AB667" t="s">
        <v>7857</v>
      </c>
      <c r="AC667" t="s">
        <v>74</v>
      </c>
      <c r="AD667" t="s">
        <v>74</v>
      </c>
      <c r="AE667" t="s">
        <v>74</v>
      </c>
      <c r="AF667" t="s">
        <v>74</v>
      </c>
      <c r="AG667">
        <v>36</v>
      </c>
      <c r="AH667">
        <v>49</v>
      </c>
      <c r="AI667">
        <v>58</v>
      </c>
      <c r="AJ667">
        <v>0</v>
      </c>
      <c r="AK667">
        <v>3</v>
      </c>
      <c r="AL667" t="s">
        <v>7779</v>
      </c>
      <c r="AM667" t="s">
        <v>5288</v>
      </c>
      <c r="AN667" t="s">
        <v>7780</v>
      </c>
      <c r="AO667" t="s">
        <v>7781</v>
      </c>
      <c r="AP667" t="s">
        <v>74</v>
      </c>
      <c r="AQ667" t="s">
        <v>74</v>
      </c>
      <c r="AR667" t="s">
        <v>7782</v>
      </c>
      <c r="AS667" t="s">
        <v>7783</v>
      </c>
      <c r="AT667" t="s">
        <v>74</v>
      </c>
      <c r="AU667">
        <v>1997</v>
      </c>
      <c r="AV667">
        <v>43</v>
      </c>
      <c r="AW667">
        <v>145</v>
      </c>
      <c r="AX667" t="s">
        <v>74</v>
      </c>
      <c r="AY667" t="s">
        <v>74</v>
      </c>
      <c r="AZ667" t="s">
        <v>74</v>
      </c>
      <c r="BA667" t="s">
        <v>74</v>
      </c>
      <c r="BB667">
        <v>397</v>
      </c>
      <c r="BC667">
        <v>407</v>
      </c>
      <c r="BD667" t="s">
        <v>74</v>
      </c>
      <c r="BE667" t="s">
        <v>7868</v>
      </c>
      <c r="BF667" t="str">
        <f>HYPERLINK("http://dx.doi.org/10.3189/S0022143000034973","http://dx.doi.org/10.3189/S0022143000034973")</f>
        <v>http://dx.doi.org/10.3189/S0022143000034973</v>
      </c>
      <c r="BG667" t="s">
        <v>74</v>
      </c>
      <c r="BH667" t="s">
        <v>74</v>
      </c>
      <c r="BI667">
        <v>11</v>
      </c>
      <c r="BJ667" t="s">
        <v>2354</v>
      </c>
      <c r="BK667" t="s">
        <v>95</v>
      </c>
      <c r="BL667" t="s">
        <v>2355</v>
      </c>
      <c r="BM667" t="s">
        <v>7859</v>
      </c>
      <c r="BN667" t="s">
        <v>74</v>
      </c>
      <c r="BO667" t="s">
        <v>227</v>
      </c>
      <c r="BP667" t="s">
        <v>74</v>
      </c>
      <c r="BQ667" t="s">
        <v>74</v>
      </c>
      <c r="BR667" t="s">
        <v>97</v>
      </c>
      <c r="BS667" t="s">
        <v>7869</v>
      </c>
      <c r="BT667" t="str">
        <f>HYPERLINK("https%3A%2F%2Fwww.webofscience.com%2Fwos%2Fwoscc%2Ffull-record%2FWOS:000072558500003","View Full Record in Web of Science")</f>
        <v>View Full Record in Web of Science</v>
      </c>
    </row>
    <row r="668" spans="1:72" x14ac:dyDescent="0.15">
      <c r="A668" t="s">
        <v>72</v>
      </c>
      <c r="B668" t="s">
        <v>7870</v>
      </c>
      <c r="C668" t="s">
        <v>74</v>
      </c>
      <c r="D668" t="s">
        <v>74</v>
      </c>
      <c r="E668" t="s">
        <v>74</v>
      </c>
      <c r="F668" t="s">
        <v>7870</v>
      </c>
      <c r="G668" t="s">
        <v>74</v>
      </c>
      <c r="H668" t="s">
        <v>74</v>
      </c>
      <c r="I668" t="s">
        <v>7871</v>
      </c>
      <c r="J668" t="s">
        <v>7772</v>
      </c>
      <c r="K668" t="s">
        <v>74</v>
      </c>
      <c r="L668" t="s">
        <v>74</v>
      </c>
      <c r="M668" t="s">
        <v>77</v>
      </c>
      <c r="N668" t="s">
        <v>78</v>
      </c>
      <c r="O668" t="s">
        <v>74</v>
      </c>
      <c r="P668" t="s">
        <v>74</v>
      </c>
      <c r="Q668" t="s">
        <v>74</v>
      </c>
      <c r="R668" t="s">
        <v>74</v>
      </c>
      <c r="S668" t="s">
        <v>74</v>
      </c>
      <c r="T668" t="s">
        <v>74</v>
      </c>
      <c r="U668" t="s">
        <v>7872</v>
      </c>
      <c r="V668" t="s">
        <v>7873</v>
      </c>
      <c r="W668" t="s">
        <v>7874</v>
      </c>
      <c r="X668" t="s">
        <v>7875</v>
      </c>
      <c r="Y668" t="s">
        <v>7876</v>
      </c>
      <c r="Z668" t="s">
        <v>74</v>
      </c>
      <c r="AA668" t="s">
        <v>7877</v>
      </c>
      <c r="AB668" t="s">
        <v>7878</v>
      </c>
      <c r="AC668" t="s">
        <v>74</v>
      </c>
      <c r="AD668" t="s">
        <v>74</v>
      </c>
      <c r="AE668" t="s">
        <v>74</v>
      </c>
      <c r="AF668" t="s">
        <v>74</v>
      </c>
      <c r="AG668">
        <v>50</v>
      </c>
      <c r="AH668">
        <v>23</v>
      </c>
      <c r="AI668">
        <v>24</v>
      </c>
      <c r="AJ668">
        <v>0</v>
      </c>
      <c r="AK668">
        <v>2</v>
      </c>
      <c r="AL668" t="s">
        <v>7779</v>
      </c>
      <c r="AM668" t="s">
        <v>5288</v>
      </c>
      <c r="AN668" t="s">
        <v>7780</v>
      </c>
      <c r="AO668" t="s">
        <v>7781</v>
      </c>
      <c r="AP668" t="s">
        <v>74</v>
      </c>
      <c r="AQ668" t="s">
        <v>74</v>
      </c>
      <c r="AR668" t="s">
        <v>7782</v>
      </c>
      <c r="AS668" t="s">
        <v>7783</v>
      </c>
      <c r="AT668" t="s">
        <v>74</v>
      </c>
      <c r="AU668">
        <v>1997</v>
      </c>
      <c r="AV668">
        <v>43</v>
      </c>
      <c r="AW668">
        <v>145</v>
      </c>
      <c r="AX668" t="s">
        <v>74</v>
      </c>
      <c r="AY668" t="s">
        <v>74</v>
      </c>
      <c r="AZ668" t="s">
        <v>74</v>
      </c>
      <c r="BA668" t="s">
        <v>74</v>
      </c>
      <c r="BB668">
        <v>435</v>
      </c>
      <c r="BC668">
        <v>445</v>
      </c>
      <c r="BD668" t="s">
        <v>74</v>
      </c>
      <c r="BE668" t="s">
        <v>7879</v>
      </c>
      <c r="BF668" t="str">
        <f>HYPERLINK("http://dx.doi.org/10.3189/S0022143000035024","http://dx.doi.org/10.3189/S0022143000035024")</f>
        <v>http://dx.doi.org/10.3189/S0022143000035024</v>
      </c>
      <c r="BG668" t="s">
        <v>74</v>
      </c>
      <c r="BH668" t="s">
        <v>74</v>
      </c>
      <c r="BI668">
        <v>11</v>
      </c>
      <c r="BJ668" t="s">
        <v>2354</v>
      </c>
      <c r="BK668" t="s">
        <v>95</v>
      </c>
      <c r="BL668" t="s">
        <v>2355</v>
      </c>
      <c r="BM668" t="s">
        <v>7859</v>
      </c>
      <c r="BN668" t="s">
        <v>74</v>
      </c>
      <c r="BO668" t="s">
        <v>738</v>
      </c>
      <c r="BP668" t="s">
        <v>74</v>
      </c>
      <c r="BQ668" t="s">
        <v>74</v>
      </c>
      <c r="BR668" t="s">
        <v>97</v>
      </c>
      <c r="BS668" t="s">
        <v>7880</v>
      </c>
      <c r="BT668" t="str">
        <f>HYPERLINK("https%3A%2F%2Fwww.webofscience.com%2Fwos%2Fwoscc%2Ffull-record%2FWOS:000072558500008","View Full Record in Web of Science")</f>
        <v>View Full Record in Web of Science</v>
      </c>
    </row>
    <row r="669" spans="1:72" x14ac:dyDescent="0.15">
      <c r="A669" t="s">
        <v>72</v>
      </c>
      <c r="B669" t="s">
        <v>7834</v>
      </c>
      <c r="C669" t="s">
        <v>74</v>
      </c>
      <c r="D669" t="s">
        <v>74</v>
      </c>
      <c r="E669" t="s">
        <v>74</v>
      </c>
      <c r="F669" t="s">
        <v>7834</v>
      </c>
      <c r="G669" t="s">
        <v>74</v>
      </c>
      <c r="H669" t="s">
        <v>74</v>
      </c>
      <c r="I669" t="s">
        <v>7881</v>
      </c>
      <c r="J669" t="s">
        <v>7772</v>
      </c>
      <c r="K669" t="s">
        <v>74</v>
      </c>
      <c r="L669" t="s">
        <v>74</v>
      </c>
      <c r="M669" t="s">
        <v>77</v>
      </c>
      <c r="N669" t="s">
        <v>7882</v>
      </c>
      <c r="O669" t="s">
        <v>74</v>
      </c>
      <c r="P669" t="s">
        <v>74</v>
      </c>
      <c r="Q669" t="s">
        <v>74</v>
      </c>
      <c r="R669" t="s">
        <v>74</v>
      </c>
      <c r="S669" t="s">
        <v>74</v>
      </c>
      <c r="T669" t="s">
        <v>74</v>
      </c>
      <c r="U669" t="s">
        <v>74</v>
      </c>
      <c r="V669" t="s">
        <v>74</v>
      </c>
      <c r="W669" t="s">
        <v>74</v>
      </c>
      <c r="X669" t="s">
        <v>74</v>
      </c>
      <c r="Y669" t="s">
        <v>74</v>
      </c>
      <c r="Z669" t="s">
        <v>74</v>
      </c>
      <c r="AA669" t="s">
        <v>7839</v>
      </c>
      <c r="AB669" t="s">
        <v>74</v>
      </c>
      <c r="AC669" t="s">
        <v>74</v>
      </c>
      <c r="AD669" t="s">
        <v>74</v>
      </c>
      <c r="AE669" t="s">
        <v>74</v>
      </c>
      <c r="AF669" t="s">
        <v>74</v>
      </c>
      <c r="AG669">
        <v>1</v>
      </c>
      <c r="AH669">
        <v>2</v>
      </c>
      <c r="AI669">
        <v>2</v>
      </c>
      <c r="AJ669">
        <v>0</v>
      </c>
      <c r="AK669">
        <v>2</v>
      </c>
      <c r="AL669" t="s">
        <v>7779</v>
      </c>
      <c r="AM669" t="s">
        <v>5288</v>
      </c>
      <c r="AN669" t="s">
        <v>7780</v>
      </c>
      <c r="AO669" t="s">
        <v>7781</v>
      </c>
      <c r="AP669" t="s">
        <v>74</v>
      </c>
      <c r="AQ669" t="s">
        <v>74</v>
      </c>
      <c r="AR669" t="s">
        <v>7782</v>
      </c>
      <c r="AS669" t="s">
        <v>7783</v>
      </c>
      <c r="AT669" t="s">
        <v>74</v>
      </c>
      <c r="AU669">
        <v>1997</v>
      </c>
      <c r="AV669">
        <v>43</v>
      </c>
      <c r="AW669">
        <v>145</v>
      </c>
      <c r="AX669" t="s">
        <v>74</v>
      </c>
      <c r="AY669" t="s">
        <v>74</v>
      </c>
      <c r="AZ669" t="s">
        <v>74</v>
      </c>
      <c r="BA669" t="s">
        <v>74</v>
      </c>
      <c r="BB669">
        <v>595</v>
      </c>
      <c r="BC669">
        <v>596</v>
      </c>
      <c r="BD669" t="s">
        <v>74</v>
      </c>
      <c r="BE669" t="s">
        <v>74</v>
      </c>
      <c r="BF669" t="s">
        <v>74</v>
      </c>
      <c r="BG669" t="s">
        <v>74</v>
      </c>
      <c r="BH669" t="s">
        <v>74</v>
      </c>
      <c r="BI669">
        <v>2</v>
      </c>
      <c r="BJ669" t="s">
        <v>2354</v>
      </c>
      <c r="BK669" t="s">
        <v>95</v>
      </c>
      <c r="BL669" t="s">
        <v>2355</v>
      </c>
      <c r="BM669" t="s">
        <v>7859</v>
      </c>
      <c r="BN669" t="s">
        <v>74</v>
      </c>
      <c r="BO669" t="s">
        <v>74</v>
      </c>
      <c r="BP669" t="s">
        <v>74</v>
      </c>
      <c r="BQ669" t="s">
        <v>74</v>
      </c>
      <c r="BR669" t="s">
        <v>97</v>
      </c>
      <c r="BS669" t="s">
        <v>7883</v>
      </c>
      <c r="BT669" t="str">
        <f>HYPERLINK("https%3A%2F%2Fwww.webofscience.com%2Fwos%2Fwoscc%2Ffull-record%2FWOS:000072558500027","View Full Record in Web of Science")</f>
        <v>View Full Record in Web of Science</v>
      </c>
    </row>
    <row r="670" spans="1:72" x14ac:dyDescent="0.15">
      <c r="A670" t="s">
        <v>72</v>
      </c>
      <c r="B670" t="s">
        <v>7884</v>
      </c>
      <c r="C670" t="s">
        <v>74</v>
      </c>
      <c r="D670" t="s">
        <v>74</v>
      </c>
      <c r="E670" t="s">
        <v>74</v>
      </c>
      <c r="F670" t="s">
        <v>7884</v>
      </c>
      <c r="G670" t="s">
        <v>74</v>
      </c>
      <c r="H670" t="s">
        <v>74</v>
      </c>
      <c r="I670" t="s">
        <v>7885</v>
      </c>
      <c r="J670" t="s">
        <v>5309</v>
      </c>
      <c r="K670" t="s">
        <v>74</v>
      </c>
      <c r="L670" t="s">
        <v>74</v>
      </c>
      <c r="M670" t="s">
        <v>77</v>
      </c>
      <c r="N670" t="s">
        <v>332</v>
      </c>
      <c r="O670" t="s">
        <v>7886</v>
      </c>
      <c r="P670" t="s">
        <v>7887</v>
      </c>
      <c r="Q670" t="s">
        <v>7888</v>
      </c>
      <c r="R670" t="s">
        <v>74</v>
      </c>
      <c r="S670" t="s">
        <v>74</v>
      </c>
      <c r="T670" t="s">
        <v>7889</v>
      </c>
      <c r="U670" t="s">
        <v>7890</v>
      </c>
      <c r="V670" t="s">
        <v>7891</v>
      </c>
      <c r="W670" t="s">
        <v>7892</v>
      </c>
      <c r="X670" t="s">
        <v>1836</v>
      </c>
      <c r="Y670" t="s">
        <v>7893</v>
      </c>
      <c r="Z670" t="s">
        <v>74</v>
      </c>
      <c r="AA670" t="s">
        <v>74</v>
      </c>
      <c r="AB670" t="s">
        <v>1327</v>
      </c>
      <c r="AC670" t="s">
        <v>74</v>
      </c>
      <c r="AD670" t="s">
        <v>74</v>
      </c>
      <c r="AE670" t="s">
        <v>74</v>
      </c>
      <c r="AF670" t="s">
        <v>74</v>
      </c>
      <c r="AG670">
        <v>18</v>
      </c>
      <c r="AH670">
        <v>14</v>
      </c>
      <c r="AI670">
        <v>14</v>
      </c>
      <c r="AJ670">
        <v>0</v>
      </c>
      <c r="AK670">
        <v>6</v>
      </c>
      <c r="AL670" t="s">
        <v>108</v>
      </c>
      <c r="AM670" t="s">
        <v>109</v>
      </c>
      <c r="AN670" t="s">
        <v>110</v>
      </c>
      <c r="AO670" t="s">
        <v>5315</v>
      </c>
      <c r="AP670" t="s">
        <v>74</v>
      </c>
      <c r="AQ670" t="s">
        <v>74</v>
      </c>
      <c r="AR670" t="s">
        <v>5316</v>
      </c>
      <c r="AS670" t="s">
        <v>5317</v>
      </c>
      <c r="AT670" t="s">
        <v>5966</v>
      </c>
      <c r="AU670">
        <v>1997</v>
      </c>
      <c r="AV670">
        <v>10</v>
      </c>
      <c r="AW670" t="s">
        <v>562</v>
      </c>
      <c r="AX670" t="s">
        <v>74</v>
      </c>
      <c r="AY670" t="s">
        <v>74</v>
      </c>
      <c r="AZ670" t="s">
        <v>74</v>
      </c>
      <c r="BA670" t="s">
        <v>74</v>
      </c>
      <c r="BB670">
        <v>263</v>
      </c>
      <c r="BC670">
        <v>277</v>
      </c>
      <c r="BD670" t="s">
        <v>74</v>
      </c>
      <c r="BE670" t="s">
        <v>7894</v>
      </c>
      <c r="BF670" t="str">
        <f>HYPERLINK("http://dx.doi.org/10.1016/S0924-7963(96)00078-4","http://dx.doi.org/10.1016/S0924-7963(96)00078-4")</f>
        <v>http://dx.doi.org/10.1016/S0924-7963(96)00078-4</v>
      </c>
      <c r="BG670" t="s">
        <v>74</v>
      </c>
      <c r="BH670" t="s">
        <v>74</v>
      </c>
      <c r="BI670">
        <v>15</v>
      </c>
      <c r="BJ670" t="s">
        <v>5319</v>
      </c>
      <c r="BK670" t="s">
        <v>363</v>
      </c>
      <c r="BL670" t="s">
        <v>5320</v>
      </c>
      <c r="BM670" t="s">
        <v>7895</v>
      </c>
      <c r="BN670" t="s">
        <v>74</v>
      </c>
      <c r="BO670" t="s">
        <v>74</v>
      </c>
      <c r="BP670" t="s">
        <v>74</v>
      </c>
      <c r="BQ670" t="s">
        <v>74</v>
      </c>
      <c r="BR670" t="s">
        <v>97</v>
      </c>
      <c r="BS670" t="s">
        <v>7896</v>
      </c>
      <c r="BT670" t="str">
        <f>HYPERLINK("https%3A%2F%2Fwww.webofscience.com%2Fwos%2Fwoscc%2Ffull-record%2FWOS:A1997WM63900021","View Full Record in Web of Science")</f>
        <v>View Full Record in Web of Science</v>
      </c>
    </row>
    <row r="671" spans="1:72" x14ac:dyDescent="0.15">
      <c r="A671" t="s">
        <v>72</v>
      </c>
      <c r="B671" t="s">
        <v>7897</v>
      </c>
      <c r="C671" t="s">
        <v>74</v>
      </c>
      <c r="D671" t="s">
        <v>74</v>
      </c>
      <c r="E671" t="s">
        <v>74</v>
      </c>
      <c r="F671" t="s">
        <v>7897</v>
      </c>
      <c r="G671" t="s">
        <v>74</v>
      </c>
      <c r="H671" t="s">
        <v>74</v>
      </c>
      <c r="I671" t="s">
        <v>7898</v>
      </c>
      <c r="J671" t="s">
        <v>3431</v>
      </c>
      <c r="K671" t="s">
        <v>74</v>
      </c>
      <c r="L671" t="s">
        <v>74</v>
      </c>
      <c r="M671" t="s">
        <v>77</v>
      </c>
      <c r="N671" t="s">
        <v>78</v>
      </c>
      <c r="O671" t="s">
        <v>74</v>
      </c>
      <c r="P671" t="s">
        <v>74</v>
      </c>
      <c r="Q671" t="s">
        <v>74</v>
      </c>
      <c r="R671" t="s">
        <v>74</v>
      </c>
      <c r="S671" t="s">
        <v>74</v>
      </c>
      <c r="T671" t="s">
        <v>7899</v>
      </c>
      <c r="U671" t="s">
        <v>74</v>
      </c>
      <c r="V671" t="s">
        <v>7900</v>
      </c>
      <c r="W671" t="s">
        <v>7901</v>
      </c>
      <c r="X671" t="s">
        <v>7902</v>
      </c>
      <c r="Y671" t="s">
        <v>7903</v>
      </c>
      <c r="Z671" t="s">
        <v>74</v>
      </c>
      <c r="AA671" t="s">
        <v>74</v>
      </c>
      <c r="AB671" t="s">
        <v>7904</v>
      </c>
      <c r="AC671" t="s">
        <v>74</v>
      </c>
      <c r="AD671" t="s">
        <v>74</v>
      </c>
      <c r="AE671" t="s">
        <v>74</v>
      </c>
      <c r="AF671" t="s">
        <v>74</v>
      </c>
      <c r="AG671">
        <v>26</v>
      </c>
      <c r="AH671">
        <v>17</v>
      </c>
      <c r="AI671">
        <v>17</v>
      </c>
      <c r="AJ671">
        <v>0</v>
      </c>
      <c r="AK671">
        <v>0</v>
      </c>
      <c r="AL671" t="s">
        <v>1881</v>
      </c>
      <c r="AM671" t="s">
        <v>824</v>
      </c>
      <c r="AN671" t="s">
        <v>1995</v>
      </c>
      <c r="AO671" t="s">
        <v>3438</v>
      </c>
      <c r="AP671" t="s">
        <v>74</v>
      </c>
      <c r="AQ671" t="s">
        <v>74</v>
      </c>
      <c r="AR671" t="s">
        <v>3439</v>
      </c>
      <c r="AS671" t="s">
        <v>3440</v>
      </c>
      <c r="AT671" t="s">
        <v>5966</v>
      </c>
      <c r="AU671">
        <v>1997</v>
      </c>
      <c r="AV671">
        <v>31</v>
      </c>
      <c r="AW671">
        <v>1</v>
      </c>
      <c r="AX671" t="s">
        <v>74</v>
      </c>
      <c r="AY671" t="s">
        <v>74</v>
      </c>
      <c r="AZ671" t="s">
        <v>74</v>
      </c>
      <c r="BA671" t="s">
        <v>74</v>
      </c>
      <c r="BB671">
        <v>27</v>
      </c>
      <c r="BC671">
        <v>42</v>
      </c>
      <c r="BD671" t="s">
        <v>74</v>
      </c>
      <c r="BE671" t="s">
        <v>7905</v>
      </c>
      <c r="BF671" t="str">
        <f>HYPERLINK("http://dx.doi.org/10.1080/00222939700770031","http://dx.doi.org/10.1080/00222939700770031")</f>
        <v>http://dx.doi.org/10.1080/00222939700770031</v>
      </c>
      <c r="BG671" t="s">
        <v>74</v>
      </c>
      <c r="BH671" t="s">
        <v>74</v>
      </c>
      <c r="BI671">
        <v>16</v>
      </c>
      <c r="BJ671" t="s">
        <v>3442</v>
      </c>
      <c r="BK671" t="s">
        <v>95</v>
      </c>
      <c r="BL671" t="s">
        <v>3443</v>
      </c>
      <c r="BM671" t="s">
        <v>7906</v>
      </c>
      <c r="BN671" t="s">
        <v>74</v>
      </c>
      <c r="BO671" t="s">
        <v>74</v>
      </c>
      <c r="BP671" t="s">
        <v>74</v>
      </c>
      <c r="BQ671" t="s">
        <v>74</v>
      </c>
      <c r="BR671" t="s">
        <v>97</v>
      </c>
      <c r="BS671" t="s">
        <v>7907</v>
      </c>
      <c r="BT671" t="str">
        <f>HYPERLINK("https%3A%2F%2Fwww.webofscience.com%2Fwos%2Fwoscc%2Ffull-record%2FWOS:A1997WC47300003","View Full Record in Web of Science")</f>
        <v>View Full Record in Web of Science</v>
      </c>
    </row>
    <row r="672" spans="1:72" x14ac:dyDescent="0.15">
      <c r="A672" t="s">
        <v>72</v>
      </c>
      <c r="B672" t="s">
        <v>7908</v>
      </c>
      <c r="C672" t="s">
        <v>74</v>
      </c>
      <c r="D672" t="s">
        <v>74</v>
      </c>
      <c r="E672" t="s">
        <v>74</v>
      </c>
      <c r="F672" t="s">
        <v>7908</v>
      </c>
      <c r="G672" t="s">
        <v>74</v>
      </c>
      <c r="H672" t="s">
        <v>74</v>
      </c>
      <c r="I672" t="s">
        <v>7909</v>
      </c>
      <c r="J672" t="s">
        <v>3448</v>
      </c>
      <c r="K672" t="s">
        <v>74</v>
      </c>
      <c r="L672" t="s">
        <v>74</v>
      </c>
      <c r="M672" t="s">
        <v>77</v>
      </c>
      <c r="N672" t="s">
        <v>78</v>
      </c>
      <c r="O672" t="s">
        <v>74</v>
      </c>
      <c r="P672" t="s">
        <v>74</v>
      </c>
      <c r="Q672" t="s">
        <v>74</v>
      </c>
      <c r="R672" t="s">
        <v>74</v>
      </c>
      <c r="S672" t="s">
        <v>74</v>
      </c>
      <c r="T672" t="s">
        <v>7910</v>
      </c>
      <c r="U672" t="s">
        <v>7911</v>
      </c>
      <c r="V672" t="s">
        <v>7912</v>
      </c>
      <c r="W672" t="s">
        <v>7913</v>
      </c>
      <c r="X672" t="s">
        <v>7914</v>
      </c>
      <c r="Y672" t="s">
        <v>7915</v>
      </c>
      <c r="Z672" t="s">
        <v>74</v>
      </c>
      <c r="AA672" t="s">
        <v>7916</v>
      </c>
      <c r="AB672" t="s">
        <v>7917</v>
      </c>
      <c r="AC672" t="s">
        <v>74</v>
      </c>
      <c r="AD672" t="s">
        <v>74</v>
      </c>
      <c r="AE672" t="s">
        <v>74</v>
      </c>
      <c r="AF672" t="s">
        <v>74</v>
      </c>
      <c r="AG672">
        <v>19</v>
      </c>
      <c r="AH672">
        <v>26</v>
      </c>
      <c r="AI672">
        <v>27</v>
      </c>
      <c r="AJ672">
        <v>1</v>
      </c>
      <c r="AK672">
        <v>16</v>
      </c>
      <c r="AL672" t="s">
        <v>5426</v>
      </c>
      <c r="AM672" t="s">
        <v>3456</v>
      </c>
      <c r="AN672" t="s">
        <v>3457</v>
      </c>
      <c r="AO672" t="s">
        <v>3458</v>
      </c>
      <c r="AP672" t="s">
        <v>74</v>
      </c>
      <c r="AQ672" t="s">
        <v>74</v>
      </c>
      <c r="AR672" t="s">
        <v>3459</v>
      </c>
      <c r="AS672" t="s">
        <v>3460</v>
      </c>
      <c r="AT672" t="s">
        <v>5966</v>
      </c>
      <c r="AU672">
        <v>1997</v>
      </c>
      <c r="AV672">
        <v>37</v>
      </c>
      <c r="AW672" t="s">
        <v>636</v>
      </c>
      <c r="AX672" t="s">
        <v>74</v>
      </c>
      <c r="AY672" t="s">
        <v>74</v>
      </c>
      <c r="AZ672" t="s">
        <v>74</v>
      </c>
      <c r="BA672" t="s">
        <v>74</v>
      </c>
      <c r="BB672">
        <v>141</v>
      </c>
      <c r="BC672">
        <v>146</v>
      </c>
      <c r="BD672" t="s">
        <v>74</v>
      </c>
      <c r="BE672" t="s">
        <v>7918</v>
      </c>
      <c r="BF672" t="str">
        <f>HYPERLINK("http://dx.doi.org/10.1016/S1011-1344(96)07350-2","http://dx.doi.org/10.1016/S1011-1344(96)07350-2")</f>
        <v>http://dx.doi.org/10.1016/S1011-1344(96)07350-2</v>
      </c>
      <c r="BG672" t="s">
        <v>74</v>
      </c>
      <c r="BH672" t="s">
        <v>74</v>
      </c>
      <c r="BI672">
        <v>6</v>
      </c>
      <c r="BJ672" t="s">
        <v>2169</v>
      </c>
      <c r="BK672" t="s">
        <v>95</v>
      </c>
      <c r="BL672" t="s">
        <v>2169</v>
      </c>
      <c r="BM672" t="s">
        <v>7919</v>
      </c>
      <c r="BN672" t="s">
        <v>74</v>
      </c>
      <c r="BO672" t="s">
        <v>74</v>
      </c>
      <c r="BP672" t="s">
        <v>74</v>
      </c>
      <c r="BQ672" t="s">
        <v>74</v>
      </c>
      <c r="BR672" t="s">
        <v>97</v>
      </c>
      <c r="BS672" t="s">
        <v>7920</v>
      </c>
      <c r="BT672" t="str">
        <f>HYPERLINK("https%3A%2F%2Fwww.webofscience.com%2Fwos%2Fwoscc%2Ffull-record%2FWOS:A1997WH17600019","View Full Record in Web of Science")</f>
        <v>View Full Record in Web of Science</v>
      </c>
    </row>
    <row r="673" spans="1:72" x14ac:dyDescent="0.15">
      <c r="A673" t="s">
        <v>72</v>
      </c>
      <c r="B673" t="s">
        <v>7921</v>
      </c>
      <c r="C673" t="s">
        <v>74</v>
      </c>
      <c r="D673" t="s">
        <v>74</v>
      </c>
      <c r="E673" t="s">
        <v>74</v>
      </c>
      <c r="F673" t="s">
        <v>7921</v>
      </c>
      <c r="G673" t="s">
        <v>74</v>
      </c>
      <c r="H673" t="s">
        <v>74</v>
      </c>
      <c r="I673" t="s">
        <v>7922</v>
      </c>
      <c r="J673" t="s">
        <v>4346</v>
      </c>
      <c r="K673" t="s">
        <v>74</v>
      </c>
      <c r="L673" t="s">
        <v>74</v>
      </c>
      <c r="M673" t="s">
        <v>77</v>
      </c>
      <c r="N673" t="s">
        <v>78</v>
      </c>
      <c r="O673" t="s">
        <v>74</v>
      </c>
      <c r="P673" t="s">
        <v>74</v>
      </c>
      <c r="Q673" t="s">
        <v>74</v>
      </c>
      <c r="R673" t="s">
        <v>74</v>
      </c>
      <c r="S673" t="s">
        <v>74</v>
      </c>
      <c r="T673" t="s">
        <v>74</v>
      </c>
      <c r="U673" t="s">
        <v>7923</v>
      </c>
      <c r="V673" t="s">
        <v>7924</v>
      </c>
      <c r="W673" t="s">
        <v>7925</v>
      </c>
      <c r="X673" t="s">
        <v>3075</v>
      </c>
      <c r="Y673" t="s">
        <v>7926</v>
      </c>
      <c r="Z673" t="s">
        <v>74</v>
      </c>
      <c r="AA673" t="s">
        <v>7927</v>
      </c>
      <c r="AB673" t="s">
        <v>7928</v>
      </c>
      <c r="AC673" t="s">
        <v>74</v>
      </c>
      <c r="AD673" t="s">
        <v>74</v>
      </c>
      <c r="AE673" t="s">
        <v>74</v>
      </c>
      <c r="AF673" t="s">
        <v>74</v>
      </c>
      <c r="AG673">
        <v>36</v>
      </c>
      <c r="AH673">
        <v>43</v>
      </c>
      <c r="AI673">
        <v>46</v>
      </c>
      <c r="AJ673">
        <v>0</v>
      </c>
      <c r="AK673">
        <v>14</v>
      </c>
      <c r="AL673" t="s">
        <v>298</v>
      </c>
      <c r="AM673" t="s">
        <v>299</v>
      </c>
      <c r="AN673" t="s">
        <v>300</v>
      </c>
      <c r="AO673" t="s">
        <v>4351</v>
      </c>
      <c r="AP673" t="s">
        <v>7929</v>
      </c>
      <c r="AQ673" t="s">
        <v>74</v>
      </c>
      <c r="AR673" t="s">
        <v>4352</v>
      </c>
      <c r="AS673" t="s">
        <v>4353</v>
      </c>
      <c r="AT673" t="s">
        <v>5966</v>
      </c>
      <c r="AU673">
        <v>1997</v>
      </c>
      <c r="AV673">
        <v>27</v>
      </c>
      <c r="AW673">
        <v>1</v>
      </c>
      <c r="AX673" t="s">
        <v>74</v>
      </c>
      <c r="AY673" t="s">
        <v>74</v>
      </c>
      <c r="AZ673" t="s">
        <v>74</v>
      </c>
      <c r="BA673" t="s">
        <v>74</v>
      </c>
      <c r="BB673">
        <v>5</v>
      </c>
      <c r="BC673">
        <v>22</v>
      </c>
      <c r="BD673" t="s">
        <v>74</v>
      </c>
      <c r="BE673" t="s">
        <v>7930</v>
      </c>
      <c r="BF673" t="str">
        <f>HYPERLINK("http://dx.doi.org/10.1175/1520-0485(1997)027&lt;0005:AKEBAI&gt;2.0.CO;2","http://dx.doi.org/10.1175/1520-0485(1997)027&lt;0005:AKEBAI&gt;2.0.CO;2")</f>
        <v>http://dx.doi.org/10.1175/1520-0485(1997)027&lt;0005:AKEBAI&gt;2.0.CO;2</v>
      </c>
      <c r="BG673" t="s">
        <v>74</v>
      </c>
      <c r="BH673" t="s">
        <v>74</v>
      </c>
      <c r="BI673">
        <v>18</v>
      </c>
      <c r="BJ673" t="s">
        <v>1061</v>
      </c>
      <c r="BK673" t="s">
        <v>95</v>
      </c>
      <c r="BL673" t="s">
        <v>1061</v>
      </c>
      <c r="BM673" t="s">
        <v>7931</v>
      </c>
      <c r="BN673" t="s">
        <v>74</v>
      </c>
      <c r="BO673" t="s">
        <v>738</v>
      </c>
      <c r="BP673" t="s">
        <v>74</v>
      </c>
      <c r="BQ673" t="s">
        <v>74</v>
      </c>
      <c r="BR673" t="s">
        <v>97</v>
      </c>
      <c r="BS673" t="s">
        <v>7932</v>
      </c>
      <c r="BT673" t="str">
        <f>HYPERLINK("https%3A%2F%2Fwww.webofscience.com%2Fwos%2Fwoscc%2Ffull-record%2FWOS:A1997WG32100002","View Full Record in Web of Science")</f>
        <v>View Full Record in Web of Science</v>
      </c>
    </row>
    <row r="674" spans="1:72" x14ac:dyDescent="0.15">
      <c r="A674" t="s">
        <v>233</v>
      </c>
      <c r="B674" t="s">
        <v>7933</v>
      </c>
      <c r="C674" t="s">
        <v>74</v>
      </c>
      <c r="D674" t="s">
        <v>7934</v>
      </c>
      <c r="E674" t="s">
        <v>74</v>
      </c>
      <c r="F674" t="s">
        <v>7933</v>
      </c>
      <c r="G674" t="s">
        <v>74</v>
      </c>
      <c r="H674" t="s">
        <v>74</v>
      </c>
      <c r="I674" t="s">
        <v>7935</v>
      </c>
      <c r="J674" t="s">
        <v>7936</v>
      </c>
      <c r="K674" t="s">
        <v>7937</v>
      </c>
      <c r="L674" t="s">
        <v>74</v>
      </c>
      <c r="M674" t="s">
        <v>77</v>
      </c>
      <c r="N674" t="s">
        <v>332</v>
      </c>
      <c r="O674" t="s">
        <v>7938</v>
      </c>
      <c r="P674" t="s">
        <v>7939</v>
      </c>
      <c r="Q674" t="s">
        <v>7940</v>
      </c>
      <c r="R674" t="s">
        <v>74</v>
      </c>
      <c r="S674" t="s">
        <v>74</v>
      </c>
      <c r="T674" t="s">
        <v>74</v>
      </c>
      <c r="U674" t="s">
        <v>7941</v>
      </c>
      <c r="V674" t="s">
        <v>7942</v>
      </c>
      <c r="W674" t="s">
        <v>74</v>
      </c>
      <c r="X674" t="s">
        <v>74</v>
      </c>
      <c r="Y674" t="s">
        <v>7943</v>
      </c>
      <c r="Z674" t="s">
        <v>74</v>
      </c>
      <c r="AA674" t="s">
        <v>74</v>
      </c>
      <c r="AB674" t="s">
        <v>74</v>
      </c>
      <c r="AC674" t="s">
        <v>74</v>
      </c>
      <c r="AD674" t="s">
        <v>74</v>
      </c>
      <c r="AE674" t="s">
        <v>74</v>
      </c>
      <c r="AF674" t="s">
        <v>74</v>
      </c>
      <c r="AG674">
        <v>15</v>
      </c>
      <c r="AH674">
        <v>5</v>
      </c>
      <c r="AI674">
        <v>5</v>
      </c>
      <c r="AJ674">
        <v>1</v>
      </c>
      <c r="AK674">
        <v>4</v>
      </c>
      <c r="AL674" t="s">
        <v>7944</v>
      </c>
      <c r="AM674" t="s">
        <v>132</v>
      </c>
      <c r="AN674" t="s">
        <v>7945</v>
      </c>
      <c r="AO674" t="s">
        <v>7946</v>
      </c>
      <c r="AP674" t="s">
        <v>74</v>
      </c>
      <c r="AQ674" t="s">
        <v>7947</v>
      </c>
      <c r="AR674" t="s">
        <v>7948</v>
      </c>
      <c r="AS674" t="s">
        <v>74</v>
      </c>
      <c r="AT674" t="s">
        <v>74</v>
      </c>
      <c r="AU674">
        <v>1997</v>
      </c>
      <c r="AV674">
        <v>19</v>
      </c>
      <c r="AW674">
        <v>7</v>
      </c>
      <c r="AX674" t="s">
        <v>74</v>
      </c>
      <c r="AY674" t="s">
        <v>74</v>
      </c>
      <c r="AZ674" t="s">
        <v>74</v>
      </c>
      <c r="BA674" t="s">
        <v>74</v>
      </c>
      <c r="BB674">
        <v>1053</v>
      </c>
      <c r="BC674">
        <v>1057</v>
      </c>
      <c r="BD674" t="s">
        <v>74</v>
      </c>
      <c r="BE674" t="s">
        <v>7949</v>
      </c>
      <c r="BF674" t="str">
        <f>HYPERLINK("http://dx.doi.org/10.1016/S0273-1177(97)00352-9","http://dx.doi.org/10.1016/S0273-1177(97)00352-9")</f>
        <v>http://dx.doi.org/10.1016/S0273-1177(97)00352-9</v>
      </c>
      <c r="BG674" t="s">
        <v>74</v>
      </c>
      <c r="BH674" t="s">
        <v>74</v>
      </c>
      <c r="BI674">
        <v>5</v>
      </c>
      <c r="BJ674" t="s">
        <v>7950</v>
      </c>
      <c r="BK674" t="s">
        <v>363</v>
      </c>
      <c r="BL674" t="s">
        <v>7951</v>
      </c>
      <c r="BM674" t="s">
        <v>7952</v>
      </c>
      <c r="BN674">
        <v>11541332</v>
      </c>
      <c r="BO674" t="s">
        <v>74</v>
      </c>
      <c r="BP674" t="s">
        <v>74</v>
      </c>
      <c r="BQ674" t="s">
        <v>74</v>
      </c>
      <c r="BR674" t="s">
        <v>97</v>
      </c>
      <c r="BS674" t="s">
        <v>7953</v>
      </c>
      <c r="BT674" t="str">
        <f>HYPERLINK("https%3A%2F%2Fwww.webofscience.com%2Fwos%2Fwoscc%2Ffull-record%2FWOS:A1997BJ08F00009","View Full Record in Web of Science")</f>
        <v>View Full Record in Web of Science</v>
      </c>
    </row>
    <row r="675" spans="1:72" x14ac:dyDescent="0.15">
      <c r="A675" t="s">
        <v>72</v>
      </c>
      <c r="B675" t="s">
        <v>7954</v>
      </c>
      <c r="C675" t="s">
        <v>74</v>
      </c>
      <c r="D675" t="s">
        <v>74</v>
      </c>
      <c r="E675" t="s">
        <v>74</v>
      </c>
      <c r="F675" t="s">
        <v>7954</v>
      </c>
      <c r="G675" t="s">
        <v>74</v>
      </c>
      <c r="H675" t="s">
        <v>74</v>
      </c>
      <c r="I675" t="s">
        <v>7955</v>
      </c>
      <c r="J675" t="s">
        <v>7956</v>
      </c>
      <c r="K675" t="s">
        <v>74</v>
      </c>
      <c r="L675" t="s">
        <v>74</v>
      </c>
      <c r="M675" t="s">
        <v>77</v>
      </c>
      <c r="N675" t="s">
        <v>78</v>
      </c>
      <c r="O675" t="s">
        <v>74</v>
      </c>
      <c r="P675" t="s">
        <v>74</v>
      </c>
      <c r="Q675" t="s">
        <v>74</v>
      </c>
      <c r="R675" t="s">
        <v>74</v>
      </c>
      <c r="S675" t="s">
        <v>74</v>
      </c>
      <c r="T675" t="s">
        <v>74</v>
      </c>
      <c r="U675" t="s">
        <v>74</v>
      </c>
      <c r="V675" t="s">
        <v>74</v>
      </c>
      <c r="W675" t="s">
        <v>7957</v>
      </c>
      <c r="X675" t="s">
        <v>7958</v>
      </c>
      <c r="Y675" t="s">
        <v>7959</v>
      </c>
      <c r="Z675" t="s">
        <v>74</v>
      </c>
      <c r="AA675" t="s">
        <v>74</v>
      </c>
      <c r="AB675" t="s">
        <v>74</v>
      </c>
      <c r="AC675" t="s">
        <v>74</v>
      </c>
      <c r="AD675" t="s">
        <v>74</v>
      </c>
      <c r="AE675" t="s">
        <v>74</v>
      </c>
      <c r="AF675" t="s">
        <v>74</v>
      </c>
      <c r="AG675">
        <v>15</v>
      </c>
      <c r="AH675">
        <v>1</v>
      </c>
      <c r="AI675">
        <v>3</v>
      </c>
      <c r="AJ675">
        <v>0</v>
      </c>
      <c r="AK675">
        <v>1</v>
      </c>
      <c r="AL675" t="s">
        <v>7960</v>
      </c>
      <c r="AM675" t="s">
        <v>5920</v>
      </c>
      <c r="AN675" t="s">
        <v>7961</v>
      </c>
      <c r="AO675" t="s">
        <v>7962</v>
      </c>
      <c r="AP675" t="s">
        <v>74</v>
      </c>
      <c r="AQ675" t="s">
        <v>74</v>
      </c>
      <c r="AR675" t="s">
        <v>7956</v>
      </c>
      <c r="AS675" t="s">
        <v>7963</v>
      </c>
      <c r="AT675" t="s">
        <v>74</v>
      </c>
      <c r="AU675">
        <v>1997</v>
      </c>
      <c r="AV675">
        <v>61</v>
      </c>
      <c r="AW675">
        <v>3</v>
      </c>
      <c r="AX675" t="s">
        <v>74</v>
      </c>
      <c r="AY675" t="s">
        <v>74</v>
      </c>
      <c r="AZ675" t="s">
        <v>74</v>
      </c>
      <c r="BA675" t="s">
        <v>74</v>
      </c>
      <c r="BB675">
        <v>451</v>
      </c>
      <c r="BC675">
        <v>454</v>
      </c>
      <c r="BD675" t="s">
        <v>74</v>
      </c>
      <c r="BE675" t="s">
        <v>74</v>
      </c>
      <c r="BF675" t="s">
        <v>74</v>
      </c>
      <c r="BG675" t="s">
        <v>74</v>
      </c>
      <c r="BH675" t="s">
        <v>74</v>
      </c>
      <c r="BI675">
        <v>4</v>
      </c>
      <c r="BJ675" t="s">
        <v>1443</v>
      </c>
      <c r="BK675" t="s">
        <v>95</v>
      </c>
      <c r="BL675" t="s">
        <v>1443</v>
      </c>
      <c r="BM675" t="s">
        <v>7964</v>
      </c>
      <c r="BN675" t="s">
        <v>74</v>
      </c>
      <c r="BO675" t="s">
        <v>74</v>
      </c>
      <c r="BP675" t="s">
        <v>74</v>
      </c>
      <c r="BQ675" t="s">
        <v>74</v>
      </c>
      <c r="BR675" t="s">
        <v>97</v>
      </c>
      <c r="BS675" t="s">
        <v>7965</v>
      </c>
      <c r="BT675" t="str">
        <f>HYPERLINK("https%3A%2F%2Fwww.webofscience.com%2Fwos%2Fwoscc%2Ffull-record%2FWOS:000071247100012","View Full Record in Web of Science")</f>
        <v>View Full Record in Web of Science</v>
      </c>
    </row>
    <row r="676" spans="1:72" x14ac:dyDescent="0.15">
      <c r="A676" t="s">
        <v>72</v>
      </c>
      <c r="B676" t="s">
        <v>7966</v>
      </c>
      <c r="C676" t="s">
        <v>74</v>
      </c>
      <c r="D676" t="s">
        <v>74</v>
      </c>
      <c r="E676" t="s">
        <v>74</v>
      </c>
      <c r="F676" t="s">
        <v>7966</v>
      </c>
      <c r="G676" t="s">
        <v>74</v>
      </c>
      <c r="H676" t="s">
        <v>74</v>
      </c>
      <c r="I676" t="s">
        <v>7967</v>
      </c>
      <c r="J676" t="s">
        <v>7968</v>
      </c>
      <c r="K676" t="s">
        <v>74</v>
      </c>
      <c r="L676" t="s">
        <v>74</v>
      </c>
      <c r="M676" t="s">
        <v>77</v>
      </c>
      <c r="N676" t="s">
        <v>332</v>
      </c>
      <c r="O676" t="s">
        <v>7969</v>
      </c>
      <c r="P676" t="s">
        <v>7970</v>
      </c>
      <c r="Q676" t="s">
        <v>7971</v>
      </c>
      <c r="R676" t="s">
        <v>74</v>
      </c>
      <c r="S676" t="s">
        <v>74</v>
      </c>
      <c r="T676" t="s">
        <v>7972</v>
      </c>
      <c r="U676" t="s">
        <v>7973</v>
      </c>
      <c r="V676" t="s">
        <v>7974</v>
      </c>
      <c r="W676" t="s">
        <v>74</v>
      </c>
      <c r="X676" t="s">
        <v>74</v>
      </c>
      <c r="Y676" t="s">
        <v>7975</v>
      </c>
      <c r="Z676" t="s">
        <v>74</v>
      </c>
      <c r="AA676" t="s">
        <v>74</v>
      </c>
      <c r="AB676" t="s">
        <v>74</v>
      </c>
      <c r="AC676" t="s">
        <v>74</v>
      </c>
      <c r="AD676" t="s">
        <v>74</v>
      </c>
      <c r="AE676" t="s">
        <v>74</v>
      </c>
      <c r="AF676" t="s">
        <v>74</v>
      </c>
      <c r="AG676">
        <v>46</v>
      </c>
      <c r="AH676">
        <v>30</v>
      </c>
      <c r="AI676">
        <v>31</v>
      </c>
      <c r="AJ676">
        <v>2</v>
      </c>
      <c r="AK676">
        <v>7</v>
      </c>
      <c r="AL676" t="s">
        <v>1436</v>
      </c>
      <c r="AM676" t="s">
        <v>6457</v>
      </c>
      <c r="AN676" t="s">
        <v>6458</v>
      </c>
      <c r="AO676" t="s">
        <v>7976</v>
      </c>
      <c r="AP676" t="s">
        <v>7977</v>
      </c>
      <c r="AQ676" t="s">
        <v>74</v>
      </c>
      <c r="AR676" t="s">
        <v>7978</v>
      </c>
      <c r="AS676" t="s">
        <v>7979</v>
      </c>
      <c r="AT676" t="s">
        <v>74</v>
      </c>
      <c r="AU676">
        <v>1997</v>
      </c>
      <c r="AV676">
        <v>48</v>
      </c>
      <c r="AW676">
        <v>8</v>
      </c>
      <c r="AX676" t="s">
        <v>74</v>
      </c>
      <c r="AY676" t="s">
        <v>74</v>
      </c>
      <c r="AZ676" t="s">
        <v>7980</v>
      </c>
      <c r="BA676" t="s">
        <v>74</v>
      </c>
      <c r="BB676">
        <v>1121</v>
      </c>
      <c r="BC676">
        <v>1130</v>
      </c>
      <c r="BD676" t="s">
        <v>74</v>
      </c>
      <c r="BE676" t="s">
        <v>7981</v>
      </c>
      <c r="BF676" t="str">
        <f>HYPERLINK("http://dx.doi.org/10.1071/MF97202","http://dx.doi.org/10.1071/MF97202")</f>
        <v>http://dx.doi.org/10.1071/MF97202</v>
      </c>
      <c r="BG676" t="s">
        <v>74</v>
      </c>
      <c r="BH676" t="s">
        <v>74</v>
      </c>
      <c r="BI676">
        <v>10</v>
      </c>
      <c r="BJ676" t="s">
        <v>7982</v>
      </c>
      <c r="BK676" t="s">
        <v>350</v>
      </c>
      <c r="BL676" t="s">
        <v>4534</v>
      </c>
      <c r="BM676" t="s">
        <v>7983</v>
      </c>
      <c r="BN676" t="s">
        <v>74</v>
      </c>
      <c r="BO676" t="s">
        <v>74</v>
      </c>
      <c r="BP676" t="s">
        <v>74</v>
      </c>
      <c r="BQ676" t="s">
        <v>74</v>
      </c>
      <c r="BR676" t="s">
        <v>97</v>
      </c>
      <c r="BS676" t="s">
        <v>7984</v>
      </c>
      <c r="BT676" t="str">
        <f>HYPERLINK("https%3A%2F%2Fwww.webofscience.com%2Fwos%2Fwoscc%2Ffull-record%2FWOS:000072802800064","View Full Record in Web of Science")</f>
        <v>View Full Record in Web of Science</v>
      </c>
    </row>
    <row r="677" spans="1:72" x14ac:dyDescent="0.15">
      <c r="A677" t="s">
        <v>72</v>
      </c>
      <c r="B677" t="s">
        <v>7985</v>
      </c>
      <c r="C677" t="s">
        <v>74</v>
      </c>
      <c r="D677" t="s">
        <v>74</v>
      </c>
      <c r="E677" t="s">
        <v>74</v>
      </c>
      <c r="F677" t="s">
        <v>7985</v>
      </c>
      <c r="G677" t="s">
        <v>74</v>
      </c>
      <c r="H677" t="s">
        <v>74</v>
      </c>
      <c r="I677" t="s">
        <v>7986</v>
      </c>
      <c r="J677" t="s">
        <v>3554</v>
      </c>
      <c r="K677" t="s">
        <v>74</v>
      </c>
      <c r="L677" t="s">
        <v>74</v>
      </c>
      <c r="M677" t="s">
        <v>77</v>
      </c>
      <c r="N677" t="s">
        <v>78</v>
      </c>
      <c r="O677" t="s">
        <v>74</v>
      </c>
      <c r="P677" t="s">
        <v>74</v>
      </c>
      <c r="Q677" t="s">
        <v>74</v>
      </c>
      <c r="R677" t="s">
        <v>74</v>
      </c>
      <c r="S677" t="s">
        <v>74</v>
      </c>
      <c r="T677" t="s">
        <v>7987</v>
      </c>
      <c r="U677" t="s">
        <v>7988</v>
      </c>
      <c r="V677" t="s">
        <v>7989</v>
      </c>
      <c r="W677" t="s">
        <v>7990</v>
      </c>
      <c r="X677" t="s">
        <v>7991</v>
      </c>
      <c r="Y677" t="s">
        <v>7992</v>
      </c>
      <c r="Z677" t="s">
        <v>7993</v>
      </c>
      <c r="AA677" t="s">
        <v>7994</v>
      </c>
      <c r="AB677" t="s">
        <v>7995</v>
      </c>
      <c r="AC677" t="s">
        <v>74</v>
      </c>
      <c r="AD677" t="s">
        <v>74</v>
      </c>
      <c r="AE677" t="s">
        <v>74</v>
      </c>
      <c r="AF677" t="s">
        <v>74</v>
      </c>
      <c r="AG677">
        <v>50</v>
      </c>
      <c r="AH677">
        <v>59</v>
      </c>
      <c r="AI677">
        <v>65</v>
      </c>
      <c r="AJ677">
        <v>1</v>
      </c>
      <c r="AK677">
        <v>19</v>
      </c>
      <c r="AL677" t="s">
        <v>3560</v>
      </c>
      <c r="AM677" t="s">
        <v>3561</v>
      </c>
      <c r="AN677" t="s">
        <v>3562</v>
      </c>
      <c r="AO677" t="s">
        <v>3563</v>
      </c>
      <c r="AP677" t="s">
        <v>74</v>
      </c>
      <c r="AQ677" t="s">
        <v>74</v>
      </c>
      <c r="AR677" t="s">
        <v>3564</v>
      </c>
      <c r="AS677" t="s">
        <v>3565</v>
      </c>
      <c r="AT677" t="s">
        <v>74</v>
      </c>
      <c r="AU677">
        <v>1997</v>
      </c>
      <c r="AV677">
        <v>161</v>
      </c>
      <c r="AW677" t="s">
        <v>74</v>
      </c>
      <c r="AX677" t="s">
        <v>74</v>
      </c>
      <c r="AY677" t="s">
        <v>74</v>
      </c>
      <c r="AZ677" t="s">
        <v>74</v>
      </c>
      <c r="BA677" t="s">
        <v>74</v>
      </c>
      <c r="BB677">
        <v>133</v>
      </c>
      <c r="BC677">
        <v>144</v>
      </c>
      <c r="BD677" t="s">
        <v>74</v>
      </c>
      <c r="BE677" t="s">
        <v>7996</v>
      </c>
      <c r="BF677" t="str">
        <f>HYPERLINK("http://dx.doi.org/10.3354/meps161133","http://dx.doi.org/10.3354/meps161133")</f>
        <v>http://dx.doi.org/10.3354/meps161133</v>
      </c>
      <c r="BG677" t="s">
        <v>74</v>
      </c>
      <c r="BH677" t="s">
        <v>74</v>
      </c>
      <c r="BI677">
        <v>12</v>
      </c>
      <c r="BJ677" t="s">
        <v>3567</v>
      </c>
      <c r="BK677" t="s">
        <v>95</v>
      </c>
      <c r="BL677" t="s">
        <v>3568</v>
      </c>
      <c r="BM677" t="s">
        <v>7997</v>
      </c>
      <c r="BN677" t="s">
        <v>74</v>
      </c>
      <c r="BO677" t="s">
        <v>227</v>
      </c>
      <c r="BP677" t="s">
        <v>74</v>
      </c>
      <c r="BQ677" t="s">
        <v>74</v>
      </c>
      <c r="BR677" t="s">
        <v>97</v>
      </c>
      <c r="BS677" t="s">
        <v>7998</v>
      </c>
      <c r="BT677" t="str">
        <f>HYPERLINK("https%3A%2F%2Fwww.webofscience.com%2Fwos%2Fwoscc%2Ffull-record%2FWOS:000072100100013","View Full Record in Web of Science")</f>
        <v>View Full Record in Web of Science</v>
      </c>
    </row>
    <row r="678" spans="1:72" x14ac:dyDescent="0.15">
      <c r="A678" t="s">
        <v>72</v>
      </c>
      <c r="B678" t="s">
        <v>7999</v>
      </c>
      <c r="C678" t="s">
        <v>74</v>
      </c>
      <c r="D678" t="s">
        <v>74</v>
      </c>
      <c r="E678" t="s">
        <v>74</v>
      </c>
      <c r="F678" t="s">
        <v>7999</v>
      </c>
      <c r="G678" t="s">
        <v>74</v>
      </c>
      <c r="H678" t="s">
        <v>74</v>
      </c>
      <c r="I678" t="s">
        <v>8000</v>
      </c>
      <c r="J678" t="s">
        <v>3554</v>
      </c>
      <c r="K678" t="s">
        <v>74</v>
      </c>
      <c r="L678" t="s">
        <v>74</v>
      </c>
      <c r="M678" t="s">
        <v>77</v>
      </c>
      <c r="N678" t="s">
        <v>78</v>
      </c>
      <c r="O678" t="s">
        <v>74</v>
      </c>
      <c r="P678" t="s">
        <v>74</v>
      </c>
      <c r="Q678" t="s">
        <v>74</v>
      </c>
      <c r="R678" t="s">
        <v>74</v>
      </c>
      <c r="S678" t="s">
        <v>74</v>
      </c>
      <c r="T678" t="s">
        <v>8001</v>
      </c>
      <c r="U678" t="s">
        <v>8002</v>
      </c>
      <c r="V678" t="s">
        <v>8003</v>
      </c>
      <c r="W678" t="s">
        <v>8004</v>
      </c>
      <c r="X678" t="s">
        <v>8005</v>
      </c>
      <c r="Y678" t="s">
        <v>8006</v>
      </c>
      <c r="Z678" t="s">
        <v>8007</v>
      </c>
      <c r="AA678" t="s">
        <v>8008</v>
      </c>
      <c r="AB678" t="s">
        <v>8009</v>
      </c>
      <c r="AC678" t="s">
        <v>74</v>
      </c>
      <c r="AD678" t="s">
        <v>74</v>
      </c>
      <c r="AE678" t="s">
        <v>74</v>
      </c>
      <c r="AF678" t="s">
        <v>74</v>
      </c>
      <c r="AG678">
        <v>38</v>
      </c>
      <c r="AH678">
        <v>67</v>
      </c>
      <c r="AI678">
        <v>74</v>
      </c>
      <c r="AJ678">
        <v>5</v>
      </c>
      <c r="AK678">
        <v>21</v>
      </c>
      <c r="AL678" t="s">
        <v>3560</v>
      </c>
      <c r="AM678" t="s">
        <v>3561</v>
      </c>
      <c r="AN678" t="s">
        <v>3562</v>
      </c>
      <c r="AO678" t="s">
        <v>3563</v>
      </c>
      <c r="AP678" t="s">
        <v>74</v>
      </c>
      <c r="AQ678" t="s">
        <v>74</v>
      </c>
      <c r="AR678" t="s">
        <v>3564</v>
      </c>
      <c r="AS678" t="s">
        <v>3565</v>
      </c>
      <c r="AT678" t="s">
        <v>74</v>
      </c>
      <c r="AU678">
        <v>1997</v>
      </c>
      <c r="AV678">
        <v>161</v>
      </c>
      <c r="AW678" t="s">
        <v>74</v>
      </c>
      <c r="AX678" t="s">
        <v>74</v>
      </c>
      <c r="AY678" t="s">
        <v>74</v>
      </c>
      <c r="AZ678" t="s">
        <v>74</v>
      </c>
      <c r="BA678" t="s">
        <v>74</v>
      </c>
      <c r="BB678">
        <v>165</v>
      </c>
      <c r="BC678">
        <v>172</v>
      </c>
      <c r="BD678" t="s">
        <v>74</v>
      </c>
      <c r="BE678" t="s">
        <v>8010</v>
      </c>
      <c r="BF678" t="str">
        <f>HYPERLINK("http://dx.doi.org/10.3354/meps161165","http://dx.doi.org/10.3354/meps161165")</f>
        <v>http://dx.doi.org/10.3354/meps161165</v>
      </c>
      <c r="BG678" t="s">
        <v>74</v>
      </c>
      <c r="BH678" t="s">
        <v>74</v>
      </c>
      <c r="BI678">
        <v>8</v>
      </c>
      <c r="BJ678" t="s">
        <v>3567</v>
      </c>
      <c r="BK678" t="s">
        <v>95</v>
      </c>
      <c r="BL678" t="s">
        <v>3568</v>
      </c>
      <c r="BM678" t="s">
        <v>7997</v>
      </c>
      <c r="BN678" t="s">
        <v>74</v>
      </c>
      <c r="BO678" t="s">
        <v>227</v>
      </c>
      <c r="BP678" t="s">
        <v>74</v>
      </c>
      <c r="BQ678" t="s">
        <v>74</v>
      </c>
      <c r="BR678" t="s">
        <v>97</v>
      </c>
      <c r="BS678" t="s">
        <v>8011</v>
      </c>
      <c r="BT678" t="str">
        <f>HYPERLINK("https%3A%2F%2Fwww.webofscience.com%2Fwos%2Fwoscc%2Ffull-record%2FWOS:000072100100016","View Full Record in Web of Science")</f>
        <v>View Full Record in Web of Science</v>
      </c>
    </row>
    <row r="679" spans="1:72" x14ac:dyDescent="0.15">
      <c r="A679" t="s">
        <v>72</v>
      </c>
      <c r="B679" t="s">
        <v>8012</v>
      </c>
      <c r="C679" t="s">
        <v>74</v>
      </c>
      <c r="D679" t="s">
        <v>74</v>
      </c>
      <c r="E679" t="s">
        <v>74</v>
      </c>
      <c r="F679" t="s">
        <v>8012</v>
      </c>
      <c r="G679" t="s">
        <v>74</v>
      </c>
      <c r="H679" t="s">
        <v>74</v>
      </c>
      <c r="I679" t="s">
        <v>8013</v>
      </c>
      <c r="J679" t="s">
        <v>3554</v>
      </c>
      <c r="K679" t="s">
        <v>74</v>
      </c>
      <c r="L679" t="s">
        <v>74</v>
      </c>
      <c r="M679" t="s">
        <v>77</v>
      </c>
      <c r="N679" t="s">
        <v>78</v>
      </c>
      <c r="O679" t="s">
        <v>74</v>
      </c>
      <c r="P679" t="s">
        <v>74</v>
      </c>
      <c r="Q679" t="s">
        <v>74</v>
      </c>
      <c r="R679" t="s">
        <v>74</v>
      </c>
      <c r="S679" t="s">
        <v>74</v>
      </c>
      <c r="T679" t="s">
        <v>8014</v>
      </c>
      <c r="U679" t="s">
        <v>8015</v>
      </c>
      <c r="V679" t="s">
        <v>8016</v>
      </c>
      <c r="W679" t="s">
        <v>8017</v>
      </c>
      <c r="X679" t="s">
        <v>1737</v>
      </c>
      <c r="Y679" t="s">
        <v>8018</v>
      </c>
      <c r="Z679" t="s">
        <v>8019</v>
      </c>
      <c r="AA679" t="s">
        <v>74</v>
      </c>
      <c r="AB679" t="s">
        <v>74</v>
      </c>
      <c r="AC679" t="s">
        <v>74</v>
      </c>
      <c r="AD679" t="s">
        <v>74</v>
      </c>
      <c r="AE679" t="s">
        <v>74</v>
      </c>
      <c r="AF679" t="s">
        <v>74</v>
      </c>
      <c r="AG679">
        <v>43</v>
      </c>
      <c r="AH679">
        <v>126</v>
      </c>
      <c r="AI679">
        <v>137</v>
      </c>
      <c r="AJ679">
        <v>0</v>
      </c>
      <c r="AK679">
        <v>11</v>
      </c>
      <c r="AL679" t="s">
        <v>3560</v>
      </c>
      <c r="AM679" t="s">
        <v>3561</v>
      </c>
      <c r="AN679" t="s">
        <v>3562</v>
      </c>
      <c r="AO679" t="s">
        <v>3563</v>
      </c>
      <c r="AP679" t="s">
        <v>3578</v>
      </c>
      <c r="AQ679" t="s">
        <v>74</v>
      </c>
      <c r="AR679" t="s">
        <v>3564</v>
      </c>
      <c r="AS679" t="s">
        <v>3565</v>
      </c>
      <c r="AT679" t="s">
        <v>74</v>
      </c>
      <c r="AU679">
        <v>1997</v>
      </c>
      <c r="AV679">
        <v>160</v>
      </c>
      <c r="AW679" t="s">
        <v>74</v>
      </c>
      <c r="AX679" t="s">
        <v>74</v>
      </c>
      <c r="AY679" t="s">
        <v>74</v>
      </c>
      <c r="AZ679" t="s">
        <v>74</v>
      </c>
      <c r="BA679" t="s">
        <v>74</v>
      </c>
      <c r="BB679">
        <v>13</v>
      </c>
      <c r="BC679">
        <v>25</v>
      </c>
      <c r="BD679" t="s">
        <v>74</v>
      </c>
      <c r="BE679" t="s">
        <v>8020</v>
      </c>
      <c r="BF679" t="str">
        <f>HYPERLINK("http://dx.doi.org/10.3354/meps160013","http://dx.doi.org/10.3354/meps160013")</f>
        <v>http://dx.doi.org/10.3354/meps160013</v>
      </c>
      <c r="BG679" t="s">
        <v>74</v>
      </c>
      <c r="BH679" t="s">
        <v>74</v>
      </c>
      <c r="BI679">
        <v>13</v>
      </c>
      <c r="BJ679" t="s">
        <v>3567</v>
      </c>
      <c r="BK679" t="s">
        <v>95</v>
      </c>
      <c r="BL679" t="s">
        <v>3568</v>
      </c>
      <c r="BM679" t="s">
        <v>8021</v>
      </c>
      <c r="BN679" t="s">
        <v>74</v>
      </c>
      <c r="BO679" t="s">
        <v>227</v>
      </c>
      <c r="BP679" t="s">
        <v>74</v>
      </c>
      <c r="BQ679" t="s">
        <v>74</v>
      </c>
      <c r="BR679" t="s">
        <v>97</v>
      </c>
      <c r="BS679" t="s">
        <v>8022</v>
      </c>
      <c r="BT679" t="str">
        <f>HYPERLINK("https%3A%2F%2Fwww.webofscience.com%2Fwos%2Fwoscc%2Ffull-record%2FWOS:000071722800002","View Full Record in Web of Science")</f>
        <v>View Full Record in Web of Science</v>
      </c>
    </row>
    <row r="680" spans="1:72" x14ac:dyDescent="0.15">
      <c r="A680" t="s">
        <v>72</v>
      </c>
      <c r="B680" t="s">
        <v>8023</v>
      </c>
      <c r="C680" t="s">
        <v>74</v>
      </c>
      <c r="D680" t="s">
        <v>74</v>
      </c>
      <c r="E680" t="s">
        <v>74</v>
      </c>
      <c r="F680" t="s">
        <v>8023</v>
      </c>
      <c r="G680" t="s">
        <v>74</v>
      </c>
      <c r="H680" t="s">
        <v>74</v>
      </c>
      <c r="I680" t="s">
        <v>8024</v>
      </c>
      <c r="J680" t="s">
        <v>3554</v>
      </c>
      <c r="K680" t="s">
        <v>74</v>
      </c>
      <c r="L680" t="s">
        <v>74</v>
      </c>
      <c r="M680" t="s">
        <v>77</v>
      </c>
      <c r="N680" t="s">
        <v>78</v>
      </c>
      <c r="O680" t="s">
        <v>74</v>
      </c>
      <c r="P680" t="s">
        <v>74</v>
      </c>
      <c r="Q680" t="s">
        <v>74</v>
      </c>
      <c r="R680" t="s">
        <v>74</v>
      </c>
      <c r="S680" t="s">
        <v>74</v>
      </c>
      <c r="T680" t="s">
        <v>8025</v>
      </c>
      <c r="U680" t="s">
        <v>8026</v>
      </c>
      <c r="V680" t="s">
        <v>8027</v>
      </c>
      <c r="W680" t="s">
        <v>6137</v>
      </c>
      <c r="X680" t="s">
        <v>82</v>
      </c>
      <c r="Y680" t="s">
        <v>8028</v>
      </c>
      <c r="Z680" t="s">
        <v>8029</v>
      </c>
      <c r="AA680" t="s">
        <v>8030</v>
      </c>
      <c r="AB680" t="s">
        <v>74</v>
      </c>
      <c r="AC680" t="s">
        <v>74</v>
      </c>
      <c r="AD680" t="s">
        <v>74</v>
      </c>
      <c r="AE680" t="s">
        <v>74</v>
      </c>
      <c r="AF680" t="s">
        <v>74</v>
      </c>
      <c r="AG680">
        <v>68</v>
      </c>
      <c r="AH680">
        <v>135</v>
      </c>
      <c r="AI680">
        <v>151</v>
      </c>
      <c r="AJ680">
        <v>1</v>
      </c>
      <c r="AK680">
        <v>26</v>
      </c>
      <c r="AL680" t="s">
        <v>3560</v>
      </c>
      <c r="AM680" t="s">
        <v>3561</v>
      </c>
      <c r="AN680" t="s">
        <v>3562</v>
      </c>
      <c r="AO680" t="s">
        <v>3563</v>
      </c>
      <c r="AP680" t="s">
        <v>74</v>
      </c>
      <c r="AQ680" t="s">
        <v>74</v>
      </c>
      <c r="AR680" t="s">
        <v>3564</v>
      </c>
      <c r="AS680" t="s">
        <v>3565</v>
      </c>
      <c r="AT680" t="s">
        <v>74</v>
      </c>
      <c r="AU680">
        <v>1997</v>
      </c>
      <c r="AV680">
        <v>160</v>
      </c>
      <c r="AW680" t="s">
        <v>74</v>
      </c>
      <c r="AX680" t="s">
        <v>74</v>
      </c>
      <c r="AY680" t="s">
        <v>74</v>
      </c>
      <c r="AZ680" t="s">
        <v>74</v>
      </c>
      <c r="BA680" t="s">
        <v>74</v>
      </c>
      <c r="BB680">
        <v>63</v>
      </c>
      <c r="BC680">
        <v>76</v>
      </c>
      <c r="BD680" t="s">
        <v>74</v>
      </c>
      <c r="BE680" t="s">
        <v>8031</v>
      </c>
      <c r="BF680" t="str">
        <f>HYPERLINK("http://dx.doi.org/10.3354/meps160063","http://dx.doi.org/10.3354/meps160063")</f>
        <v>http://dx.doi.org/10.3354/meps160063</v>
      </c>
      <c r="BG680" t="s">
        <v>74</v>
      </c>
      <c r="BH680" t="s">
        <v>74</v>
      </c>
      <c r="BI680">
        <v>14</v>
      </c>
      <c r="BJ680" t="s">
        <v>3567</v>
      </c>
      <c r="BK680" t="s">
        <v>95</v>
      </c>
      <c r="BL680" t="s">
        <v>3568</v>
      </c>
      <c r="BM680" t="s">
        <v>8021</v>
      </c>
      <c r="BN680" t="s">
        <v>74</v>
      </c>
      <c r="BO680" t="s">
        <v>227</v>
      </c>
      <c r="BP680" t="s">
        <v>74</v>
      </c>
      <c r="BQ680" t="s">
        <v>74</v>
      </c>
      <c r="BR680" t="s">
        <v>97</v>
      </c>
      <c r="BS680" t="s">
        <v>8032</v>
      </c>
      <c r="BT680" t="str">
        <f>HYPERLINK("https%3A%2F%2Fwww.webofscience.com%2Fwos%2Fwoscc%2Ffull-record%2FWOS:000071722800007","View Full Record in Web of Science")</f>
        <v>View Full Record in Web of Science</v>
      </c>
    </row>
    <row r="681" spans="1:72" x14ac:dyDescent="0.15">
      <c r="A681" t="s">
        <v>72</v>
      </c>
      <c r="B681" t="s">
        <v>8033</v>
      </c>
      <c r="C681" t="s">
        <v>74</v>
      </c>
      <c r="D681" t="s">
        <v>74</v>
      </c>
      <c r="E681" t="s">
        <v>74</v>
      </c>
      <c r="F681" t="s">
        <v>8033</v>
      </c>
      <c r="G681" t="s">
        <v>74</v>
      </c>
      <c r="H681" t="s">
        <v>74</v>
      </c>
      <c r="I681" t="s">
        <v>8034</v>
      </c>
      <c r="J681" t="s">
        <v>3554</v>
      </c>
      <c r="K681" t="s">
        <v>74</v>
      </c>
      <c r="L681" t="s">
        <v>74</v>
      </c>
      <c r="M681" t="s">
        <v>77</v>
      </c>
      <c r="N681" t="s">
        <v>78</v>
      </c>
      <c r="O681" t="s">
        <v>74</v>
      </c>
      <c r="P681" t="s">
        <v>74</v>
      </c>
      <c r="Q681" t="s">
        <v>74</v>
      </c>
      <c r="R681" t="s">
        <v>74</v>
      </c>
      <c r="S681" t="s">
        <v>74</v>
      </c>
      <c r="T681" t="s">
        <v>8035</v>
      </c>
      <c r="U681" t="s">
        <v>8036</v>
      </c>
      <c r="V681" t="s">
        <v>8037</v>
      </c>
      <c r="W681" t="s">
        <v>8038</v>
      </c>
      <c r="X681" t="s">
        <v>8039</v>
      </c>
      <c r="Y681" t="s">
        <v>8040</v>
      </c>
      <c r="Z681" t="s">
        <v>8041</v>
      </c>
      <c r="AA681" t="s">
        <v>8042</v>
      </c>
      <c r="AB681" t="s">
        <v>8043</v>
      </c>
      <c r="AC681" t="s">
        <v>74</v>
      </c>
      <c r="AD681" t="s">
        <v>74</v>
      </c>
      <c r="AE681" t="s">
        <v>74</v>
      </c>
      <c r="AF681" t="s">
        <v>74</v>
      </c>
      <c r="AG681">
        <v>77</v>
      </c>
      <c r="AH681">
        <v>75</v>
      </c>
      <c r="AI681">
        <v>82</v>
      </c>
      <c r="AJ681">
        <v>0</v>
      </c>
      <c r="AK681">
        <v>13</v>
      </c>
      <c r="AL681" t="s">
        <v>3560</v>
      </c>
      <c r="AM681" t="s">
        <v>3561</v>
      </c>
      <c r="AN681" t="s">
        <v>3562</v>
      </c>
      <c r="AO681" t="s">
        <v>3563</v>
      </c>
      <c r="AP681" t="s">
        <v>3578</v>
      </c>
      <c r="AQ681" t="s">
        <v>74</v>
      </c>
      <c r="AR681" t="s">
        <v>3564</v>
      </c>
      <c r="AS681" t="s">
        <v>3565</v>
      </c>
      <c r="AT681" t="s">
        <v>74</v>
      </c>
      <c r="AU681">
        <v>1997</v>
      </c>
      <c r="AV681">
        <v>160</v>
      </c>
      <c r="AW681" t="s">
        <v>74</v>
      </c>
      <c r="AX681" t="s">
        <v>74</v>
      </c>
      <c r="AY681" t="s">
        <v>74</v>
      </c>
      <c r="AZ681" t="s">
        <v>74</v>
      </c>
      <c r="BA681" t="s">
        <v>74</v>
      </c>
      <c r="BB681">
        <v>77</v>
      </c>
      <c r="BC681">
        <v>91</v>
      </c>
      <c r="BD681" t="s">
        <v>74</v>
      </c>
      <c r="BE681" t="s">
        <v>8044</v>
      </c>
      <c r="BF681" t="str">
        <f>HYPERLINK("http://dx.doi.org/10.3354/meps160077","http://dx.doi.org/10.3354/meps160077")</f>
        <v>http://dx.doi.org/10.3354/meps160077</v>
      </c>
      <c r="BG681" t="s">
        <v>74</v>
      </c>
      <c r="BH681" t="s">
        <v>74</v>
      </c>
      <c r="BI681">
        <v>15</v>
      </c>
      <c r="BJ681" t="s">
        <v>3567</v>
      </c>
      <c r="BK681" t="s">
        <v>95</v>
      </c>
      <c r="BL681" t="s">
        <v>3568</v>
      </c>
      <c r="BM681" t="s">
        <v>8021</v>
      </c>
      <c r="BN681" t="s">
        <v>74</v>
      </c>
      <c r="BO681" t="s">
        <v>227</v>
      </c>
      <c r="BP681" t="s">
        <v>74</v>
      </c>
      <c r="BQ681" t="s">
        <v>74</v>
      </c>
      <c r="BR681" t="s">
        <v>97</v>
      </c>
      <c r="BS681" t="s">
        <v>8045</v>
      </c>
      <c r="BT681" t="str">
        <f>HYPERLINK("https%3A%2F%2Fwww.webofscience.com%2Fwos%2Fwoscc%2Ffull-record%2FWOS:000071722800008","View Full Record in Web of Science")</f>
        <v>View Full Record in Web of Science</v>
      </c>
    </row>
    <row r="682" spans="1:72" x14ac:dyDescent="0.15">
      <c r="A682" t="s">
        <v>72</v>
      </c>
      <c r="B682" t="s">
        <v>8046</v>
      </c>
      <c r="C682" t="s">
        <v>74</v>
      </c>
      <c r="D682" t="s">
        <v>74</v>
      </c>
      <c r="E682" t="s">
        <v>74</v>
      </c>
      <c r="F682" t="s">
        <v>8046</v>
      </c>
      <c r="G682" t="s">
        <v>74</v>
      </c>
      <c r="H682" t="s">
        <v>74</v>
      </c>
      <c r="I682" t="s">
        <v>8047</v>
      </c>
      <c r="J682" t="s">
        <v>3554</v>
      </c>
      <c r="K682" t="s">
        <v>74</v>
      </c>
      <c r="L682" t="s">
        <v>74</v>
      </c>
      <c r="M682" t="s">
        <v>77</v>
      </c>
      <c r="N682" t="s">
        <v>78</v>
      </c>
      <c r="O682" t="s">
        <v>74</v>
      </c>
      <c r="P682" t="s">
        <v>74</v>
      </c>
      <c r="Q682" t="s">
        <v>74</v>
      </c>
      <c r="R682" t="s">
        <v>74</v>
      </c>
      <c r="S682" t="s">
        <v>74</v>
      </c>
      <c r="T682" t="s">
        <v>8048</v>
      </c>
      <c r="U682" t="s">
        <v>8049</v>
      </c>
      <c r="V682" t="s">
        <v>8050</v>
      </c>
      <c r="W682" t="s">
        <v>8051</v>
      </c>
      <c r="X682" t="s">
        <v>7118</v>
      </c>
      <c r="Y682" t="s">
        <v>8052</v>
      </c>
      <c r="Z682" t="s">
        <v>8053</v>
      </c>
      <c r="AA682" t="s">
        <v>74</v>
      </c>
      <c r="AB682" t="s">
        <v>74</v>
      </c>
      <c r="AC682" t="s">
        <v>74</v>
      </c>
      <c r="AD682" t="s">
        <v>74</v>
      </c>
      <c r="AE682" t="s">
        <v>74</v>
      </c>
      <c r="AF682" t="s">
        <v>74</v>
      </c>
      <c r="AG682">
        <v>44</v>
      </c>
      <c r="AH682">
        <v>73</v>
      </c>
      <c r="AI682">
        <v>84</v>
      </c>
      <c r="AJ682">
        <v>0</v>
      </c>
      <c r="AK682">
        <v>6</v>
      </c>
      <c r="AL682" t="s">
        <v>3560</v>
      </c>
      <c r="AM682" t="s">
        <v>3561</v>
      </c>
      <c r="AN682" t="s">
        <v>3562</v>
      </c>
      <c r="AO682" t="s">
        <v>3563</v>
      </c>
      <c r="AP682" t="s">
        <v>3578</v>
      </c>
      <c r="AQ682" t="s">
        <v>74</v>
      </c>
      <c r="AR682" t="s">
        <v>3564</v>
      </c>
      <c r="AS682" t="s">
        <v>3565</v>
      </c>
      <c r="AT682" t="s">
        <v>74</v>
      </c>
      <c r="AU682">
        <v>1997</v>
      </c>
      <c r="AV682">
        <v>160</v>
      </c>
      <c r="AW682" t="s">
        <v>74</v>
      </c>
      <c r="AX682" t="s">
        <v>74</v>
      </c>
      <c r="AY682" t="s">
        <v>74</v>
      </c>
      <c r="AZ682" t="s">
        <v>74</v>
      </c>
      <c r="BA682" t="s">
        <v>74</v>
      </c>
      <c r="BB682">
        <v>93</v>
      </c>
      <c r="BC682">
        <v>99</v>
      </c>
      <c r="BD682" t="s">
        <v>74</v>
      </c>
      <c r="BE682" t="s">
        <v>8054</v>
      </c>
      <c r="BF682" t="str">
        <f>HYPERLINK("http://dx.doi.org/10.3354/meps160093","http://dx.doi.org/10.3354/meps160093")</f>
        <v>http://dx.doi.org/10.3354/meps160093</v>
      </c>
      <c r="BG682" t="s">
        <v>74</v>
      </c>
      <c r="BH682" t="s">
        <v>74</v>
      </c>
      <c r="BI682">
        <v>7</v>
      </c>
      <c r="BJ682" t="s">
        <v>3567</v>
      </c>
      <c r="BK682" t="s">
        <v>95</v>
      </c>
      <c r="BL682" t="s">
        <v>3568</v>
      </c>
      <c r="BM682" t="s">
        <v>8021</v>
      </c>
      <c r="BN682" t="s">
        <v>74</v>
      </c>
      <c r="BO682" t="s">
        <v>227</v>
      </c>
      <c r="BP682" t="s">
        <v>74</v>
      </c>
      <c r="BQ682" t="s">
        <v>74</v>
      </c>
      <c r="BR682" t="s">
        <v>97</v>
      </c>
      <c r="BS682" t="s">
        <v>8055</v>
      </c>
      <c r="BT682" t="str">
        <f>HYPERLINK("https%3A%2F%2Fwww.webofscience.com%2Fwos%2Fwoscc%2Ffull-record%2FWOS:000071722800009","View Full Record in Web of Science")</f>
        <v>View Full Record in Web of Science</v>
      </c>
    </row>
    <row r="683" spans="1:72" x14ac:dyDescent="0.15">
      <c r="A683" t="s">
        <v>72</v>
      </c>
      <c r="B683" t="s">
        <v>8056</v>
      </c>
      <c r="C683" t="s">
        <v>74</v>
      </c>
      <c r="D683" t="s">
        <v>74</v>
      </c>
      <c r="E683" t="s">
        <v>74</v>
      </c>
      <c r="F683" t="s">
        <v>8056</v>
      </c>
      <c r="G683" t="s">
        <v>74</v>
      </c>
      <c r="H683" t="s">
        <v>74</v>
      </c>
      <c r="I683" t="s">
        <v>8057</v>
      </c>
      <c r="J683" t="s">
        <v>3554</v>
      </c>
      <c r="K683" t="s">
        <v>74</v>
      </c>
      <c r="L683" t="s">
        <v>74</v>
      </c>
      <c r="M683" t="s">
        <v>77</v>
      </c>
      <c r="N683" t="s">
        <v>78</v>
      </c>
      <c r="O683" t="s">
        <v>74</v>
      </c>
      <c r="P683" t="s">
        <v>74</v>
      </c>
      <c r="Q683" t="s">
        <v>74</v>
      </c>
      <c r="R683" t="s">
        <v>74</v>
      </c>
      <c r="S683" t="s">
        <v>74</v>
      </c>
      <c r="T683" t="s">
        <v>8058</v>
      </c>
      <c r="U683" t="s">
        <v>8059</v>
      </c>
      <c r="V683" t="s">
        <v>8060</v>
      </c>
      <c r="W683" t="s">
        <v>8061</v>
      </c>
      <c r="X683" t="s">
        <v>8062</v>
      </c>
      <c r="Y683" t="s">
        <v>8063</v>
      </c>
      <c r="Z683" t="s">
        <v>8064</v>
      </c>
      <c r="AA683" t="s">
        <v>74</v>
      </c>
      <c r="AB683" t="s">
        <v>74</v>
      </c>
      <c r="AC683" t="s">
        <v>74</v>
      </c>
      <c r="AD683" t="s">
        <v>74</v>
      </c>
      <c r="AE683" t="s">
        <v>74</v>
      </c>
      <c r="AF683" t="s">
        <v>74</v>
      </c>
      <c r="AG683">
        <v>43</v>
      </c>
      <c r="AH683">
        <v>15</v>
      </c>
      <c r="AI683">
        <v>15</v>
      </c>
      <c r="AJ683">
        <v>0</v>
      </c>
      <c r="AK683">
        <v>10</v>
      </c>
      <c r="AL683" t="s">
        <v>3560</v>
      </c>
      <c r="AM683" t="s">
        <v>3561</v>
      </c>
      <c r="AN683" t="s">
        <v>3562</v>
      </c>
      <c r="AO683" t="s">
        <v>3563</v>
      </c>
      <c r="AP683" t="s">
        <v>74</v>
      </c>
      <c r="AQ683" t="s">
        <v>74</v>
      </c>
      <c r="AR683" t="s">
        <v>3564</v>
      </c>
      <c r="AS683" t="s">
        <v>3565</v>
      </c>
      <c r="AT683" t="s">
        <v>74</v>
      </c>
      <c r="AU683">
        <v>1997</v>
      </c>
      <c r="AV683">
        <v>160</v>
      </c>
      <c r="AW683" t="s">
        <v>74</v>
      </c>
      <c r="AX683" t="s">
        <v>74</v>
      </c>
      <c r="AY683" t="s">
        <v>74</v>
      </c>
      <c r="AZ683" t="s">
        <v>74</v>
      </c>
      <c r="BA683" t="s">
        <v>74</v>
      </c>
      <c r="BB683">
        <v>101</v>
      </c>
      <c r="BC683">
        <v>108</v>
      </c>
      <c r="BD683" t="s">
        <v>74</v>
      </c>
      <c r="BE683" t="s">
        <v>8065</v>
      </c>
      <c r="BF683" t="str">
        <f>HYPERLINK("http://dx.doi.org/10.3354/meps160101","http://dx.doi.org/10.3354/meps160101")</f>
        <v>http://dx.doi.org/10.3354/meps160101</v>
      </c>
      <c r="BG683" t="s">
        <v>74</v>
      </c>
      <c r="BH683" t="s">
        <v>74</v>
      </c>
      <c r="BI683">
        <v>8</v>
      </c>
      <c r="BJ683" t="s">
        <v>3567</v>
      </c>
      <c r="BK683" t="s">
        <v>95</v>
      </c>
      <c r="BL683" t="s">
        <v>3568</v>
      </c>
      <c r="BM683" t="s">
        <v>8021</v>
      </c>
      <c r="BN683" t="s">
        <v>74</v>
      </c>
      <c r="BO683" t="s">
        <v>227</v>
      </c>
      <c r="BP683" t="s">
        <v>74</v>
      </c>
      <c r="BQ683" t="s">
        <v>74</v>
      </c>
      <c r="BR683" t="s">
        <v>97</v>
      </c>
      <c r="BS683" t="s">
        <v>8066</v>
      </c>
      <c r="BT683" t="str">
        <f>HYPERLINK("https%3A%2F%2Fwww.webofscience.com%2Fwos%2Fwoscc%2Ffull-record%2FWOS:000071722800010","View Full Record in Web of Science")</f>
        <v>View Full Record in Web of Science</v>
      </c>
    </row>
    <row r="684" spans="1:72" x14ac:dyDescent="0.15">
      <c r="A684" t="s">
        <v>72</v>
      </c>
      <c r="B684" t="s">
        <v>8067</v>
      </c>
      <c r="C684" t="s">
        <v>74</v>
      </c>
      <c r="D684" t="s">
        <v>74</v>
      </c>
      <c r="E684" t="s">
        <v>74</v>
      </c>
      <c r="F684" t="s">
        <v>8067</v>
      </c>
      <c r="G684" t="s">
        <v>74</v>
      </c>
      <c r="H684" t="s">
        <v>74</v>
      </c>
      <c r="I684" t="s">
        <v>8068</v>
      </c>
      <c r="J684" t="s">
        <v>3554</v>
      </c>
      <c r="K684" t="s">
        <v>74</v>
      </c>
      <c r="L684" t="s">
        <v>74</v>
      </c>
      <c r="M684" t="s">
        <v>77</v>
      </c>
      <c r="N684" t="s">
        <v>78</v>
      </c>
      <c r="O684" t="s">
        <v>74</v>
      </c>
      <c r="P684" t="s">
        <v>74</v>
      </c>
      <c r="Q684" t="s">
        <v>74</v>
      </c>
      <c r="R684" t="s">
        <v>74</v>
      </c>
      <c r="S684" t="s">
        <v>74</v>
      </c>
      <c r="T684" t="s">
        <v>8069</v>
      </c>
      <c r="U684" t="s">
        <v>8070</v>
      </c>
      <c r="V684" t="s">
        <v>8071</v>
      </c>
      <c r="W684" t="s">
        <v>8072</v>
      </c>
      <c r="X684" t="s">
        <v>2142</v>
      </c>
      <c r="Y684" t="s">
        <v>8073</v>
      </c>
      <c r="Z684" t="s">
        <v>8074</v>
      </c>
      <c r="AA684" t="s">
        <v>74</v>
      </c>
      <c r="AB684" t="s">
        <v>74</v>
      </c>
      <c r="AC684" t="s">
        <v>74</v>
      </c>
      <c r="AD684" t="s">
        <v>74</v>
      </c>
      <c r="AE684" t="s">
        <v>74</v>
      </c>
      <c r="AF684" t="s">
        <v>74</v>
      </c>
      <c r="AG684">
        <v>34</v>
      </c>
      <c r="AH684">
        <v>54</v>
      </c>
      <c r="AI684">
        <v>56</v>
      </c>
      <c r="AJ684">
        <v>0</v>
      </c>
      <c r="AK684">
        <v>11</v>
      </c>
      <c r="AL684" t="s">
        <v>3560</v>
      </c>
      <c r="AM684" t="s">
        <v>3561</v>
      </c>
      <c r="AN684" t="s">
        <v>3562</v>
      </c>
      <c r="AO684" t="s">
        <v>3563</v>
      </c>
      <c r="AP684" t="s">
        <v>3578</v>
      </c>
      <c r="AQ684" t="s">
        <v>74</v>
      </c>
      <c r="AR684" t="s">
        <v>3564</v>
      </c>
      <c r="AS684" t="s">
        <v>3565</v>
      </c>
      <c r="AT684" t="s">
        <v>74</v>
      </c>
      <c r="AU684">
        <v>1997</v>
      </c>
      <c r="AV684">
        <v>159</v>
      </c>
      <c r="AW684" t="s">
        <v>74</v>
      </c>
      <c r="AX684" t="s">
        <v>74</v>
      </c>
      <c r="AY684" t="s">
        <v>74</v>
      </c>
      <c r="AZ684" t="s">
        <v>74</v>
      </c>
      <c r="BA684" t="s">
        <v>74</v>
      </c>
      <c r="BB684">
        <v>249</v>
      </c>
      <c r="BC684">
        <v>263</v>
      </c>
      <c r="BD684" t="s">
        <v>74</v>
      </c>
      <c r="BE684" t="s">
        <v>8075</v>
      </c>
      <c r="BF684" t="str">
        <f>HYPERLINK("http://dx.doi.org/10.3354/meps159249","http://dx.doi.org/10.3354/meps159249")</f>
        <v>http://dx.doi.org/10.3354/meps159249</v>
      </c>
      <c r="BG684" t="s">
        <v>74</v>
      </c>
      <c r="BH684" t="s">
        <v>74</v>
      </c>
      <c r="BI684">
        <v>15</v>
      </c>
      <c r="BJ684" t="s">
        <v>3567</v>
      </c>
      <c r="BK684" t="s">
        <v>95</v>
      </c>
      <c r="BL684" t="s">
        <v>3568</v>
      </c>
      <c r="BM684" t="s">
        <v>8076</v>
      </c>
      <c r="BN684" t="s">
        <v>74</v>
      </c>
      <c r="BO684" t="s">
        <v>227</v>
      </c>
      <c r="BP684" t="s">
        <v>74</v>
      </c>
      <c r="BQ684" t="s">
        <v>74</v>
      </c>
      <c r="BR684" t="s">
        <v>97</v>
      </c>
      <c r="BS684" t="s">
        <v>8077</v>
      </c>
      <c r="BT684" t="str">
        <f>HYPERLINK("https%3A%2F%2Fwww.webofscience.com%2Fwos%2Fwoscc%2Ffull-record%2FWOS:000071358700023","View Full Record in Web of Science")</f>
        <v>View Full Record in Web of Science</v>
      </c>
    </row>
    <row r="685" spans="1:72" x14ac:dyDescent="0.15">
      <c r="A685" t="s">
        <v>72</v>
      </c>
      <c r="B685" t="s">
        <v>8078</v>
      </c>
      <c r="C685" t="s">
        <v>74</v>
      </c>
      <c r="D685" t="s">
        <v>74</v>
      </c>
      <c r="E685" t="s">
        <v>74</v>
      </c>
      <c r="F685" t="s">
        <v>8078</v>
      </c>
      <c r="G685" t="s">
        <v>74</v>
      </c>
      <c r="H685" t="s">
        <v>74</v>
      </c>
      <c r="I685" t="s">
        <v>8079</v>
      </c>
      <c r="J685" t="s">
        <v>3554</v>
      </c>
      <c r="K685" t="s">
        <v>74</v>
      </c>
      <c r="L685" t="s">
        <v>74</v>
      </c>
      <c r="M685" t="s">
        <v>77</v>
      </c>
      <c r="N685" t="s">
        <v>78</v>
      </c>
      <c r="O685" t="s">
        <v>74</v>
      </c>
      <c r="P685" t="s">
        <v>74</v>
      </c>
      <c r="Q685" t="s">
        <v>74</v>
      </c>
      <c r="R685" t="s">
        <v>74</v>
      </c>
      <c r="S685" t="s">
        <v>74</v>
      </c>
      <c r="T685" t="s">
        <v>8080</v>
      </c>
      <c r="U685" t="s">
        <v>8081</v>
      </c>
      <c r="V685" t="s">
        <v>8082</v>
      </c>
      <c r="W685" t="s">
        <v>8083</v>
      </c>
      <c r="X685" t="s">
        <v>8084</v>
      </c>
      <c r="Y685" t="s">
        <v>8085</v>
      </c>
      <c r="Z685" t="s">
        <v>74</v>
      </c>
      <c r="AA685" t="s">
        <v>74</v>
      </c>
      <c r="AB685" t="s">
        <v>74</v>
      </c>
      <c r="AC685" t="s">
        <v>74</v>
      </c>
      <c r="AD685" t="s">
        <v>74</v>
      </c>
      <c r="AE685" t="s">
        <v>74</v>
      </c>
      <c r="AF685" t="s">
        <v>74</v>
      </c>
      <c r="AG685">
        <v>37</v>
      </c>
      <c r="AH685">
        <v>35</v>
      </c>
      <c r="AI685">
        <v>40</v>
      </c>
      <c r="AJ685">
        <v>0</v>
      </c>
      <c r="AK685">
        <v>5</v>
      </c>
      <c r="AL685" t="s">
        <v>3560</v>
      </c>
      <c r="AM685" t="s">
        <v>3561</v>
      </c>
      <c r="AN685" t="s">
        <v>3562</v>
      </c>
      <c r="AO685" t="s">
        <v>3563</v>
      </c>
      <c r="AP685" t="s">
        <v>74</v>
      </c>
      <c r="AQ685" t="s">
        <v>74</v>
      </c>
      <c r="AR685" t="s">
        <v>3564</v>
      </c>
      <c r="AS685" t="s">
        <v>3565</v>
      </c>
      <c r="AT685" t="s">
        <v>74</v>
      </c>
      <c r="AU685">
        <v>1997</v>
      </c>
      <c r="AV685">
        <v>158</v>
      </c>
      <c r="AW685" t="s">
        <v>74</v>
      </c>
      <c r="AX685" t="s">
        <v>74</v>
      </c>
      <c r="AY685" t="s">
        <v>74</v>
      </c>
      <c r="AZ685" t="s">
        <v>74</v>
      </c>
      <c r="BA685" t="s">
        <v>74</v>
      </c>
      <c r="BB685">
        <v>1</v>
      </c>
      <c r="BC685">
        <v>9</v>
      </c>
      <c r="BD685" t="s">
        <v>74</v>
      </c>
      <c r="BE685" t="s">
        <v>8086</v>
      </c>
      <c r="BF685" t="str">
        <f>HYPERLINK("http://dx.doi.org/10.3354/meps158001","http://dx.doi.org/10.3354/meps158001")</f>
        <v>http://dx.doi.org/10.3354/meps158001</v>
      </c>
      <c r="BG685" t="s">
        <v>74</v>
      </c>
      <c r="BH685" t="s">
        <v>74</v>
      </c>
      <c r="BI685">
        <v>9</v>
      </c>
      <c r="BJ685" t="s">
        <v>3567</v>
      </c>
      <c r="BK685" t="s">
        <v>95</v>
      </c>
      <c r="BL685" t="s">
        <v>3568</v>
      </c>
      <c r="BM685" t="s">
        <v>8087</v>
      </c>
      <c r="BN685" t="s">
        <v>74</v>
      </c>
      <c r="BO685" t="s">
        <v>227</v>
      </c>
      <c r="BP685" t="s">
        <v>74</v>
      </c>
      <c r="BQ685" t="s">
        <v>74</v>
      </c>
      <c r="BR685" t="s">
        <v>97</v>
      </c>
      <c r="BS685" t="s">
        <v>8088</v>
      </c>
      <c r="BT685" t="str">
        <f>HYPERLINK("https%3A%2F%2Fwww.webofscience.com%2Fwos%2Fwoscc%2Ffull-record%2FWOS:A1997YK60700001","View Full Record in Web of Science")</f>
        <v>View Full Record in Web of Science</v>
      </c>
    </row>
    <row r="686" spans="1:72" x14ac:dyDescent="0.15">
      <c r="A686" t="s">
        <v>72</v>
      </c>
      <c r="B686" t="s">
        <v>8089</v>
      </c>
      <c r="C686" t="s">
        <v>74</v>
      </c>
      <c r="D686" t="s">
        <v>74</v>
      </c>
      <c r="E686" t="s">
        <v>74</v>
      </c>
      <c r="F686" t="s">
        <v>8089</v>
      </c>
      <c r="G686" t="s">
        <v>74</v>
      </c>
      <c r="H686" t="s">
        <v>74</v>
      </c>
      <c r="I686" t="s">
        <v>8090</v>
      </c>
      <c r="J686" t="s">
        <v>3554</v>
      </c>
      <c r="K686" t="s">
        <v>74</v>
      </c>
      <c r="L686" t="s">
        <v>74</v>
      </c>
      <c r="M686" t="s">
        <v>77</v>
      </c>
      <c r="N686" t="s">
        <v>78</v>
      </c>
      <c r="O686" t="s">
        <v>74</v>
      </c>
      <c r="P686" t="s">
        <v>74</v>
      </c>
      <c r="Q686" t="s">
        <v>74</v>
      </c>
      <c r="R686" t="s">
        <v>74</v>
      </c>
      <c r="S686" t="s">
        <v>74</v>
      </c>
      <c r="T686" t="s">
        <v>8091</v>
      </c>
      <c r="U686" t="s">
        <v>8092</v>
      </c>
      <c r="V686" t="s">
        <v>8093</v>
      </c>
      <c r="W686" t="s">
        <v>74</v>
      </c>
      <c r="X686" t="s">
        <v>74</v>
      </c>
      <c r="Y686" t="s">
        <v>8094</v>
      </c>
      <c r="Z686" t="s">
        <v>74</v>
      </c>
      <c r="AA686" t="s">
        <v>8095</v>
      </c>
      <c r="AB686" t="s">
        <v>8096</v>
      </c>
      <c r="AC686" t="s">
        <v>74</v>
      </c>
      <c r="AD686" t="s">
        <v>74</v>
      </c>
      <c r="AE686" t="s">
        <v>74</v>
      </c>
      <c r="AF686" t="s">
        <v>74</v>
      </c>
      <c r="AG686">
        <v>60</v>
      </c>
      <c r="AH686">
        <v>33</v>
      </c>
      <c r="AI686">
        <v>35</v>
      </c>
      <c r="AJ686">
        <v>1</v>
      </c>
      <c r="AK686">
        <v>5</v>
      </c>
      <c r="AL686" t="s">
        <v>3560</v>
      </c>
      <c r="AM686" t="s">
        <v>3561</v>
      </c>
      <c r="AN686" t="s">
        <v>3562</v>
      </c>
      <c r="AO686" t="s">
        <v>3563</v>
      </c>
      <c r="AP686" t="s">
        <v>74</v>
      </c>
      <c r="AQ686" t="s">
        <v>74</v>
      </c>
      <c r="AR686" t="s">
        <v>3564</v>
      </c>
      <c r="AS686" t="s">
        <v>3565</v>
      </c>
      <c r="AT686" t="s">
        <v>74</v>
      </c>
      <c r="AU686">
        <v>1997</v>
      </c>
      <c r="AV686">
        <v>158</v>
      </c>
      <c r="AW686" t="s">
        <v>74</v>
      </c>
      <c r="AX686" t="s">
        <v>74</v>
      </c>
      <c r="AY686" t="s">
        <v>74</v>
      </c>
      <c r="AZ686" t="s">
        <v>74</v>
      </c>
      <c r="BA686" t="s">
        <v>74</v>
      </c>
      <c r="BB686">
        <v>23</v>
      </c>
      <c r="BC686">
        <v>40</v>
      </c>
      <c r="BD686" t="s">
        <v>74</v>
      </c>
      <c r="BE686" t="s">
        <v>8097</v>
      </c>
      <c r="BF686" t="str">
        <f>HYPERLINK("http://dx.doi.org/10.3354/meps158023","http://dx.doi.org/10.3354/meps158023")</f>
        <v>http://dx.doi.org/10.3354/meps158023</v>
      </c>
      <c r="BG686" t="s">
        <v>74</v>
      </c>
      <c r="BH686" t="s">
        <v>74</v>
      </c>
      <c r="BI686">
        <v>18</v>
      </c>
      <c r="BJ686" t="s">
        <v>3567</v>
      </c>
      <c r="BK686" t="s">
        <v>95</v>
      </c>
      <c r="BL686" t="s">
        <v>3568</v>
      </c>
      <c r="BM686" t="s">
        <v>8087</v>
      </c>
      <c r="BN686" t="s">
        <v>74</v>
      </c>
      <c r="BO686" t="s">
        <v>227</v>
      </c>
      <c r="BP686" t="s">
        <v>74</v>
      </c>
      <c r="BQ686" t="s">
        <v>74</v>
      </c>
      <c r="BR686" t="s">
        <v>97</v>
      </c>
      <c r="BS686" t="s">
        <v>8098</v>
      </c>
      <c r="BT686" t="str">
        <f>HYPERLINK("https%3A%2F%2Fwww.webofscience.com%2Fwos%2Fwoscc%2Ffull-record%2FWOS:A1997YK60700003","View Full Record in Web of Science")</f>
        <v>View Full Record in Web of Science</v>
      </c>
    </row>
    <row r="687" spans="1:72" x14ac:dyDescent="0.15">
      <c r="A687" t="s">
        <v>72</v>
      </c>
      <c r="B687" t="s">
        <v>8099</v>
      </c>
      <c r="C687" t="s">
        <v>74</v>
      </c>
      <c r="D687" t="s">
        <v>74</v>
      </c>
      <c r="E687" t="s">
        <v>74</v>
      </c>
      <c r="F687" t="s">
        <v>8099</v>
      </c>
      <c r="G687" t="s">
        <v>74</v>
      </c>
      <c r="H687" t="s">
        <v>74</v>
      </c>
      <c r="I687" t="s">
        <v>8100</v>
      </c>
      <c r="J687" t="s">
        <v>3554</v>
      </c>
      <c r="K687" t="s">
        <v>74</v>
      </c>
      <c r="L687" t="s">
        <v>74</v>
      </c>
      <c r="M687" t="s">
        <v>77</v>
      </c>
      <c r="N687" t="s">
        <v>78</v>
      </c>
      <c r="O687" t="s">
        <v>74</v>
      </c>
      <c r="P687" t="s">
        <v>74</v>
      </c>
      <c r="Q687" t="s">
        <v>74</v>
      </c>
      <c r="R687" t="s">
        <v>74</v>
      </c>
      <c r="S687" t="s">
        <v>74</v>
      </c>
      <c r="T687" t="s">
        <v>8101</v>
      </c>
      <c r="U687" t="s">
        <v>8102</v>
      </c>
      <c r="V687" t="s">
        <v>8103</v>
      </c>
      <c r="W687" t="s">
        <v>8104</v>
      </c>
      <c r="X687" t="s">
        <v>1737</v>
      </c>
      <c r="Y687" t="s">
        <v>8105</v>
      </c>
      <c r="Z687" t="s">
        <v>74</v>
      </c>
      <c r="AA687" t="s">
        <v>8030</v>
      </c>
      <c r="AB687" t="s">
        <v>74</v>
      </c>
      <c r="AC687" t="s">
        <v>74</v>
      </c>
      <c r="AD687" t="s">
        <v>74</v>
      </c>
      <c r="AE687" t="s">
        <v>74</v>
      </c>
      <c r="AF687" t="s">
        <v>74</v>
      </c>
      <c r="AG687">
        <v>48</v>
      </c>
      <c r="AH687">
        <v>38</v>
      </c>
      <c r="AI687">
        <v>39</v>
      </c>
      <c r="AJ687">
        <v>1</v>
      </c>
      <c r="AK687">
        <v>6</v>
      </c>
      <c r="AL687" t="s">
        <v>3560</v>
      </c>
      <c r="AM687" t="s">
        <v>3561</v>
      </c>
      <c r="AN687" t="s">
        <v>3562</v>
      </c>
      <c r="AO687" t="s">
        <v>3563</v>
      </c>
      <c r="AP687" t="s">
        <v>74</v>
      </c>
      <c r="AQ687" t="s">
        <v>74</v>
      </c>
      <c r="AR687" t="s">
        <v>3564</v>
      </c>
      <c r="AS687" t="s">
        <v>3565</v>
      </c>
      <c r="AT687" t="s">
        <v>74</v>
      </c>
      <c r="AU687">
        <v>1997</v>
      </c>
      <c r="AV687">
        <v>157</v>
      </c>
      <c r="AW687" t="s">
        <v>74</v>
      </c>
      <c r="AX687" t="s">
        <v>74</v>
      </c>
      <c r="AY687" t="s">
        <v>74</v>
      </c>
      <c r="AZ687" t="s">
        <v>74</v>
      </c>
      <c r="BA687" t="s">
        <v>74</v>
      </c>
      <c r="BB687">
        <v>261</v>
      </c>
      <c r="BC687">
        <v>275</v>
      </c>
      <c r="BD687" t="s">
        <v>74</v>
      </c>
      <c r="BE687" t="s">
        <v>8106</v>
      </c>
      <c r="BF687" t="str">
        <f>HYPERLINK("http://dx.doi.org/10.3354/meps157261","http://dx.doi.org/10.3354/meps157261")</f>
        <v>http://dx.doi.org/10.3354/meps157261</v>
      </c>
      <c r="BG687" t="s">
        <v>74</v>
      </c>
      <c r="BH687" t="s">
        <v>74</v>
      </c>
      <c r="BI687">
        <v>15</v>
      </c>
      <c r="BJ687" t="s">
        <v>3567</v>
      </c>
      <c r="BK687" t="s">
        <v>95</v>
      </c>
      <c r="BL687" t="s">
        <v>3568</v>
      </c>
      <c r="BM687" t="s">
        <v>8107</v>
      </c>
      <c r="BN687" t="s">
        <v>74</v>
      </c>
      <c r="BO687" t="s">
        <v>227</v>
      </c>
      <c r="BP687" t="s">
        <v>74</v>
      </c>
      <c r="BQ687" t="s">
        <v>74</v>
      </c>
      <c r="BR687" t="s">
        <v>97</v>
      </c>
      <c r="BS687" t="s">
        <v>8108</v>
      </c>
      <c r="BT687" t="str">
        <f>HYPERLINK("https%3A%2F%2Fwww.webofscience.com%2Fwos%2Fwoscc%2Ffull-record%2FWOS:A1997YH29500021","View Full Record in Web of Science")</f>
        <v>View Full Record in Web of Science</v>
      </c>
    </row>
    <row r="688" spans="1:72" x14ac:dyDescent="0.15">
      <c r="A688" t="s">
        <v>72</v>
      </c>
      <c r="B688" t="s">
        <v>8109</v>
      </c>
      <c r="C688" t="s">
        <v>74</v>
      </c>
      <c r="D688" t="s">
        <v>74</v>
      </c>
      <c r="E688" t="s">
        <v>74</v>
      </c>
      <c r="F688" t="s">
        <v>8109</v>
      </c>
      <c r="G688" t="s">
        <v>74</v>
      </c>
      <c r="H688" t="s">
        <v>74</v>
      </c>
      <c r="I688" t="s">
        <v>8110</v>
      </c>
      <c r="J688" t="s">
        <v>3554</v>
      </c>
      <c r="K688" t="s">
        <v>74</v>
      </c>
      <c r="L688" t="s">
        <v>74</v>
      </c>
      <c r="M688" t="s">
        <v>77</v>
      </c>
      <c r="N688" t="s">
        <v>78</v>
      </c>
      <c r="O688" t="s">
        <v>74</v>
      </c>
      <c r="P688" t="s">
        <v>74</v>
      </c>
      <c r="Q688" t="s">
        <v>74</v>
      </c>
      <c r="R688" t="s">
        <v>74</v>
      </c>
      <c r="S688" t="s">
        <v>74</v>
      </c>
      <c r="T688" t="s">
        <v>8111</v>
      </c>
      <c r="U688" t="s">
        <v>8112</v>
      </c>
      <c r="V688" t="s">
        <v>8113</v>
      </c>
      <c r="W688" t="s">
        <v>74</v>
      </c>
      <c r="X688" t="s">
        <v>74</v>
      </c>
      <c r="Y688" t="s">
        <v>8114</v>
      </c>
      <c r="Z688" t="s">
        <v>74</v>
      </c>
      <c r="AA688" t="s">
        <v>74</v>
      </c>
      <c r="AB688" t="s">
        <v>74</v>
      </c>
      <c r="AC688" t="s">
        <v>74</v>
      </c>
      <c r="AD688" t="s">
        <v>74</v>
      </c>
      <c r="AE688" t="s">
        <v>74</v>
      </c>
      <c r="AF688" t="s">
        <v>74</v>
      </c>
      <c r="AG688">
        <v>65</v>
      </c>
      <c r="AH688">
        <v>38</v>
      </c>
      <c r="AI688">
        <v>39</v>
      </c>
      <c r="AJ688">
        <v>0</v>
      </c>
      <c r="AK688">
        <v>6</v>
      </c>
      <c r="AL688" t="s">
        <v>3560</v>
      </c>
      <c r="AM688" t="s">
        <v>3561</v>
      </c>
      <c r="AN688" t="s">
        <v>3562</v>
      </c>
      <c r="AO688" t="s">
        <v>3563</v>
      </c>
      <c r="AP688" t="s">
        <v>3578</v>
      </c>
      <c r="AQ688" t="s">
        <v>74</v>
      </c>
      <c r="AR688" t="s">
        <v>3564</v>
      </c>
      <c r="AS688" t="s">
        <v>3565</v>
      </c>
      <c r="AT688" t="s">
        <v>74</v>
      </c>
      <c r="AU688">
        <v>1997</v>
      </c>
      <c r="AV688">
        <v>156</v>
      </c>
      <c r="AW688" t="s">
        <v>74</v>
      </c>
      <c r="AX688" t="s">
        <v>74</v>
      </c>
      <c r="AY688" t="s">
        <v>74</v>
      </c>
      <c r="AZ688" t="s">
        <v>74</v>
      </c>
      <c r="BA688" t="s">
        <v>74</v>
      </c>
      <c r="BB688">
        <v>51</v>
      </c>
      <c r="BC688">
        <v>66</v>
      </c>
      <c r="BD688" t="s">
        <v>74</v>
      </c>
      <c r="BE688" t="s">
        <v>8115</v>
      </c>
      <c r="BF688" t="str">
        <f>HYPERLINK("http://dx.doi.org/10.3354/meps156051","http://dx.doi.org/10.3354/meps156051")</f>
        <v>http://dx.doi.org/10.3354/meps156051</v>
      </c>
      <c r="BG688" t="s">
        <v>74</v>
      </c>
      <c r="BH688" t="s">
        <v>74</v>
      </c>
      <c r="BI688">
        <v>16</v>
      </c>
      <c r="BJ688" t="s">
        <v>3567</v>
      </c>
      <c r="BK688" t="s">
        <v>95</v>
      </c>
      <c r="BL688" t="s">
        <v>3568</v>
      </c>
      <c r="BM688" t="s">
        <v>8116</v>
      </c>
      <c r="BN688" t="s">
        <v>74</v>
      </c>
      <c r="BO688" t="s">
        <v>227</v>
      </c>
      <c r="BP688" t="s">
        <v>74</v>
      </c>
      <c r="BQ688" t="s">
        <v>74</v>
      </c>
      <c r="BR688" t="s">
        <v>97</v>
      </c>
      <c r="BS688" t="s">
        <v>8117</v>
      </c>
      <c r="BT688" t="str">
        <f>HYPERLINK("https%3A%2F%2Fwww.webofscience.com%2Fwos%2Fwoscc%2Ffull-record%2FWOS:A1997XZ98100006","View Full Record in Web of Science")</f>
        <v>View Full Record in Web of Science</v>
      </c>
    </row>
    <row r="689" spans="1:72" x14ac:dyDescent="0.15">
      <c r="A689" t="s">
        <v>72</v>
      </c>
      <c r="B689" t="s">
        <v>2358</v>
      </c>
      <c r="C689" t="s">
        <v>74</v>
      </c>
      <c r="D689" t="s">
        <v>74</v>
      </c>
      <c r="E689" t="s">
        <v>74</v>
      </c>
      <c r="F689" t="s">
        <v>2358</v>
      </c>
      <c r="G689" t="s">
        <v>74</v>
      </c>
      <c r="H689" t="s">
        <v>74</v>
      </c>
      <c r="I689" t="s">
        <v>8118</v>
      </c>
      <c r="J689" t="s">
        <v>3554</v>
      </c>
      <c r="K689" t="s">
        <v>74</v>
      </c>
      <c r="L689" t="s">
        <v>74</v>
      </c>
      <c r="M689" t="s">
        <v>77</v>
      </c>
      <c r="N689" t="s">
        <v>78</v>
      </c>
      <c r="O689" t="s">
        <v>74</v>
      </c>
      <c r="P689" t="s">
        <v>74</v>
      </c>
      <c r="Q689" t="s">
        <v>74</v>
      </c>
      <c r="R689" t="s">
        <v>74</v>
      </c>
      <c r="S689" t="s">
        <v>74</v>
      </c>
      <c r="T689" t="s">
        <v>8119</v>
      </c>
      <c r="U689" t="s">
        <v>8120</v>
      </c>
      <c r="V689" t="s">
        <v>8121</v>
      </c>
      <c r="W689" t="s">
        <v>74</v>
      </c>
      <c r="X689" t="s">
        <v>74</v>
      </c>
      <c r="Y689" t="s">
        <v>8122</v>
      </c>
      <c r="Z689" t="s">
        <v>74</v>
      </c>
      <c r="AA689" t="s">
        <v>74</v>
      </c>
      <c r="AB689" t="s">
        <v>2365</v>
      </c>
      <c r="AC689" t="s">
        <v>74</v>
      </c>
      <c r="AD689" t="s">
        <v>74</v>
      </c>
      <c r="AE689" t="s">
        <v>74</v>
      </c>
      <c r="AF689" t="s">
        <v>74</v>
      </c>
      <c r="AG689">
        <v>42</v>
      </c>
      <c r="AH689">
        <v>46</v>
      </c>
      <c r="AI689">
        <v>49</v>
      </c>
      <c r="AJ689">
        <v>2</v>
      </c>
      <c r="AK689">
        <v>27</v>
      </c>
      <c r="AL689" t="s">
        <v>3560</v>
      </c>
      <c r="AM689" t="s">
        <v>3561</v>
      </c>
      <c r="AN689" t="s">
        <v>3562</v>
      </c>
      <c r="AO689" t="s">
        <v>3563</v>
      </c>
      <c r="AP689" t="s">
        <v>74</v>
      </c>
      <c r="AQ689" t="s">
        <v>74</v>
      </c>
      <c r="AR689" t="s">
        <v>3564</v>
      </c>
      <c r="AS689" t="s">
        <v>3565</v>
      </c>
      <c r="AT689" t="s">
        <v>74</v>
      </c>
      <c r="AU689">
        <v>1997</v>
      </c>
      <c r="AV689">
        <v>156</v>
      </c>
      <c r="AW689" t="s">
        <v>74</v>
      </c>
      <c r="AX689" t="s">
        <v>74</v>
      </c>
      <c r="AY689" t="s">
        <v>74</v>
      </c>
      <c r="AZ689" t="s">
        <v>74</v>
      </c>
      <c r="BA689" t="s">
        <v>74</v>
      </c>
      <c r="BB689">
        <v>205</v>
      </c>
      <c r="BC689">
        <v>223</v>
      </c>
      <c r="BD689" t="s">
        <v>74</v>
      </c>
      <c r="BE689" t="s">
        <v>8123</v>
      </c>
      <c r="BF689" t="str">
        <f>HYPERLINK("http://dx.doi.org/10.3354/meps156205","http://dx.doi.org/10.3354/meps156205")</f>
        <v>http://dx.doi.org/10.3354/meps156205</v>
      </c>
      <c r="BG689" t="s">
        <v>74</v>
      </c>
      <c r="BH689" t="s">
        <v>74</v>
      </c>
      <c r="BI689">
        <v>19</v>
      </c>
      <c r="BJ689" t="s">
        <v>3567</v>
      </c>
      <c r="BK689" t="s">
        <v>95</v>
      </c>
      <c r="BL689" t="s">
        <v>3568</v>
      </c>
      <c r="BM689" t="s">
        <v>8116</v>
      </c>
      <c r="BN689" t="s">
        <v>74</v>
      </c>
      <c r="BO689" t="s">
        <v>2556</v>
      </c>
      <c r="BP689" t="s">
        <v>74</v>
      </c>
      <c r="BQ689" t="s">
        <v>74</v>
      </c>
      <c r="BR689" t="s">
        <v>97</v>
      </c>
      <c r="BS689" t="s">
        <v>8124</v>
      </c>
      <c r="BT689" t="str">
        <f>HYPERLINK("https%3A%2F%2Fwww.webofscience.com%2Fwos%2Fwoscc%2Ffull-record%2FWOS:A1997XZ98100020","View Full Record in Web of Science")</f>
        <v>View Full Record in Web of Science</v>
      </c>
    </row>
    <row r="690" spans="1:72" x14ac:dyDescent="0.15">
      <c r="A690" t="s">
        <v>72</v>
      </c>
      <c r="B690" t="s">
        <v>8125</v>
      </c>
      <c r="C690" t="s">
        <v>74</v>
      </c>
      <c r="D690" t="s">
        <v>74</v>
      </c>
      <c r="E690" t="s">
        <v>74</v>
      </c>
      <c r="F690" t="s">
        <v>8125</v>
      </c>
      <c r="G690" t="s">
        <v>74</v>
      </c>
      <c r="H690" t="s">
        <v>74</v>
      </c>
      <c r="I690" t="s">
        <v>8126</v>
      </c>
      <c r="J690" t="s">
        <v>3554</v>
      </c>
      <c r="K690" t="s">
        <v>74</v>
      </c>
      <c r="L690" t="s">
        <v>74</v>
      </c>
      <c r="M690" t="s">
        <v>77</v>
      </c>
      <c r="N690" t="s">
        <v>78</v>
      </c>
      <c r="O690" t="s">
        <v>74</v>
      </c>
      <c r="P690" t="s">
        <v>74</v>
      </c>
      <c r="Q690" t="s">
        <v>74</v>
      </c>
      <c r="R690" t="s">
        <v>74</v>
      </c>
      <c r="S690" t="s">
        <v>74</v>
      </c>
      <c r="T690" t="s">
        <v>8127</v>
      </c>
      <c r="U690" t="s">
        <v>8128</v>
      </c>
      <c r="V690" t="s">
        <v>8129</v>
      </c>
      <c r="W690" t="s">
        <v>74</v>
      </c>
      <c r="X690" t="s">
        <v>74</v>
      </c>
      <c r="Y690" t="s">
        <v>8130</v>
      </c>
      <c r="Z690" t="s">
        <v>74</v>
      </c>
      <c r="AA690" t="s">
        <v>74</v>
      </c>
      <c r="AB690" t="s">
        <v>74</v>
      </c>
      <c r="AC690" t="s">
        <v>74</v>
      </c>
      <c r="AD690" t="s">
        <v>74</v>
      </c>
      <c r="AE690" t="s">
        <v>74</v>
      </c>
      <c r="AF690" t="s">
        <v>74</v>
      </c>
      <c r="AG690">
        <v>48</v>
      </c>
      <c r="AH690">
        <v>30</v>
      </c>
      <c r="AI690">
        <v>39</v>
      </c>
      <c r="AJ690">
        <v>0</v>
      </c>
      <c r="AK690">
        <v>10</v>
      </c>
      <c r="AL690" t="s">
        <v>3560</v>
      </c>
      <c r="AM690" t="s">
        <v>3561</v>
      </c>
      <c r="AN690" t="s">
        <v>3562</v>
      </c>
      <c r="AO690" t="s">
        <v>3563</v>
      </c>
      <c r="AP690" t="s">
        <v>3578</v>
      </c>
      <c r="AQ690" t="s">
        <v>74</v>
      </c>
      <c r="AR690" t="s">
        <v>3564</v>
      </c>
      <c r="AS690" t="s">
        <v>3565</v>
      </c>
      <c r="AT690" t="s">
        <v>74</v>
      </c>
      <c r="AU690">
        <v>1997</v>
      </c>
      <c r="AV690">
        <v>155</v>
      </c>
      <c r="AW690" t="s">
        <v>74</v>
      </c>
      <c r="AX690" t="s">
        <v>74</v>
      </c>
      <c r="AY690" t="s">
        <v>74</v>
      </c>
      <c r="AZ690" t="s">
        <v>74</v>
      </c>
      <c r="BA690" t="s">
        <v>74</v>
      </c>
      <c r="BB690">
        <v>115</v>
      </c>
      <c r="BC690">
        <v>126</v>
      </c>
      <c r="BD690" t="s">
        <v>74</v>
      </c>
      <c r="BE690" t="s">
        <v>8131</v>
      </c>
      <c r="BF690" t="str">
        <f>HYPERLINK("http://dx.doi.org/10.3354/meps155115","http://dx.doi.org/10.3354/meps155115")</f>
        <v>http://dx.doi.org/10.3354/meps155115</v>
      </c>
      <c r="BG690" t="s">
        <v>74</v>
      </c>
      <c r="BH690" t="s">
        <v>74</v>
      </c>
      <c r="BI690">
        <v>12</v>
      </c>
      <c r="BJ690" t="s">
        <v>3567</v>
      </c>
      <c r="BK690" t="s">
        <v>95</v>
      </c>
      <c r="BL690" t="s">
        <v>3568</v>
      </c>
      <c r="BM690" t="s">
        <v>8132</v>
      </c>
      <c r="BN690" t="s">
        <v>74</v>
      </c>
      <c r="BO690" t="s">
        <v>1134</v>
      </c>
      <c r="BP690" t="s">
        <v>74</v>
      </c>
      <c r="BQ690" t="s">
        <v>74</v>
      </c>
      <c r="BR690" t="s">
        <v>97</v>
      </c>
      <c r="BS690" t="s">
        <v>8133</v>
      </c>
      <c r="BT690" t="str">
        <f>HYPERLINK("https%3A%2F%2Fwww.webofscience.com%2Fwos%2Fwoscc%2Ffull-record%2FWOS:A1997XY39500010","View Full Record in Web of Science")</f>
        <v>View Full Record in Web of Science</v>
      </c>
    </row>
    <row r="691" spans="1:72" x14ac:dyDescent="0.15">
      <c r="A691" t="s">
        <v>72</v>
      </c>
      <c r="B691" t="s">
        <v>8134</v>
      </c>
      <c r="C691" t="s">
        <v>74</v>
      </c>
      <c r="D691" t="s">
        <v>74</v>
      </c>
      <c r="E691" t="s">
        <v>74</v>
      </c>
      <c r="F691" t="s">
        <v>8134</v>
      </c>
      <c r="G691" t="s">
        <v>74</v>
      </c>
      <c r="H691" t="s">
        <v>74</v>
      </c>
      <c r="I691" t="s">
        <v>8135</v>
      </c>
      <c r="J691" t="s">
        <v>3554</v>
      </c>
      <c r="K691" t="s">
        <v>74</v>
      </c>
      <c r="L691" t="s">
        <v>74</v>
      </c>
      <c r="M691" t="s">
        <v>77</v>
      </c>
      <c r="N691" t="s">
        <v>78</v>
      </c>
      <c r="O691" t="s">
        <v>74</v>
      </c>
      <c r="P691" t="s">
        <v>74</v>
      </c>
      <c r="Q691" t="s">
        <v>74</v>
      </c>
      <c r="R691" t="s">
        <v>74</v>
      </c>
      <c r="S691" t="s">
        <v>74</v>
      </c>
      <c r="T691" t="s">
        <v>8136</v>
      </c>
      <c r="U691" t="s">
        <v>8137</v>
      </c>
      <c r="V691" t="s">
        <v>8138</v>
      </c>
      <c r="W691" t="s">
        <v>8139</v>
      </c>
      <c r="X691" t="s">
        <v>8140</v>
      </c>
      <c r="Y691" t="s">
        <v>4031</v>
      </c>
      <c r="Z691" t="s">
        <v>74</v>
      </c>
      <c r="AA691" t="s">
        <v>8141</v>
      </c>
      <c r="AB691" t="s">
        <v>8142</v>
      </c>
      <c r="AC691" t="s">
        <v>74</v>
      </c>
      <c r="AD691" t="s">
        <v>74</v>
      </c>
      <c r="AE691" t="s">
        <v>74</v>
      </c>
      <c r="AF691" t="s">
        <v>74</v>
      </c>
      <c r="AG691">
        <v>41</v>
      </c>
      <c r="AH691">
        <v>13</v>
      </c>
      <c r="AI691">
        <v>14</v>
      </c>
      <c r="AJ691">
        <v>0</v>
      </c>
      <c r="AK691">
        <v>3</v>
      </c>
      <c r="AL691" t="s">
        <v>3560</v>
      </c>
      <c r="AM691" t="s">
        <v>3561</v>
      </c>
      <c r="AN691" t="s">
        <v>3562</v>
      </c>
      <c r="AO691" t="s">
        <v>3563</v>
      </c>
      <c r="AP691" t="s">
        <v>3578</v>
      </c>
      <c r="AQ691" t="s">
        <v>74</v>
      </c>
      <c r="AR691" t="s">
        <v>3564</v>
      </c>
      <c r="AS691" t="s">
        <v>3565</v>
      </c>
      <c r="AT691" t="s">
        <v>74</v>
      </c>
      <c r="AU691">
        <v>1997</v>
      </c>
      <c r="AV691">
        <v>154</v>
      </c>
      <c r="AW691" t="s">
        <v>74</v>
      </c>
      <c r="AX691" t="s">
        <v>74</v>
      </c>
      <c r="AY691" t="s">
        <v>74</v>
      </c>
      <c r="AZ691" t="s">
        <v>74</v>
      </c>
      <c r="BA691" t="s">
        <v>74</v>
      </c>
      <c r="BB691">
        <v>41</v>
      </c>
      <c r="BC691">
        <v>51</v>
      </c>
      <c r="BD691" t="s">
        <v>74</v>
      </c>
      <c r="BE691" t="s">
        <v>8143</v>
      </c>
      <c r="BF691" t="str">
        <f>HYPERLINK("http://dx.doi.org/10.3354/meps154041","http://dx.doi.org/10.3354/meps154041")</f>
        <v>http://dx.doi.org/10.3354/meps154041</v>
      </c>
      <c r="BG691" t="s">
        <v>74</v>
      </c>
      <c r="BH691" t="s">
        <v>74</v>
      </c>
      <c r="BI691">
        <v>11</v>
      </c>
      <c r="BJ691" t="s">
        <v>3567</v>
      </c>
      <c r="BK691" t="s">
        <v>95</v>
      </c>
      <c r="BL691" t="s">
        <v>3568</v>
      </c>
      <c r="BM691" t="s">
        <v>8144</v>
      </c>
      <c r="BN691" t="s">
        <v>74</v>
      </c>
      <c r="BO691" t="s">
        <v>738</v>
      </c>
      <c r="BP691" t="s">
        <v>74</v>
      </c>
      <c r="BQ691" t="s">
        <v>74</v>
      </c>
      <c r="BR691" t="s">
        <v>97</v>
      </c>
      <c r="BS691" t="s">
        <v>8145</v>
      </c>
      <c r="BT691" t="str">
        <f>HYPERLINK("https%3A%2F%2Fwww.webofscience.com%2Fwos%2Fwoscc%2Ffull-record%2FWOS:A1997XR97600004","View Full Record in Web of Science")</f>
        <v>View Full Record in Web of Science</v>
      </c>
    </row>
    <row r="692" spans="1:72" x14ac:dyDescent="0.15">
      <c r="A692" t="s">
        <v>72</v>
      </c>
      <c r="B692" t="s">
        <v>8146</v>
      </c>
      <c r="C692" t="s">
        <v>74</v>
      </c>
      <c r="D692" t="s">
        <v>74</v>
      </c>
      <c r="E692" t="s">
        <v>74</v>
      </c>
      <c r="F692" t="s">
        <v>8146</v>
      </c>
      <c r="G692" t="s">
        <v>74</v>
      </c>
      <c r="H692" t="s">
        <v>74</v>
      </c>
      <c r="I692" t="s">
        <v>8147</v>
      </c>
      <c r="J692" t="s">
        <v>3554</v>
      </c>
      <c r="K692" t="s">
        <v>74</v>
      </c>
      <c r="L692" t="s">
        <v>74</v>
      </c>
      <c r="M692" t="s">
        <v>77</v>
      </c>
      <c r="N692" t="s">
        <v>78</v>
      </c>
      <c r="O692" t="s">
        <v>74</v>
      </c>
      <c r="P692" t="s">
        <v>74</v>
      </c>
      <c r="Q692" t="s">
        <v>74</v>
      </c>
      <c r="R692" t="s">
        <v>74</v>
      </c>
      <c r="S692" t="s">
        <v>74</v>
      </c>
      <c r="T692" t="s">
        <v>8148</v>
      </c>
      <c r="U692" t="s">
        <v>8149</v>
      </c>
      <c r="V692" t="s">
        <v>8150</v>
      </c>
      <c r="W692" t="s">
        <v>8151</v>
      </c>
      <c r="X692" t="s">
        <v>8152</v>
      </c>
      <c r="Y692" t="s">
        <v>8153</v>
      </c>
      <c r="Z692" t="s">
        <v>74</v>
      </c>
      <c r="AA692" t="s">
        <v>8154</v>
      </c>
      <c r="AB692" t="s">
        <v>74</v>
      </c>
      <c r="AC692" t="s">
        <v>74</v>
      </c>
      <c r="AD692" t="s">
        <v>74</v>
      </c>
      <c r="AE692" t="s">
        <v>74</v>
      </c>
      <c r="AF692" t="s">
        <v>74</v>
      </c>
      <c r="AG692">
        <v>70</v>
      </c>
      <c r="AH692">
        <v>58</v>
      </c>
      <c r="AI692">
        <v>60</v>
      </c>
      <c r="AJ692">
        <v>1</v>
      </c>
      <c r="AK692">
        <v>24</v>
      </c>
      <c r="AL692" t="s">
        <v>3560</v>
      </c>
      <c r="AM692" t="s">
        <v>3561</v>
      </c>
      <c r="AN692" t="s">
        <v>3562</v>
      </c>
      <c r="AO692" t="s">
        <v>3563</v>
      </c>
      <c r="AP692" t="s">
        <v>74</v>
      </c>
      <c r="AQ692" t="s">
        <v>74</v>
      </c>
      <c r="AR692" t="s">
        <v>3564</v>
      </c>
      <c r="AS692" t="s">
        <v>3565</v>
      </c>
      <c r="AT692" t="s">
        <v>74</v>
      </c>
      <c r="AU692">
        <v>1997</v>
      </c>
      <c r="AV692">
        <v>154</v>
      </c>
      <c r="AW692" t="s">
        <v>74</v>
      </c>
      <c r="AX692" t="s">
        <v>74</v>
      </c>
      <c r="AY692" t="s">
        <v>74</v>
      </c>
      <c r="AZ692" t="s">
        <v>74</v>
      </c>
      <c r="BA692" t="s">
        <v>74</v>
      </c>
      <c r="BB692">
        <v>121</v>
      </c>
      <c r="BC692">
        <v>131</v>
      </c>
      <c r="BD692" t="s">
        <v>74</v>
      </c>
      <c r="BE692" t="s">
        <v>8155</v>
      </c>
      <c r="BF692" t="str">
        <f>HYPERLINK("http://dx.doi.org/10.3354/meps154121","http://dx.doi.org/10.3354/meps154121")</f>
        <v>http://dx.doi.org/10.3354/meps154121</v>
      </c>
      <c r="BG692" t="s">
        <v>74</v>
      </c>
      <c r="BH692" t="s">
        <v>74</v>
      </c>
      <c r="BI692">
        <v>11</v>
      </c>
      <c r="BJ692" t="s">
        <v>3567</v>
      </c>
      <c r="BK692" t="s">
        <v>95</v>
      </c>
      <c r="BL692" t="s">
        <v>3568</v>
      </c>
      <c r="BM692" t="s">
        <v>8144</v>
      </c>
      <c r="BN692" t="s">
        <v>74</v>
      </c>
      <c r="BO692" t="s">
        <v>227</v>
      </c>
      <c r="BP692" t="s">
        <v>74</v>
      </c>
      <c r="BQ692" t="s">
        <v>74</v>
      </c>
      <c r="BR692" t="s">
        <v>97</v>
      </c>
      <c r="BS692" t="s">
        <v>8156</v>
      </c>
      <c r="BT692" t="str">
        <f>HYPERLINK("https%3A%2F%2Fwww.webofscience.com%2Fwos%2Fwoscc%2Ffull-record%2FWOS:A1997XR97600010","View Full Record in Web of Science")</f>
        <v>View Full Record in Web of Science</v>
      </c>
    </row>
    <row r="693" spans="1:72" x14ac:dyDescent="0.15">
      <c r="A693" t="s">
        <v>72</v>
      </c>
      <c r="B693" t="s">
        <v>8157</v>
      </c>
      <c r="C693" t="s">
        <v>74</v>
      </c>
      <c r="D693" t="s">
        <v>74</v>
      </c>
      <c r="E693" t="s">
        <v>74</v>
      </c>
      <c r="F693" t="s">
        <v>8157</v>
      </c>
      <c r="G693" t="s">
        <v>74</v>
      </c>
      <c r="H693" t="s">
        <v>74</v>
      </c>
      <c r="I693" t="s">
        <v>8158</v>
      </c>
      <c r="J693" t="s">
        <v>3554</v>
      </c>
      <c r="K693" t="s">
        <v>74</v>
      </c>
      <c r="L693" t="s">
        <v>74</v>
      </c>
      <c r="M693" t="s">
        <v>77</v>
      </c>
      <c r="N693" t="s">
        <v>78</v>
      </c>
      <c r="O693" t="s">
        <v>74</v>
      </c>
      <c r="P693" t="s">
        <v>74</v>
      </c>
      <c r="Q693" t="s">
        <v>74</v>
      </c>
      <c r="R693" t="s">
        <v>74</v>
      </c>
      <c r="S693" t="s">
        <v>74</v>
      </c>
      <c r="T693" t="s">
        <v>8159</v>
      </c>
      <c r="U693" t="s">
        <v>8160</v>
      </c>
      <c r="V693" t="s">
        <v>8161</v>
      </c>
      <c r="W693" t="s">
        <v>8162</v>
      </c>
      <c r="X693" t="s">
        <v>2124</v>
      </c>
      <c r="Y693" t="s">
        <v>8163</v>
      </c>
      <c r="Z693" t="s">
        <v>74</v>
      </c>
      <c r="AA693" t="s">
        <v>8164</v>
      </c>
      <c r="AB693" t="s">
        <v>8165</v>
      </c>
      <c r="AC693" t="s">
        <v>74</v>
      </c>
      <c r="AD693" t="s">
        <v>74</v>
      </c>
      <c r="AE693" t="s">
        <v>74</v>
      </c>
      <c r="AF693" t="s">
        <v>74</v>
      </c>
      <c r="AG693">
        <v>58</v>
      </c>
      <c r="AH693">
        <v>71</v>
      </c>
      <c r="AI693">
        <v>76</v>
      </c>
      <c r="AJ693">
        <v>2</v>
      </c>
      <c r="AK693">
        <v>22</v>
      </c>
      <c r="AL693" t="s">
        <v>3560</v>
      </c>
      <c r="AM693" t="s">
        <v>3561</v>
      </c>
      <c r="AN693" t="s">
        <v>3562</v>
      </c>
      <c r="AO693" t="s">
        <v>3563</v>
      </c>
      <c r="AP693" t="s">
        <v>74</v>
      </c>
      <c r="AQ693" t="s">
        <v>74</v>
      </c>
      <c r="AR693" t="s">
        <v>3564</v>
      </c>
      <c r="AS693" t="s">
        <v>3565</v>
      </c>
      <c r="AT693" t="s">
        <v>74</v>
      </c>
      <c r="AU693">
        <v>1997</v>
      </c>
      <c r="AV693">
        <v>153</v>
      </c>
      <c r="AW693" t="s">
        <v>74</v>
      </c>
      <c r="AX693" t="s">
        <v>74</v>
      </c>
      <c r="AY693" t="s">
        <v>74</v>
      </c>
      <c r="AZ693" t="s">
        <v>74</v>
      </c>
      <c r="BA693" t="s">
        <v>74</v>
      </c>
      <c r="BB693">
        <v>217</v>
      </c>
      <c r="BC693">
        <v>228</v>
      </c>
      <c r="BD693" t="s">
        <v>74</v>
      </c>
      <c r="BE693" t="s">
        <v>8166</v>
      </c>
      <c r="BF693" t="str">
        <f>HYPERLINK("http://dx.doi.org/10.3354/meps153217","http://dx.doi.org/10.3354/meps153217")</f>
        <v>http://dx.doi.org/10.3354/meps153217</v>
      </c>
      <c r="BG693" t="s">
        <v>74</v>
      </c>
      <c r="BH693" t="s">
        <v>74</v>
      </c>
      <c r="BI693">
        <v>12</v>
      </c>
      <c r="BJ693" t="s">
        <v>3567</v>
      </c>
      <c r="BK693" t="s">
        <v>95</v>
      </c>
      <c r="BL693" t="s">
        <v>3568</v>
      </c>
      <c r="BM693" t="s">
        <v>8167</v>
      </c>
      <c r="BN693" t="s">
        <v>74</v>
      </c>
      <c r="BO693" t="s">
        <v>227</v>
      </c>
      <c r="BP693" t="s">
        <v>74</v>
      </c>
      <c r="BQ693" t="s">
        <v>74</v>
      </c>
      <c r="BR693" t="s">
        <v>97</v>
      </c>
      <c r="BS693" t="s">
        <v>8168</v>
      </c>
      <c r="BT693" t="str">
        <f>HYPERLINK("https%3A%2F%2Fwww.webofscience.com%2Fwos%2Fwoscc%2Ffull-record%2FWOS:A1997XR97400020","View Full Record in Web of Science")</f>
        <v>View Full Record in Web of Science</v>
      </c>
    </row>
    <row r="694" spans="1:72" x14ac:dyDescent="0.15">
      <c r="A694" t="s">
        <v>72</v>
      </c>
      <c r="B694" t="s">
        <v>8169</v>
      </c>
      <c r="C694" t="s">
        <v>74</v>
      </c>
      <c r="D694" t="s">
        <v>74</v>
      </c>
      <c r="E694" t="s">
        <v>74</v>
      </c>
      <c r="F694" t="s">
        <v>8169</v>
      </c>
      <c r="G694" t="s">
        <v>74</v>
      </c>
      <c r="H694" t="s">
        <v>74</v>
      </c>
      <c r="I694" t="s">
        <v>8170</v>
      </c>
      <c r="J694" t="s">
        <v>3554</v>
      </c>
      <c r="K694" t="s">
        <v>74</v>
      </c>
      <c r="L694" t="s">
        <v>74</v>
      </c>
      <c r="M694" t="s">
        <v>77</v>
      </c>
      <c r="N694" t="s">
        <v>78</v>
      </c>
      <c r="O694" t="s">
        <v>74</v>
      </c>
      <c r="P694" t="s">
        <v>74</v>
      </c>
      <c r="Q694" t="s">
        <v>74</v>
      </c>
      <c r="R694" t="s">
        <v>74</v>
      </c>
      <c r="S694" t="s">
        <v>74</v>
      </c>
      <c r="T694" t="s">
        <v>8171</v>
      </c>
      <c r="U694" t="s">
        <v>8172</v>
      </c>
      <c r="V694" t="s">
        <v>8173</v>
      </c>
      <c r="W694" t="s">
        <v>8174</v>
      </c>
      <c r="X694" t="s">
        <v>82</v>
      </c>
      <c r="Y694" t="s">
        <v>74</v>
      </c>
      <c r="Z694" t="s">
        <v>74</v>
      </c>
      <c r="AA694" t="s">
        <v>74</v>
      </c>
      <c r="AB694" t="s">
        <v>74</v>
      </c>
      <c r="AC694" t="s">
        <v>74</v>
      </c>
      <c r="AD694" t="s">
        <v>74</v>
      </c>
      <c r="AE694" t="s">
        <v>74</v>
      </c>
      <c r="AF694" t="s">
        <v>74</v>
      </c>
      <c r="AG694">
        <v>37</v>
      </c>
      <c r="AH694">
        <v>39</v>
      </c>
      <c r="AI694">
        <v>45</v>
      </c>
      <c r="AJ694">
        <v>3</v>
      </c>
      <c r="AK694">
        <v>12</v>
      </c>
      <c r="AL694" t="s">
        <v>3560</v>
      </c>
      <c r="AM694" t="s">
        <v>3561</v>
      </c>
      <c r="AN694" t="s">
        <v>3562</v>
      </c>
      <c r="AO694" t="s">
        <v>3563</v>
      </c>
      <c r="AP694" t="s">
        <v>74</v>
      </c>
      <c r="AQ694" t="s">
        <v>74</v>
      </c>
      <c r="AR694" t="s">
        <v>3564</v>
      </c>
      <c r="AS694" t="s">
        <v>3565</v>
      </c>
      <c r="AT694" t="s">
        <v>74</v>
      </c>
      <c r="AU694">
        <v>1997</v>
      </c>
      <c r="AV694">
        <v>152</v>
      </c>
      <c r="AW694" t="s">
        <v>875</v>
      </c>
      <c r="AX694" t="s">
        <v>74</v>
      </c>
      <c r="AY694" t="s">
        <v>74</v>
      </c>
      <c r="AZ694" t="s">
        <v>74</v>
      </c>
      <c r="BA694" t="s">
        <v>74</v>
      </c>
      <c r="BB694">
        <v>205</v>
      </c>
      <c r="BC694">
        <v>215</v>
      </c>
      <c r="BD694" t="s">
        <v>74</v>
      </c>
      <c r="BE694" t="s">
        <v>8175</v>
      </c>
      <c r="BF694" t="str">
        <f>HYPERLINK("http://dx.doi.org/10.3354/meps152205","http://dx.doi.org/10.3354/meps152205")</f>
        <v>http://dx.doi.org/10.3354/meps152205</v>
      </c>
      <c r="BG694" t="s">
        <v>74</v>
      </c>
      <c r="BH694" t="s">
        <v>74</v>
      </c>
      <c r="BI694">
        <v>11</v>
      </c>
      <c r="BJ694" t="s">
        <v>3567</v>
      </c>
      <c r="BK694" t="s">
        <v>95</v>
      </c>
      <c r="BL694" t="s">
        <v>3568</v>
      </c>
      <c r="BM694" t="s">
        <v>8176</v>
      </c>
      <c r="BN694" t="s">
        <v>74</v>
      </c>
      <c r="BO694" t="s">
        <v>8177</v>
      </c>
      <c r="BP694" t="s">
        <v>74</v>
      </c>
      <c r="BQ694" t="s">
        <v>74</v>
      </c>
      <c r="BR694" t="s">
        <v>97</v>
      </c>
      <c r="BS694" t="s">
        <v>8178</v>
      </c>
      <c r="BT694" t="str">
        <f>HYPERLINK("https%3A%2F%2Fwww.webofscience.com%2Fwos%2Fwoscc%2Ffull-record%2FWOS:A1997XK65100018","View Full Record in Web of Science")</f>
        <v>View Full Record in Web of Science</v>
      </c>
    </row>
    <row r="695" spans="1:72" x14ac:dyDescent="0.15">
      <c r="A695" t="s">
        <v>72</v>
      </c>
      <c r="B695" t="s">
        <v>8179</v>
      </c>
      <c r="C695" t="s">
        <v>74</v>
      </c>
      <c r="D695" t="s">
        <v>74</v>
      </c>
      <c r="E695" t="s">
        <v>74</v>
      </c>
      <c r="F695" t="s">
        <v>8179</v>
      </c>
      <c r="G695" t="s">
        <v>74</v>
      </c>
      <c r="H695" t="s">
        <v>74</v>
      </c>
      <c r="I695" t="s">
        <v>8180</v>
      </c>
      <c r="J695" t="s">
        <v>3554</v>
      </c>
      <c r="K695" t="s">
        <v>74</v>
      </c>
      <c r="L695" t="s">
        <v>74</v>
      </c>
      <c r="M695" t="s">
        <v>77</v>
      </c>
      <c r="N695" t="s">
        <v>78</v>
      </c>
      <c r="O695" t="s">
        <v>74</v>
      </c>
      <c r="P695" t="s">
        <v>74</v>
      </c>
      <c r="Q695" t="s">
        <v>74</v>
      </c>
      <c r="R695" t="s">
        <v>74</v>
      </c>
      <c r="S695" t="s">
        <v>74</v>
      </c>
      <c r="T695" t="s">
        <v>8181</v>
      </c>
      <c r="U695" t="s">
        <v>8182</v>
      </c>
      <c r="V695" t="s">
        <v>8183</v>
      </c>
      <c r="W695" t="s">
        <v>8184</v>
      </c>
      <c r="X695" t="s">
        <v>8185</v>
      </c>
      <c r="Y695" t="s">
        <v>8186</v>
      </c>
      <c r="Z695" t="s">
        <v>74</v>
      </c>
      <c r="AA695" t="s">
        <v>8187</v>
      </c>
      <c r="AB695" t="s">
        <v>8188</v>
      </c>
      <c r="AC695" t="s">
        <v>74</v>
      </c>
      <c r="AD695" t="s">
        <v>74</v>
      </c>
      <c r="AE695" t="s">
        <v>74</v>
      </c>
      <c r="AF695" t="s">
        <v>74</v>
      </c>
      <c r="AG695">
        <v>46</v>
      </c>
      <c r="AH695">
        <v>42</v>
      </c>
      <c r="AI695">
        <v>44</v>
      </c>
      <c r="AJ695">
        <v>0</v>
      </c>
      <c r="AK695">
        <v>17</v>
      </c>
      <c r="AL695" t="s">
        <v>3560</v>
      </c>
      <c r="AM695" t="s">
        <v>3561</v>
      </c>
      <c r="AN695" t="s">
        <v>3562</v>
      </c>
      <c r="AO695" t="s">
        <v>3563</v>
      </c>
      <c r="AP695" t="s">
        <v>74</v>
      </c>
      <c r="AQ695" t="s">
        <v>74</v>
      </c>
      <c r="AR695" t="s">
        <v>3564</v>
      </c>
      <c r="AS695" t="s">
        <v>3565</v>
      </c>
      <c r="AT695" t="s">
        <v>74</v>
      </c>
      <c r="AU695">
        <v>1997</v>
      </c>
      <c r="AV695">
        <v>152</v>
      </c>
      <c r="AW695" t="s">
        <v>875</v>
      </c>
      <c r="AX695" t="s">
        <v>74</v>
      </c>
      <c r="AY695" t="s">
        <v>74</v>
      </c>
      <c r="AZ695" t="s">
        <v>74</v>
      </c>
      <c r="BA695" t="s">
        <v>74</v>
      </c>
      <c r="BB695">
        <v>285</v>
      </c>
      <c r="BC695">
        <v>293</v>
      </c>
      <c r="BD695" t="s">
        <v>74</v>
      </c>
      <c r="BE695" t="s">
        <v>8189</v>
      </c>
      <c r="BF695" t="str">
        <f>HYPERLINK("http://dx.doi.org/10.3354/meps152285","http://dx.doi.org/10.3354/meps152285")</f>
        <v>http://dx.doi.org/10.3354/meps152285</v>
      </c>
      <c r="BG695" t="s">
        <v>74</v>
      </c>
      <c r="BH695" t="s">
        <v>74</v>
      </c>
      <c r="BI695">
        <v>9</v>
      </c>
      <c r="BJ695" t="s">
        <v>3567</v>
      </c>
      <c r="BK695" t="s">
        <v>95</v>
      </c>
      <c r="BL695" t="s">
        <v>3568</v>
      </c>
      <c r="BM695" t="s">
        <v>8176</v>
      </c>
      <c r="BN695" t="s">
        <v>74</v>
      </c>
      <c r="BO695" t="s">
        <v>227</v>
      </c>
      <c r="BP695" t="s">
        <v>74</v>
      </c>
      <c r="BQ695" t="s">
        <v>74</v>
      </c>
      <c r="BR695" t="s">
        <v>97</v>
      </c>
      <c r="BS695" t="s">
        <v>8190</v>
      </c>
      <c r="BT695" t="str">
        <f>HYPERLINK("https%3A%2F%2Fwww.webofscience.com%2Fwos%2Fwoscc%2Ffull-record%2FWOS:A1997XK65100025","View Full Record in Web of Science")</f>
        <v>View Full Record in Web of Science</v>
      </c>
    </row>
    <row r="696" spans="1:72" x14ac:dyDescent="0.15">
      <c r="A696" t="s">
        <v>72</v>
      </c>
      <c r="B696" t="s">
        <v>8191</v>
      </c>
      <c r="C696" t="s">
        <v>74</v>
      </c>
      <c r="D696" t="s">
        <v>74</v>
      </c>
      <c r="E696" t="s">
        <v>74</v>
      </c>
      <c r="F696" t="s">
        <v>8191</v>
      </c>
      <c r="G696" t="s">
        <v>74</v>
      </c>
      <c r="H696" t="s">
        <v>74</v>
      </c>
      <c r="I696" t="s">
        <v>8192</v>
      </c>
      <c r="J696" t="s">
        <v>3554</v>
      </c>
      <c r="K696" t="s">
        <v>74</v>
      </c>
      <c r="L696" t="s">
        <v>74</v>
      </c>
      <c r="M696" t="s">
        <v>77</v>
      </c>
      <c r="N696" t="s">
        <v>78</v>
      </c>
      <c r="O696" t="s">
        <v>74</v>
      </c>
      <c r="P696" t="s">
        <v>74</v>
      </c>
      <c r="Q696" t="s">
        <v>74</v>
      </c>
      <c r="R696" t="s">
        <v>74</v>
      </c>
      <c r="S696" t="s">
        <v>74</v>
      </c>
      <c r="T696" t="s">
        <v>8193</v>
      </c>
      <c r="U696" t="s">
        <v>8194</v>
      </c>
      <c r="V696" t="s">
        <v>8195</v>
      </c>
      <c r="W696" t="s">
        <v>8196</v>
      </c>
      <c r="X696" t="s">
        <v>7118</v>
      </c>
      <c r="Y696" t="s">
        <v>74</v>
      </c>
      <c r="Z696" t="s">
        <v>74</v>
      </c>
      <c r="AA696" t="s">
        <v>8197</v>
      </c>
      <c r="AB696" t="s">
        <v>8198</v>
      </c>
      <c r="AC696" t="s">
        <v>74</v>
      </c>
      <c r="AD696" t="s">
        <v>74</v>
      </c>
      <c r="AE696" t="s">
        <v>74</v>
      </c>
      <c r="AF696" t="s">
        <v>74</v>
      </c>
      <c r="AG696">
        <v>89</v>
      </c>
      <c r="AH696">
        <v>35</v>
      </c>
      <c r="AI696">
        <v>39</v>
      </c>
      <c r="AJ696">
        <v>0</v>
      </c>
      <c r="AK696">
        <v>22</v>
      </c>
      <c r="AL696" t="s">
        <v>3560</v>
      </c>
      <c r="AM696" t="s">
        <v>3561</v>
      </c>
      <c r="AN696" t="s">
        <v>3562</v>
      </c>
      <c r="AO696" t="s">
        <v>3563</v>
      </c>
      <c r="AP696" t="s">
        <v>74</v>
      </c>
      <c r="AQ696" t="s">
        <v>74</v>
      </c>
      <c r="AR696" t="s">
        <v>3564</v>
      </c>
      <c r="AS696" t="s">
        <v>3565</v>
      </c>
      <c r="AT696" t="s">
        <v>74</v>
      </c>
      <c r="AU696">
        <v>1997</v>
      </c>
      <c r="AV696">
        <v>151</v>
      </c>
      <c r="AW696" t="s">
        <v>875</v>
      </c>
      <c r="AX696" t="s">
        <v>74</v>
      </c>
      <c r="AY696" t="s">
        <v>74</v>
      </c>
      <c r="AZ696" t="s">
        <v>74</v>
      </c>
      <c r="BA696" t="s">
        <v>74</v>
      </c>
      <c r="BB696">
        <v>205</v>
      </c>
      <c r="BC696">
        <v>218</v>
      </c>
      <c r="BD696" t="s">
        <v>74</v>
      </c>
      <c r="BE696" t="s">
        <v>8199</v>
      </c>
      <c r="BF696" t="str">
        <f>HYPERLINK("http://dx.doi.org/10.3354/meps151205","http://dx.doi.org/10.3354/meps151205")</f>
        <v>http://dx.doi.org/10.3354/meps151205</v>
      </c>
      <c r="BG696" t="s">
        <v>74</v>
      </c>
      <c r="BH696" t="s">
        <v>74</v>
      </c>
      <c r="BI696">
        <v>14</v>
      </c>
      <c r="BJ696" t="s">
        <v>3567</v>
      </c>
      <c r="BK696" t="s">
        <v>95</v>
      </c>
      <c r="BL696" t="s">
        <v>3568</v>
      </c>
      <c r="BM696" t="s">
        <v>8200</v>
      </c>
      <c r="BN696" t="s">
        <v>74</v>
      </c>
      <c r="BO696" t="s">
        <v>227</v>
      </c>
      <c r="BP696" t="s">
        <v>74</v>
      </c>
      <c r="BQ696" t="s">
        <v>74</v>
      </c>
      <c r="BR696" t="s">
        <v>97</v>
      </c>
      <c r="BS696" t="s">
        <v>8201</v>
      </c>
      <c r="BT696" t="str">
        <f>HYPERLINK("https%3A%2F%2Fwww.webofscience.com%2Fwos%2Fwoscc%2Ffull-record%2FWOS:A1997XE68700020","View Full Record in Web of Science")</f>
        <v>View Full Record in Web of Science</v>
      </c>
    </row>
    <row r="697" spans="1:72" x14ac:dyDescent="0.15">
      <c r="A697" t="s">
        <v>72</v>
      </c>
      <c r="B697" t="s">
        <v>8202</v>
      </c>
      <c r="C697" t="s">
        <v>74</v>
      </c>
      <c r="D697" t="s">
        <v>74</v>
      </c>
      <c r="E697" t="s">
        <v>74</v>
      </c>
      <c r="F697" t="s">
        <v>8202</v>
      </c>
      <c r="G697" t="s">
        <v>74</v>
      </c>
      <c r="H697" t="s">
        <v>74</v>
      </c>
      <c r="I697" t="s">
        <v>8203</v>
      </c>
      <c r="J697" t="s">
        <v>3554</v>
      </c>
      <c r="K697" t="s">
        <v>74</v>
      </c>
      <c r="L697" t="s">
        <v>74</v>
      </c>
      <c r="M697" t="s">
        <v>77</v>
      </c>
      <c r="N697" t="s">
        <v>78</v>
      </c>
      <c r="O697" t="s">
        <v>74</v>
      </c>
      <c r="P697" t="s">
        <v>74</v>
      </c>
      <c r="Q697" t="s">
        <v>74</v>
      </c>
      <c r="R697" t="s">
        <v>74</v>
      </c>
      <c r="S697" t="s">
        <v>74</v>
      </c>
      <c r="T697" t="s">
        <v>8204</v>
      </c>
      <c r="U697" t="s">
        <v>8205</v>
      </c>
      <c r="V697" t="s">
        <v>8206</v>
      </c>
      <c r="W697" t="s">
        <v>8207</v>
      </c>
      <c r="X697" t="s">
        <v>8208</v>
      </c>
      <c r="Y697" t="s">
        <v>8209</v>
      </c>
      <c r="Z697" t="s">
        <v>74</v>
      </c>
      <c r="AA697" t="s">
        <v>8210</v>
      </c>
      <c r="AB697" t="s">
        <v>74</v>
      </c>
      <c r="AC697" t="s">
        <v>74</v>
      </c>
      <c r="AD697" t="s">
        <v>74</v>
      </c>
      <c r="AE697" t="s">
        <v>74</v>
      </c>
      <c r="AF697" t="s">
        <v>74</v>
      </c>
      <c r="AG697">
        <v>44</v>
      </c>
      <c r="AH697">
        <v>79</v>
      </c>
      <c r="AI697">
        <v>85</v>
      </c>
      <c r="AJ697">
        <v>0</v>
      </c>
      <c r="AK697">
        <v>23</v>
      </c>
      <c r="AL697" t="s">
        <v>3560</v>
      </c>
      <c r="AM697" t="s">
        <v>3561</v>
      </c>
      <c r="AN697" t="s">
        <v>3562</v>
      </c>
      <c r="AO697" t="s">
        <v>3563</v>
      </c>
      <c r="AP697" t="s">
        <v>74</v>
      </c>
      <c r="AQ697" t="s">
        <v>74</v>
      </c>
      <c r="AR697" t="s">
        <v>3564</v>
      </c>
      <c r="AS697" t="s">
        <v>3565</v>
      </c>
      <c r="AT697" t="s">
        <v>74</v>
      </c>
      <c r="AU697">
        <v>1997</v>
      </c>
      <c r="AV697">
        <v>150</v>
      </c>
      <c r="AW697" t="s">
        <v>875</v>
      </c>
      <c r="AX697" t="s">
        <v>74</v>
      </c>
      <c r="AY697" t="s">
        <v>74</v>
      </c>
      <c r="AZ697" t="s">
        <v>74</v>
      </c>
      <c r="BA697" t="s">
        <v>74</v>
      </c>
      <c r="BB697">
        <v>11</v>
      </c>
      <c r="BC697">
        <v>20</v>
      </c>
      <c r="BD697" t="s">
        <v>74</v>
      </c>
      <c r="BE697" t="s">
        <v>8211</v>
      </c>
      <c r="BF697" t="str">
        <f>HYPERLINK("http://dx.doi.org/10.3354/meps150011","http://dx.doi.org/10.3354/meps150011")</f>
        <v>http://dx.doi.org/10.3354/meps150011</v>
      </c>
      <c r="BG697" t="s">
        <v>74</v>
      </c>
      <c r="BH697" t="s">
        <v>74</v>
      </c>
      <c r="BI697">
        <v>10</v>
      </c>
      <c r="BJ697" t="s">
        <v>3567</v>
      </c>
      <c r="BK697" t="s">
        <v>95</v>
      </c>
      <c r="BL697" t="s">
        <v>3568</v>
      </c>
      <c r="BM697" t="s">
        <v>8212</v>
      </c>
      <c r="BN697" t="s">
        <v>74</v>
      </c>
      <c r="BO697" t="s">
        <v>227</v>
      </c>
      <c r="BP697" t="s">
        <v>74</v>
      </c>
      <c r="BQ697" t="s">
        <v>74</v>
      </c>
      <c r="BR697" t="s">
        <v>97</v>
      </c>
      <c r="BS697" t="s">
        <v>8213</v>
      </c>
      <c r="BT697" t="str">
        <f>HYPERLINK("https%3A%2F%2Fwww.webofscience.com%2Fwos%2Fwoscc%2Ffull-record%2FWOS:A1997XB24200002","View Full Record in Web of Science")</f>
        <v>View Full Record in Web of Science</v>
      </c>
    </row>
    <row r="698" spans="1:72" x14ac:dyDescent="0.15">
      <c r="A698" t="s">
        <v>72</v>
      </c>
      <c r="B698" t="s">
        <v>8214</v>
      </c>
      <c r="C698" t="s">
        <v>74</v>
      </c>
      <c r="D698" t="s">
        <v>74</v>
      </c>
      <c r="E698" t="s">
        <v>74</v>
      </c>
      <c r="F698" t="s">
        <v>8214</v>
      </c>
      <c r="G698" t="s">
        <v>74</v>
      </c>
      <c r="H698" t="s">
        <v>74</v>
      </c>
      <c r="I698" t="s">
        <v>8215</v>
      </c>
      <c r="J698" t="s">
        <v>3554</v>
      </c>
      <c r="K698" t="s">
        <v>74</v>
      </c>
      <c r="L698" t="s">
        <v>74</v>
      </c>
      <c r="M698" t="s">
        <v>77</v>
      </c>
      <c r="N698" t="s">
        <v>78</v>
      </c>
      <c r="O698" t="s">
        <v>74</v>
      </c>
      <c r="P698" t="s">
        <v>74</v>
      </c>
      <c r="Q698" t="s">
        <v>74</v>
      </c>
      <c r="R698" t="s">
        <v>74</v>
      </c>
      <c r="S698" t="s">
        <v>74</v>
      </c>
      <c r="T698" t="s">
        <v>8216</v>
      </c>
      <c r="U698" t="s">
        <v>8217</v>
      </c>
      <c r="V698" t="s">
        <v>8218</v>
      </c>
      <c r="W698" t="s">
        <v>8219</v>
      </c>
      <c r="X698" t="s">
        <v>8220</v>
      </c>
      <c r="Y698" t="s">
        <v>8221</v>
      </c>
      <c r="Z698" t="s">
        <v>74</v>
      </c>
      <c r="AA698" t="s">
        <v>8222</v>
      </c>
      <c r="AB698" t="s">
        <v>8223</v>
      </c>
      <c r="AC698" t="s">
        <v>74</v>
      </c>
      <c r="AD698" t="s">
        <v>74</v>
      </c>
      <c r="AE698" t="s">
        <v>74</v>
      </c>
      <c r="AF698" t="s">
        <v>74</v>
      </c>
      <c r="AG698">
        <v>50</v>
      </c>
      <c r="AH698">
        <v>152</v>
      </c>
      <c r="AI698">
        <v>160</v>
      </c>
      <c r="AJ698">
        <v>0</v>
      </c>
      <c r="AK698">
        <v>40</v>
      </c>
      <c r="AL698" t="s">
        <v>3560</v>
      </c>
      <c r="AM698" t="s">
        <v>3561</v>
      </c>
      <c r="AN698" t="s">
        <v>3562</v>
      </c>
      <c r="AO698" t="s">
        <v>3563</v>
      </c>
      <c r="AP698" t="s">
        <v>3578</v>
      </c>
      <c r="AQ698" t="s">
        <v>74</v>
      </c>
      <c r="AR698" t="s">
        <v>3564</v>
      </c>
      <c r="AS698" t="s">
        <v>3565</v>
      </c>
      <c r="AT698" t="s">
        <v>74</v>
      </c>
      <c r="AU698">
        <v>1997</v>
      </c>
      <c r="AV698">
        <v>150</v>
      </c>
      <c r="AW698" t="s">
        <v>875</v>
      </c>
      <c r="AX698" t="s">
        <v>74</v>
      </c>
      <c r="AY698" t="s">
        <v>74</v>
      </c>
      <c r="AZ698" t="s">
        <v>74</v>
      </c>
      <c r="BA698" t="s">
        <v>74</v>
      </c>
      <c r="BB698">
        <v>21</v>
      </c>
      <c r="BC698">
        <v>33</v>
      </c>
      <c r="BD698" t="s">
        <v>74</v>
      </c>
      <c r="BE698" t="s">
        <v>8224</v>
      </c>
      <c r="BF698" t="str">
        <f>HYPERLINK("http://dx.doi.org/10.3354/meps150021","http://dx.doi.org/10.3354/meps150021")</f>
        <v>http://dx.doi.org/10.3354/meps150021</v>
      </c>
      <c r="BG698" t="s">
        <v>74</v>
      </c>
      <c r="BH698" t="s">
        <v>74</v>
      </c>
      <c r="BI698">
        <v>13</v>
      </c>
      <c r="BJ698" t="s">
        <v>3567</v>
      </c>
      <c r="BK698" t="s">
        <v>95</v>
      </c>
      <c r="BL698" t="s">
        <v>3568</v>
      </c>
      <c r="BM698" t="s">
        <v>8212</v>
      </c>
      <c r="BN698" t="s">
        <v>74</v>
      </c>
      <c r="BO698" t="s">
        <v>8225</v>
      </c>
      <c r="BP698" t="s">
        <v>74</v>
      </c>
      <c r="BQ698" t="s">
        <v>74</v>
      </c>
      <c r="BR698" t="s">
        <v>97</v>
      </c>
      <c r="BS698" t="s">
        <v>8226</v>
      </c>
      <c r="BT698" t="str">
        <f>HYPERLINK("https%3A%2F%2Fwww.webofscience.com%2Fwos%2Fwoscc%2Ffull-record%2FWOS:A1997XB24200003","View Full Record in Web of Science")</f>
        <v>View Full Record in Web of Science</v>
      </c>
    </row>
    <row r="699" spans="1:72" x14ac:dyDescent="0.15">
      <c r="A699" t="s">
        <v>72</v>
      </c>
      <c r="B699" t="s">
        <v>8227</v>
      </c>
      <c r="C699" t="s">
        <v>74</v>
      </c>
      <c r="D699" t="s">
        <v>74</v>
      </c>
      <c r="E699" t="s">
        <v>74</v>
      </c>
      <c r="F699" t="s">
        <v>8227</v>
      </c>
      <c r="G699" t="s">
        <v>74</v>
      </c>
      <c r="H699" t="s">
        <v>74</v>
      </c>
      <c r="I699" t="s">
        <v>8228</v>
      </c>
      <c r="J699" t="s">
        <v>3554</v>
      </c>
      <c r="K699" t="s">
        <v>74</v>
      </c>
      <c r="L699" t="s">
        <v>74</v>
      </c>
      <c r="M699" t="s">
        <v>77</v>
      </c>
      <c r="N699" t="s">
        <v>428</v>
      </c>
      <c r="O699" t="s">
        <v>74</v>
      </c>
      <c r="P699" t="s">
        <v>74</v>
      </c>
      <c r="Q699" t="s">
        <v>74</v>
      </c>
      <c r="R699" t="s">
        <v>74</v>
      </c>
      <c r="S699" t="s">
        <v>74</v>
      </c>
      <c r="T699" t="s">
        <v>8229</v>
      </c>
      <c r="U699" t="s">
        <v>8230</v>
      </c>
      <c r="V699" t="s">
        <v>8231</v>
      </c>
      <c r="W699" t="s">
        <v>74</v>
      </c>
      <c r="X699" t="s">
        <v>74</v>
      </c>
      <c r="Y699" t="s">
        <v>8232</v>
      </c>
      <c r="Z699" t="s">
        <v>74</v>
      </c>
      <c r="AA699" t="s">
        <v>8233</v>
      </c>
      <c r="AB699" t="s">
        <v>8234</v>
      </c>
      <c r="AC699" t="s">
        <v>74</v>
      </c>
      <c r="AD699" t="s">
        <v>74</v>
      </c>
      <c r="AE699" t="s">
        <v>74</v>
      </c>
      <c r="AF699" t="s">
        <v>74</v>
      </c>
      <c r="AG699">
        <v>103</v>
      </c>
      <c r="AH699">
        <v>90</v>
      </c>
      <c r="AI699">
        <v>97</v>
      </c>
      <c r="AJ699">
        <v>1</v>
      </c>
      <c r="AK699">
        <v>14</v>
      </c>
      <c r="AL699" t="s">
        <v>3560</v>
      </c>
      <c r="AM699" t="s">
        <v>3561</v>
      </c>
      <c r="AN699" t="s">
        <v>3562</v>
      </c>
      <c r="AO699" t="s">
        <v>3563</v>
      </c>
      <c r="AP699" t="s">
        <v>74</v>
      </c>
      <c r="AQ699" t="s">
        <v>74</v>
      </c>
      <c r="AR699" t="s">
        <v>3564</v>
      </c>
      <c r="AS699" t="s">
        <v>3565</v>
      </c>
      <c r="AT699" t="s">
        <v>74</v>
      </c>
      <c r="AU699">
        <v>1997</v>
      </c>
      <c r="AV699">
        <v>150</v>
      </c>
      <c r="AW699" t="s">
        <v>875</v>
      </c>
      <c r="AX699" t="s">
        <v>74</v>
      </c>
      <c r="AY699" t="s">
        <v>74</v>
      </c>
      <c r="AZ699" t="s">
        <v>74</v>
      </c>
      <c r="BA699" t="s">
        <v>74</v>
      </c>
      <c r="BB699">
        <v>87</v>
      </c>
      <c r="BC699">
        <v>98</v>
      </c>
      <c r="BD699" t="s">
        <v>74</v>
      </c>
      <c r="BE699" t="s">
        <v>8235</v>
      </c>
      <c r="BF699" t="str">
        <f>HYPERLINK("http://dx.doi.org/10.3354/meps150087","http://dx.doi.org/10.3354/meps150087")</f>
        <v>http://dx.doi.org/10.3354/meps150087</v>
      </c>
      <c r="BG699" t="s">
        <v>74</v>
      </c>
      <c r="BH699" t="s">
        <v>74</v>
      </c>
      <c r="BI699">
        <v>12</v>
      </c>
      <c r="BJ699" t="s">
        <v>3567</v>
      </c>
      <c r="BK699" t="s">
        <v>95</v>
      </c>
      <c r="BL699" t="s">
        <v>3568</v>
      </c>
      <c r="BM699" t="s">
        <v>8212</v>
      </c>
      <c r="BN699" t="s">
        <v>74</v>
      </c>
      <c r="BO699" t="s">
        <v>227</v>
      </c>
      <c r="BP699" t="s">
        <v>74</v>
      </c>
      <c r="BQ699" t="s">
        <v>74</v>
      </c>
      <c r="BR699" t="s">
        <v>97</v>
      </c>
      <c r="BS699" t="s">
        <v>8236</v>
      </c>
      <c r="BT699" t="str">
        <f>HYPERLINK("https%3A%2F%2Fwww.webofscience.com%2Fwos%2Fwoscc%2Ffull-record%2FWOS:A1997XB24200009","View Full Record in Web of Science")</f>
        <v>View Full Record in Web of Science</v>
      </c>
    </row>
    <row r="700" spans="1:72" x14ac:dyDescent="0.15">
      <c r="A700" t="s">
        <v>72</v>
      </c>
      <c r="B700" t="s">
        <v>8237</v>
      </c>
      <c r="C700" t="s">
        <v>74</v>
      </c>
      <c r="D700" t="s">
        <v>74</v>
      </c>
      <c r="E700" t="s">
        <v>74</v>
      </c>
      <c r="F700" t="s">
        <v>8237</v>
      </c>
      <c r="G700" t="s">
        <v>74</v>
      </c>
      <c r="H700" t="s">
        <v>74</v>
      </c>
      <c r="I700" t="s">
        <v>8238</v>
      </c>
      <c r="J700" t="s">
        <v>3554</v>
      </c>
      <c r="K700" t="s">
        <v>74</v>
      </c>
      <c r="L700" t="s">
        <v>74</v>
      </c>
      <c r="M700" t="s">
        <v>77</v>
      </c>
      <c r="N700" t="s">
        <v>78</v>
      </c>
      <c r="O700" t="s">
        <v>74</v>
      </c>
      <c r="P700" t="s">
        <v>74</v>
      </c>
      <c r="Q700" t="s">
        <v>74</v>
      </c>
      <c r="R700" t="s">
        <v>74</v>
      </c>
      <c r="S700" t="s">
        <v>74</v>
      </c>
      <c r="T700" t="s">
        <v>8239</v>
      </c>
      <c r="U700" t="s">
        <v>8240</v>
      </c>
      <c r="V700" t="s">
        <v>8241</v>
      </c>
      <c r="W700" t="s">
        <v>8242</v>
      </c>
      <c r="X700" t="s">
        <v>8243</v>
      </c>
      <c r="Y700" t="s">
        <v>8244</v>
      </c>
      <c r="Z700" t="s">
        <v>74</v>
      </c>
      <c r="AA700" t="s">
        <v>8030</v>
      </c>
      <c r="AB700" t="s">
        <v>8245</v>
      </c>
      <c r="AC700" t="s">
        <v>74</v>
      </c>
      <c r="AD700" t="s">
        <v>74</v>
      </c>
      <c r="AE700" t="s">
        <v>74</v>
      </c>
      <c r="AF700" t="s">
        <v>74</v>
      </c>
      <c r="AG700">
        <v>71</v>
      </c>
      <c r="AH700">
        <v>49</v>
      </c>
      <c r="AI700">
        <v>52</v>
      </c>
      <c r="AJ700">
        <v>1</v>
      </c>
      <c r="AK700">
        <v>9</v>
      </c>
      <c r="AL700" t="s">
        <v>3560</v>
      </c>
      <c r="AM700" t="s">
        <v>3561</v>
      </c>
      <c r="AN700" t="s">
        <v>3562</v>
      </c>
      <c r="AO700" t="s">
        <v>3563</v>
      </c>
      <c r="AP700" t="s">
        <v>3578</v>
      </c>
      <c r="AQ700" t="s">
        <v>74</v>
      </c>
      <c r="AR700" t="s">
        <v>3564</v>
      </c>
      <c r="AS700" t="s">
        <v>3565</v>
      </c>
      <c r="AT700" t="s">
        <v>74</v>
      </c>
      <c r="AU700">
        <v>1997</v>
      </c>
      <c r="AV700">
        <v>150</v>
      </c>
      <c r="AW700" t="s">
        <v>875</v>
      </c>
      <c r="AX700" t="s">
        <v>74</v>
      </c>
      <c r="AY700" t="s">
        <v>74</v>
      </c>
      <c r="AZ700" t="s">
        <v>74</v>
      </c>
      <c r="BA700" t="s">
        <v>74</v>
      </c>
      <c r="BB700">
        <v>99</v>
      </c>
      <c r="BC700">
        <v>111</v>
      </c>
      <c r="BD700" t="s">
        <v>74</v>
      </c>
      <c r="BE700" t="s">
        <v>8246</v>
      </c>
      <c r="BF700" t="str">
        <f>HYPERLINK("http://dx.doi.org/10.3354/meps150099","http://dx.doi.org/10.3354/meps150099")</f>
        <v>http://dx.doi.org/10.3354/meps150099</v>
      </c>
      <c r="BG700" t="s">
        <v>74</v>
      </c>
      <c r="BH700" t="s">
        <v>74</v>
      </c>
      <c r="BI700">
        <v>13</v>
      </c>
      <c r="BJ700" t="s">
        <v>3567</v>
      </c>
      <c r="BK700" t="s">
        <v>95</v>
      </c>
      <c r="BL700" t="s">
        <v>3568</v>
      </c>
      <c r="BM700" t="s">
        <v>8212</v>
      </c>
      <c r="BN700" t="s">
        <v>74</v>
      </c>
      <c r="BO700" t="s">
        <v>227</v>
      </c>
      <c r="BP700" t="s">
        <v>74</v>
      </c>
      <c r="BQ700" t="s">
        <v>74</v>
      </c>
      <c r="BR700" t="s">
        <v>97</v>
      </c>
      <c r="BS700" t="s">
        <v>8247</v>
      </c>
      <c r="BT700" t="str">
        <f>HYPERLINK("https%3A%2F%2Fwww.webofscience.com%2Fwos%2Fwoscc%2Ffull-record%2FWOS:A1997XB24200010","View Full Record in Web of Science")</f>
        <v>View Full Record in Web of Science</v>
      </c>
    </row>
    <row r="701" spans="1:72" x14ac:dyDescent="0.15">
      <c r="A701" t="s">
        <v>72</v>
      </c>
      <c r="B701" t="s">
        <v>8248</v>
      </c>
      <c r="C701" t="s">
        <v>74</v>
      </c>
      <c r="D701" t="s">
        <v>74</v>
      </c>
      <c r="E701" t="s">
        <v>74</v>
      </c>
      <c r="F701" t="s">
        <v>8248</v>
      </c>
      <c r="G701" t="s">
        <v>74</v>
      </c>
      <c r="H701" t="s">
        <v>74</v>
      </c>
      <c r="I701" t="s">
        <v>8249</v>
      </c>
      <c r="J701" t="s">
        <v>3554</v>
      </c>
      <c r="K701" t="s">
        <v>74</v>
      </c>
      <c r="L701" t="s">
        <v>74</v>
      </c>
      <c r="M701" t="s">
        <v>77</v>
      </c>
      <c r="N701" t="s">
        <v>78</v>
      </c>
      <c r="O701" t="s">
        <v>74</v>
      </c>
      <c r="P701" t="s">
        <v>74</v>
      </c>
      <c r="Q701" t="s">
        <v>74</v>
      </c>
      <c r="R701" t="s">
        <v>74</v>
      </c>
      <c r="S701" t="s">
        <v>74</v>
      </c>
      <c r="T701" t="s">
        <v>8250</v>
      </c>
      <c r="U701" t="s">
        <v>8251</v>
      </c>
      <c r="V701" t="s">
        <v>8252</v>
      </c>
      <c r="W701" t="s">
        <v>8253</v>
      </c>
      <c r="X701" t="s">
        <v>74</v>
      </c>
      <c r="Y701" t="s">
        <v>74</v>
      </c>
      <c r="Z701" t="s">
        <v>74</v>
      </c>
      <c r="AA701" t="s">
        <v>8254</v>
      </c>
      <c r="AB701" t="s">
        <v>74</v>
      </c>
      <c r="AC701" t="s">
        <v>74</v>
      </c>
      <c r="AD701" t="s">
        <v>74</v>
      </c>
      <c r="AE701" t="s">
        <v>74</v>
      </c>
      <c r="AF701" t="s">
        <v>74</v>
      </c>
      <c r="AG701">
        <v>23</v>
      </c>
      <c r="AH701">
        <v>31</v>
      </c>
      <c r="AI701">
        <v>32</v>
      </c>
      <c r="AJ701">
        <v>0</v>
      </c>
      <c r="AK701">
        <v>7</v>
      </c>
      <c r="AL701" t="s">
        <v>3560</v>
      </c>
      <c r="AM701" t="s">
        <v>3561</v>
      </c>
      <c r="AN701" t="s">
        <v>3562</v>
      </c>
      <c r="AO701" t="s">
        <v>3563</v>
      </c>
      <c r="AP701" t="s">
        <v>74</v>
      </c>
      <c r="AQ701" t="s">
        <v>74</v>
      </c>
      <c r="AR701" t="s">
        <v>3564</v>
      </c>
      <c r="AS701" t="s">
        <v>3565</v>
      </c>
      <c r="AT701" t="s">
        <v>5966</v>
      </c>
      <c r="AU701">
        <v>1997</v>
      </c>
      <c r="AV701">
        <v>146</v>
      </c>
      <c r="AW701" t="s">
        <v>875</v>
      </c>
      <c r="AX701" t="s">
        <v>74</v>
      </c>
      <c r="AY701" t="s">
        <v>74</v>
      </c>
      <c r="AZ701" t="s">
        <v>74</v>
      </c>
      <c r="BA701" t="s">
        <v>74</v>
      </c>
      <c r="BB701">
        <v>37</v>
      </c>
      <c r="BC701">
        <v>42</v>
      </c>
      <c r="BD701" t="s">
        <v>74</v>
      </c>
      <c r="BE701" t="s">
        <v>8255</v>
      </c>
      <c r="BF701" t="str">
        <f>HYPERLINK("http://dx.doi.org/10.3354/meps146037","http://dx.doi.org/10.3354/meps146037")</f>
        <v>http://dx.doi.org/10.3354/meps146037</v>
      </c>
      <c r="BG701" t="s">
        <v>74</v>
      </c>
      <c r="BH701" t="s">
        <v>74</v>
      </c>
      <c r="BI701">
        <v>6</v>
      </c>
      <c r="BJ701" t="s">
        <v>3567</v>
      </c>
      <c r="BK701" t="s">
        <v>95</v>
      </c>
      <c r="BL701" t="s">
        <v>3568</v>
      </c>
      <c r="BM701" t="s">
        <v>8256</v>
      </c>
      <c r="BN701" t="s">
        <v>74</v>
      </c>
      <c r="BO701" t="s">
        <v>227</v>
      </c>
      <c r="BP701" t="s">
        <v>74</v>
      </c>
      <c r="BQ701" t="s">
        <v>74</v>
      </c>
      <c r="BR701" t="s">
        <v>97</v>
      </c>
      <c r="BS701" t="s">
        <v>8257</v>
      </c>
      <c r="BT701" t="str">
        <f>HYPERLINK("https%3A%2F%2Fwww.webofscience.com%2Fwos%2Fwoscc%2Ffull-record%2FWOS:A1997WL39000004","View Full Record in Web of Science")</f>
        <v>View Full Record in Web of Science</v>
      </c>
    </row>
    <row r="702" spans="1:72" x14ac:dyDescent="0.15">
      <c r="A702" t="s">
        <v>72</v>
      </c>
      <c r="B702" t="s">
        <v>8258</v>
      </c>
      <c r="C702" t="s">
        <v>74</v>
      </c>
      <c r="D702" t="s">
        <v>74</v>
      </c>
      <c r="E702" t="s">
        <v>74</v>
      </c>
      <c r="F702" t="s">
        <v>8258</v>
      </c>
      <c r="G702" t="s">
        <v>74</v>
      </c>
      <c r="H702" t="s">
        <v>74</v>
      </c>
      <c r="I702" t="s">
        <v>8259</v>
      </c>
      <c r="J702" t="s">
        <v>3554</v>
      </c>
      <c r="K702" t="s">
        <v>74</v>
      </c>
      <c r="L702" t="s">
        <v>74</v>
      </c>
      <c r="M702" t="s">
        <v>77</v>
      </c>
      <c r="N702" t="s">
        <v>78</v>
      </c>
      <c r="O702" t="s">
        <v>74</v>
      </c>
      <c r="P702" t="s">
        <v>74</v>
      </c>
      <c r="Q702" t="s">
        <v>74</v>
      </c>
      <c r="R702" t="s">
        <v>74</v>
      </c>
      <c r="S702" t="s">
        <v>74</v>
      </c>
      <c r="T702" t="s">
        <v>8260</v>
      </c>
      <c r="U702" t="s">
        <v>74</v>
      </c>
      <c r="V702" t="s">
        <v>8261</v>
      </c>
      <c r="W702" t="s">
        <v>8262</v>
      </c>
      <c r="X702" t="s">
        <v>8263</v>
      </c>
      <c r="Y702" t="s">
        <v>74</v>
      </c>
      <c r="Z702" t="s">
        <v>74</v>
      </c>
      <c r="AA702" t="s">
        <v>74</v>
      </c>
      <c r="AB702" t="s">
        <v>74</v>
      </c>
      <c r="AC702" t="s">
        <v>74</v>
      </c>
      <c r="AD702" t="s">
        <v>74</v>
      </c>
      <c r="AE702" t="s">
        <v>74</v>
      </c>
      <c r="AF702" t="s">
        <v>74</v>
      </c>
      <c r="AG702">
        <v>8</v>
      </c>
      <c r="AH702">
        <v>5</v>
      </c>
      <c r="AI702">
        <v>5</v>
      </c>
      <c r="AJ702">
        <v>0</v>
      </c>
      <c r="AK702">
        <v>1</v>
      </c>
      <c r="AL702" t="s">
        <v>3560</v>
      </c>
      <c r="AM702" t="s">
        <v>3561</v>
      </c>
      <c r="AN702" t="s">
        <v>3562</v>
      </c>
      <c r="AO702" t="s">
        <v>3563</v>
      </c>
      <c r="AP702" t="s">
        <v>74</v>
      </c>
      <c r="AQ702" t="s">
        <v>74</v>
      </c>
      <c r="AR702" t="s">
        <v>3564</v>
      </c>
      <c r="AS702" t="s">
        <v>3565</v>
      </c>
      <c r="AT702" t="s">
        <v>5966</v>
      </c>
      <c r="AU702">
        <v>1997</v>
      </c>
      <c r="AV702">
        <v>146</v>
      </c>
      <c r="AW702" t="s">
        <v>875</v>
      </c>
      <c r="AX702" t="s">
        <v>74</v>
      </c>
      <c r="AY702" t="s">
        <v>74</v>
      </c>
      <c r="AZ702" t="s">
        <v>74</v>
      </c>
      <c r="BA702" t="s">
        <v>74</v>
      </c>
      <c r="BB702">
        <v>225</v>
      </c>
      <c r="BC702">
        <v>230</v>
      </c>
      <c r="BD702" t="s">
        <v>74</v>
      </c>
      <c r="BE702" t="s">
        <v>8264</v>
      </c>
      <c r="BF702" t="str">
        <f>HYPERLINK("http://dx.doi.org/10.3354/meps146225","http://dx.doi.org/10.3354/meps146225")</f>
        <v>http://dx.doi.org/10.3354/meps146225</v>
      </c>
      <c r="BG702" t="s">
        <v>74</v>
      </c>
      <c r="BH702" t="s">
        <v>74</v>
      </c>
      <c r="BI702">
        <v>6</v>
      </c>
      <c r="BJ702" t="s">
        <v>3567</v>
      </c>
      <c r="BK702" t="s">
        <v>95</v>
      </c>
      <c r="BL702" t="s">
        <v>3568</v>
      </c>
      <c r="BM702" t="s">
        <v>8256</v>
      </c>
      <c r="BN702" t="s">
        <v>74</v>
      </c>
      <c r="BO702" t="s">
        <v>227</v>
      </c>
      <c r="BP702" t="s">
        <v>74</v>
      </c>
      <c r="BQ702" t="s">
        <v>74</v>
      </c>
      <c r="BR702" t="s">
        <v>97</v>
      </c>
      <c r="BS702" t="s">
        <v>8265</v>
      </c>
      <c r="BT702" t="str">
        <f>HYPERLINK("https%3A%2F%2Fwww.webofscience.com%2Fwos%2Fwoscc%2Ffull-record%2FWOS:A1997WL39000021","View Full Record in Web of Science")</f>
        <v>View Full Record in Web of Science</v>
      </c>
    </row>
    <row r="703" spans="1:72" x14ac:dyDescent="0.15">
      <c r="A703" t="s">
        <v>72</v>
      </c>
      <c r="B703" t="s">
        <v>8266</v>
      </c>
      <c r="C703" t="s">
        <v>74</v>
      </c>
      <c r="D703" t="s">
        <v>74</v>
      </c>
      <c r="E703" t="s">
        <v>74</v>
      </c>
      <c r="F703" t="s">
        <v>8266</v>
      </c>
      <c r="G703" t="s">
        <v>74</v>
      </c>
      <c r="H703" t="s">
        <v>74</v>
      </c>
      <c r="I703" t="s">
        <v>8267</v>
      </c>
      <c r="J703" t="s">
        <v>2644</v>
      </c>
      <c r="K703" t="s">
        <v>74</v>
      </c>
      <c r="L703" t="s">
        <v>74</v>
      </c>
      <c r="M703" t="s">
        <v>77</v>
      </c>
      <c r="N703" t="s">
        <v>78</v>
      </c>
      <c r="O703" t="s">
        <v>74</v>
      </c>
      <c r="P703" t="s">
        <v>74</v>
      </c>
      <c r="Q703" t="s">
        <v>74</v>
      </c>
      <c r="R703" t="s">
        <v>74</v>
      </c>
      <c r="S703" t="s">
        <v>74</v>
      </c>
      <c r="T703" t="s">
        <v>8268</v>
      </c>
      <c r="U703" t="s">
        <v>8269</v>
      </c>
      <c r="V703" t="s">
        <v>8270</v>
      </c>
      <c r="W703" t="s">
        <v>4694</v>
      </c>
      <c r="X703" t="s">
        <v>1737</v>
      </c>
      <c r="Y703" t="s">
        <v>8271</v>
      </c>
      <c r="Z703" t="s">
        <v>74</v>
      </c>
      <c r="AA703" t="s">
        <v>8272</v>
      </c>
      <c r="AB703" t="s">
        <v>8273</v>
      </c>
      <c r="AC703" t="s">
        <v>74</v>
      </c>
      <c r="AD703" t="s">
        <v>74</v>
      </c>
      <c r="AE703" t="s">
        <v>74</v>
      </c>
      <c r="AF703" t="s">
        <v>74</v>
      </c>
      <c r="AG703">
        <v>36</v>
      </c>
      <c r="AH703">
        <v>143</v>
      </c>
      <c r="AI703">
        <v>158</v>
      </c>
      <c r="AJ703">
        <v>0</v>
      </c>
      <c r="AK703">
        <v>26</v>
      </c>
      <c r="AL703" t="s">
        <v>108</v>
      </c>
      <c r="AM703" t="s">
        <v>109</v>
      </c>
      <c r="AN703" t="s">
        <v>110</v>
      </c>
      <c r="AO703" t="s">
        <v>2652</v>
      </c>
      <c r="AP703" t="s">
        <v>74</v>
      </c>
      <c r="AQ703" t="s">
        <v>74</v>
      </c>
      <c r="AR703" t="s">
        <v>2654</v>
      </c>
      <c r="AS703" t="s">
        <v>2655</v>
      </c>
      <c r="AT703" t="s">
        <v>5966</v>
      </c>
      <c r="AU703">
        <v>1997</v>
      </c>
      <c r="AV703">
        <v>136</v>
      </c>
      <c r="AW703" t="s">
        <v>114</v>
      </c>
      <c r="AX703" t="s">
        <v>74</v>
      </c>
      <c r="AY703" t="s">
        <v>74</v>
      </c>
      <c r="AZ703" t="s">
        <v>74</v>
      </c>
      <c r="BA703" t="s">
        <v>74</v>
      </c>
      <c r="BB703">
        <v>151</v>
      </c>
      <c r="BC703">
        <v>172</v>
      </c>
      <c r="BD703" t="s">
        <v>74</v>
      </c>
      <c r="BE703" t="s">
        <v>8274</v>
      </c>
      <c r="BF703" t="str">
        <f>HYPERLINK("http://dx.doi.org/10.1016/S0025-3227(96)00071-0","http://dx.doi.org/10.1016/S0025-3227(96)00071-0")</f>
        <v>http://dx.doi.org/10.1016/S0025-3227(96)00071-0</v>
      </c>
      <c r="BG703" t="s">
        <v>74</v>
      </c>
      <c r="BH703" t="s">
        <v>74</v>
      </c>
      <c r="BI703">
        <v>22</v>
      </c>
      <c r="BJ703" t="s">
        <v>2657</v>
      </c>
      <c r="BK703" t="s">
        <v>95</v>
      </c>
      <c r="BL703" t="s">
        <v>2658</v>
      </c>
      <c r="BM703" t="s">
        <v>8275</v>
      </c>
      <c r="BN703" t="s">
        <v>74</v>
      </c>
      <c r="BO703" t="s">
        <v>74</v>
      </c>
      <c r="BP703" t="s">
        <v>74</v>
      </c>
      <c r="BQ703" t="s">
        <v>74</v>
      </c>
      <c r="BR703" t="s">
        <v>97</v>
      </c>
      <c r="BS703" t="s">
        <v>8276</v>
      </c>
      <c r="BT703" t="str">
        <f>HYPERLINK("https%3A%2F%2Fwww.webofscience.com%2Fwos%2Fwoscc%2Ffull-record%2FWOS:A1997WE37200002","View Full Record in Web of Science")</f>
        <v>View Full Record in Web of Science</v>
      </c>
    </row>
    <row r="704" spans="1:72" x14ac:dyDescent="0.15">
      <c r="A704" t="s">
        <v>72</v>
      </c>
      <c r="B704" t="s">
        <v>8277</v>
      </c>
      <c r="C704" t="s">
        <v>74</v>
      </c>
      <c r="D704" t="s">
        <v>74</v>
      </c>
      <c r="E704" t="s">
        <v>74</v>
      </c>
      <c r="F704" t="s">
        <v>8277</v>
      </c>
      <c r="G704" t="s">
        <v>74</v>
      </c>
      <c r="H704" t="s">
        <v>74</v>
      </c>
      <c r="I704" t="s">
        <v>8278</v>
      </c>
      <c r="J704" t="s">
        <v>144</v>
      </c>
      <c r="K704" t="s">
        <v>74</v>
      </c>
      <c r="L704" t="s">
        <v>74</v>
      </c>
      <c r="M704" t="s">
        <v>77</v>
      </c>
      <c r="N704" t="s">
        <v>78</v>
      </c>
      <c r="O704" t="s">
        <v>74</v>
      </c>
      <c r="P704" t="s">
        <v>74</v>
      </c>
      <c r="Q704" t="s">
        <v>74</v>
      </c>
      <c r="R704" t="s">
        <v>74</v>
      </c>
      <c r="S704" t="s">
        <v>74</v>
      </c>
      <c r="T704" t="s">
        <v>74</v>
      </c>
      <c r="U704" t="s">
        <v>74</v>
      </c>
      <c r="V704" t="s">
        <v>74</v>
      </c>
      <c r="W704" t="s">
        <v>74</v>
      </c>
      <c r="X704" t="s">
        <v>74</v>
      </c>
      <c r="Y704" t="s">
        <v>8279</v>
      </c>
      <c r="Z704" t="s">
        <v>74</v>
      </c>
      <c r="AA704" t="s">
        <v>74</v>
      </c>
      <c r="AB704" t="s">
        <v>74</v>
      </c>
      <c r="AC704" t="s">
        <v>74</v>
      </c>
      <c r="AD704" t="s">
        <v>74</v>
      </c>
      <c r="AE704" t="s">
        <v>74</v>
      </c>
      <c r="AF704" t="s">
        <v>74</v>
      </c>
      <c r="AG704">
        <v>11</v>
      </c>
      <c r="AH704">
        <v>15</v>
      </c>
      <c r="AI704">
        <v>19</v>
      </c>
      <c r="AJ704">
        <v>0</v>
      </c>
      <c r="AK704">
        <v>3</v>
      </c>
      <c r="AL704" t="s">
        <v>150</v>
      </c>
      <c r="AM704" t="s">
        <v>151</v>
      </c>
      <c r="AN704" t="s">
        <v>152</v>
      </c>
      <c r="AO704" t="s">
        <v>153</v>
      </c>
      <c r="AP704" t="s">
        <v>74</v>
      </c>
      <c r="AQ704" t="s">
        <v>74</v>
      </c>
      <c r="AR704" t="s">
        <v>154</v>
      </c>
      <c r="AS704" t="s">
        <v>155</v>
      </c>
      <c r="AT704" t="s">
        <v>5966</v>
      </c>
      <c r="AU704">
        <v>1997</v>
      </c>
      <c r="AV704">
        <v>13</v>
      </c>
      <c r="AW704">
        <v>1</v>
      </c>
      <c r="AX704" t="s">
        <v>74</v>
      </c>
      <c r="AY704" t="s">
        <v>74</v>
      </c>
      <c r="AZ704" t="s">
        <v>74</v>
      </c>
      <c r="BA704" t="s">
        <v>74</v>
      </c>
      <c r="BB704">
        <v>139</v>
      </c>
      <c r="BC704">
        <v>140</v>
      </c>
      <c r="BD704" t="s">
        <v>74</v>
      </c>
      <c r="BE704" t="s">
        <v>8280</v>
      </c>
      <c r="BF704" t="str">
        <f>HYPERLINK("http://dx.doi.org/10.1111/j.1748-7692.1997.tb00617.x","http://dx.doi.org/10.1111/j.1748-7692.1997.tb00617.x")</f>
        <v>http://dx.doi.org/10.1111/j.1748-7692.1997.tb00617.x</v>
      </c>
      <c r="BG704" t="s">
        <v>74</v>
      </c>
      <c r="BH704" t="s">
        <v>74</v>
      </c>
      <c r="BI704">
        <v>2</v>
      </c>
      <c r="BJ704" t="s">
        <v>157</v>
      </c>
      <c r="BK704" t="s">
        <v>95</v>
      </c>
      <c r="BL704" t="s">
        <v>157</v>
      </c>
      <c r="BM704" t="s">
        <v>8281</v>
      </c>
      <c r="BN704" t="s">
        <v>74</v>
      </c>
      <c r="BO704" t="s">
        <v>74</v>
      </c>
      <c r="BP704" t="s">
        <v>74</v>
      </c>
      <c r="BQ704" t="s">
        <v>74</v>
      </c>
      <c r="BR704" t="s">
        <v>97</v>
      </c>
      <c r="BS704" t="s">
        <v>8282</v>
      </c>
      <c r="BT704" t="str">
        <f>HYPERLINK("https%3A%2F%2Fwww.webofscience.com%2Fwos%2Fwoscc%2Ffull-record%2FWOS:A1997WF73300008","View Full Record in Web of Science")</f>
        <v>View Full Record in Web of Science</v>
      </c>
    </row>
    <row r="705" spans="1:72" x14ac:dyDescent="0.15">
      <c r="A705" t="s">
        <v>72</v>
      </c>
      <c r="B705" t="s">
        <v>8283</v>
      </c>
      <c r="C705" t="s">
        <v>74</v>
      </c>
      <c r="D705" t="s">
        <v>74</v>
      </c>
      <c r="E705" t="s">
        <v>74</v>
      </c>
      <c r="F705" t="s">
        <v>8283</v>
      </c>
      <c r="G705" t="s">
        <v>74</v>
      </c>
      <c r="H705" t="s">
        <v>74</v>
      </c>
      <c r="I705" t="s">
        <v>8284</v>
      </c>
      <c r="J705" t="s">
        <v>168</v>
      </c>
      <c r="K705" t="s">
        <v>74</v>
      </c>
      <c r="L705" t="s">
        <v>74</v>
      </c>
      <c r="M705" t="s">
        <v>77</v>
      </c>
      <c r="N705" t="s">
        <v>78</v>
      </c>
      <c r="O705" t="s">
        <v>74</v>
      </c>
      <c r="P705" t="s">
        <v>74</v>
      </c>
      <c r="Q705" t="s">
        <v>74</v>
      </c>
      <c r="R705" t="s">
        <v>74</v>
      </c>
      <c r="S705" t="s">
        <v>74</v>
      </c>
      <c r="T705" t="s">
        <v>8285</v>
      </c>
      <c r="U705" t="s">
        <v>8286</v>
      </c>
      <c r="V705" t="s">
        <v>8287</v>
      </c>
      <c r="W705" t="s">
        <v>316</v>
      </c>
      <c r="X705" t="s">
        <v>82</v>
      </c>
      <c r="Y705" t="s">
        <v>74</v>
      </c>
      <c r="Z705" t="s">
        <v>74</v>
      </c>
      <c r="AA705" t="s">
        <v>4032</v>
      </c>
      <c r="AB705" t="s">
        <v>8288</v>
      </c>
      <c r="AC705" t="s">
        <v>74</v>
      </c>
      <c r="AD705" t="s">
        <v>74</v>
      </c>
      <c r="AE705" t="s">
        <v>74</v>
      </c>
      <c r="AF705" t="s">
        <v>74</v>
      </c>
      <c r="AG705">
        <v>22</v>
      </c>
      <c r="AH705">
        <v>127</v>
      </c>
      <c r="AI705">
        <v>134</v>
      </c>
      <c r="AJ705">
        <v>0</v>
      </c>
      <c r="AK705">
        <v>30</v>
      </c>
      <c r="AL705" t="s">
        <v>175</v>
      </c>
      <c r="AM705" t="s">
        <v>132</v>
      </c>
      <c r="AN705" t="s">
        <v>176</v>
      </c>
      <c r="AO705" t="s">
        <v>177</v>
      </c>
      <c r="AP705" t="s">
        <v>178</v>
      </c>
      <c r="AQ705" t="s">
        <v>74</v>
      </c>
      <c r="AR705" t="s">
        <v>179</v>
      </c>
      <c r="AS705" t="s">
        <v>180</v>
      </c>
      <c r="AT705" t="s">
        <v>5966</v>
      </c>
      <c r="AU705">
        <v>1997</v>
      </c>
      <c r="AV705">
        <v>34</v>
      </c>
      <c r="AW705">
        <v>1</v>
      </c>
      <c r="AX705" t="s">
        <v>74</v>
      </c>
      <c r="AY705" t="s">
        <v>74</v>
      </c>
      <c r="AZ705" t="s">
        <v>74</v>
      </c>
      <c r="BA705" t="s">
        <v>74</v>
      </c>
      <c r="BB705">
        <v>61</v>
      </c>
      <c r="BC705">
        <v>65</v>
      </c>
      <c r="BD705" t="s">
        <v>74</v>
      </c>
      <c r="BE705" t="s">
        <v>8289</v>
      </c>
      <c r="BF705" t="str">
        <f>HYPERLINK("http://dx.doi.org/10.1016/S0025-326X(96)00053-7","http://dx.doi.org/10.1016/S0025-326X(96)00053-7")</f>
        <v>http://dx.doi.org/10.1016/S0025-326X(96)00053-7</v>
      </c>
      <c r="BG705" t="s">
        <v>74</v>
      </c>
      <c r="BH705" t="s">
        <v>74</v>
      </c>
      <c r="BI705">
        <v>5</v>
      </c>
      <c r="BJ705" t="s">
        <v>184</v>
      </c>
      <c r="BK705" t="s">
        <v>95</v>
      </c>
      <c r="BL705" t="s">
        <v>185</v>
      </c>
      <c r="BM705" t="s">
        <v>8290</v>
      </c>
      <c r="BN705" t="s">
        <v>74</v>
      </c>
      <c r="BO705" t="s">
        <v>74</v>
      </c>
      <c r="BP705" t="s">
        <v>74</v>
      </c>
      <c r="BQ705" t="s">
        <v>74</v>
      </c>
      <c r="BR705" t="s">
        <v>97</v>
      </c>
      <c r="BS705" t="s">
        <v>8291</v>
      </c>
      <c r="BT705" t="str">
        <f>HYPERLINK("https%3A%2F%2Fwww.webofscience.com%2Fwos%2Fwoscc%2Ffull-record%2FWOS:A1997WJ16600020","View Full Record in Web of Science")</f>
        <v>View Full Record in Web of Science</v>
      </c>
    </row>
    <row r="706" spans="1:72" x14ac:dyDescent="0.15">
      <c r="A706" t="s">
        <v>5885</v>
      </c>
      <c r="B706" t="s">
        <v>8292</v>
      </c>
      <c r="C706" t="s">
        <v>74</v>
      </c>
      <c r="D706" t="s">
        <v>8293</v>
      </c>
      <c r="E706" t="s">
        <v>74</v>
      </c>
      <c r="F706" t="s">
        <v>8292</v>
      </c>
      <c r="G706" t="s">
        <v>74</v>
      </c>
      <c r="H706" t="s">
        <v>74</v>
      </c>
      <c r="I706" t="s">
        <v>8294</v>
      </c>
      <c r="J706" t="s">
        <v>8295</v>
      </c>
      <c r="K706" t="s">
        <v>74</v>
      </c>
      <c r="L706" t="s">
        <v>74</v>
      </c>
      <c r="M706" t="s">
        <v>77</v>
      </c>
      <c r="N706" t="s">
        <v>5890</v>
      </c>
      <c r="O706" t="s">
        <v>8296</v>
      </c>
      <c r="P706" t="s">
        <v>8297</v>
      </c>
      <c r="Q706" t="s">
        <v>8298</v>
      </c>
      <c r="R706" t="s">
        <v>74</v>
      </c>
      <c r="S706" t="s">
        <v>74</v>
      </c>
      <c r="T706" t="s">
        <v>74</v>
      </c>
      <c r="U706" t="s">
        <v>74</v>
      </c>
      <c r="V706" t="s">
        <v>8299</v>
      </c>
      <c r="W706" t="s">
        <v>8300</v>
      </c>
      <c r="X706" t="s">
        <v>8301</v>
      </c>
      <c r="Y706" t="s">
        <v>8302</v>
      </c>
      <c r="Z706" t="s">
        <v>74</v>
      </c>
      <c r="AA706" t="s">
        <v>8303</v>
      </c>
      <c r="AB706" t="s">
        <v>8304</v>
      </c>
      <c r="AC706" t="s">
        <v>74</v>
      </c>
      <c r="AD706" t="s">
        <v>74</v>
      </c>
      <c r="AE706" t="s">
        <v>74</v>
      </c>
      <c r="AF706" t="s">
        <v>74</v>
      </c>
      <c r="AG706">
        <v>0</v>
      </c>
      <c r="AH706">
        <v>0</v>
      </c>
      <c r="AI706">
        <v>0</v>
      </c>
      <c r="AJ706">
        <v>0</v>
      </c>
      <c r="AK706">
        <v>0</v>
      </c>
      <c r="AL706" t="s">
        <v>8305</v>
      </c>
      <c r="AM706" t="s">
        <v>87</v>
      </c>
      <c r="AN706" t="s">
        <v>8306</v>
      </c>
      <c r="AO706" t="s">
        <v>74</v>
      </c>
      <c r="AP706" t="s">
        <v>74</v>
      </c>
      <c r="AQ706" t="s">
        <v>8307</v>
      </c>
      <c r="AR706" t="s">
        <v>74</v>
      </c>
      <c r="AS706" t="s">
        <v>74</v>
      </c>
      <c r="AT706" t="s">
        <v>74</v>
      </c>
      <c r="AU706">
        <v>1997</v>
      </c>
      <c r="AV706" t="s">
        <v>74</v>
      </c>
      <c r="AW706" t="s">
        <v>74</v>
      </c>
      <c r="AX706" t="s">
        <v>74</v>
      </c>
      <c r="AY706" t="s">
        <v>74</v>
      </c>
      <c r="AZ706" t="s">
        <v>74</v>
      </c>
      <c r="BA706" t="s">
        <v>74</v>
      </c>
      <c r="BB706">
        <v>290</v>
      </c>
      <c r="BC706">
        <v>298</v>
      </c>
      <c r="BD706" t="s">
        <v>74</v>
      </c>
      <c r="BE706" t="s">
        <v>74</v>
      </c>
      <c r="BF706" t="s">
        <v>74</v>
      </c>
      <c r="BG706" t="s">
        <v>74</v>
      </c>
      <c r="BH706" t="s">
        <v>74</v>
      </c>
      <c r="BI706">
        <v>9</v>
      </c>
      <c r="BJ706" t="s">
        <v>8308</v>
      </c>
      <c r="BK706" t="s">
        <v>5898</v>
      </c>
      <c r="BL706" t="s">
        <v>8309</v>
      </c>
      <c r="BM706" t="s">
        <v>8310</v>
      </c>
      <c r="BN706" t="s">
        <v>74</v>
      </c>
      <c r="BO706" t="s">
        <v>74</v>
      </c>
      <c r="BP706" t="s">
        <v>74</v>
      </c>
      <c r="BQ706" t="s">
        <v>74</v>
      </c>
      <c r="BR706" t="s">
        <v>97</v>
      </c>
      <c r="BS706" t="s">
        <v>8311</v>
      </c>
      <c r="BT706" t="str">
        <f>HYPERLINK("https%3A%2F%2Fwww.webofscience.com%2Fwos%2Fwoscc%2Ffull-record%2FWOS:000072553600024","View Full Record in Web of Science")</f>
        <v>View Full Record in Web of Science</v>
      </c>
    </row>
    <row r="707" spans="1:72" x14ac:dyDescent="0.15">
      <c r="A707" t="s">
        <v>72</v>
      </c>
      <c r="B707" t="s">
        <v>8312</v>
      </c>
      <c r="C707" t="s">
        <v>74</v>
      </c>
      <c r="D707" t="s">
        <v>74</v>
      </c>
      <c r="E707" t="s">
        <v>74</v>
      </c>
      <c r="F707" t="s">
        <v>8312</v>
      </c>
      <c r="G707" t="s">
        <v>74</v>
      </c>
      <c r="H707" t="s">
        <v>74</v>
      </c>
      <c r="I707" t="s">
        <v>8313</v>
      </c>
      <c r="J707" t="s">
        <v>214</v>
      </c>
      <c r="K707" t="s">
        <v>74</v>
      </c>
      <c r="L707" t="s">
        <v>74</v>
      </c>
      <c r="M707" t="s">
        <v>77</v>
      </c>
      <c r="N707" t="s">
        <v>78</v>
      </c>
      <c r="O707" t="s">
        <v>74</v>
      </c>
      <c r="P707" t="s">
        <v>74</v>
      </c>
      <c r="Q707" t="s">
        <v>74</v>
      </c>
      <c r="R707" t="s">
        <v>74</v>
      </c>
      <c r="S707" t="s">
        <v>74</v>
      </c>
      <c r="T707" t="s">
        <v>74</v>
      </c>
      <c r="U707" t="s">
        <v>8314</v>
      </c>
      <c r="V707" t="s">
        <v>8315</v>
      </c>
      <c r="W707" t="s">
        <v>8316</v>
      </c>
      <c r="X707" t="s">
        <v>4409</v>
      </c>
      <c r="Y707" t="s">
        <v>8317</v>
      </c>
      <c r="Z707" t="s">
        <v>74</v>
      </c>
      <c r="AA707" t="s">
        <v>74</v>
      </c>
      <c r="AB707" t="s">
        <v>74</v>
      </c>
      <c r="AC707" t="s">
        <v>74</v>
      </c>
      <c r="AD707" t="s">
        <v>74</v>
      </c>
      <c r="AE707" t="s">
        <v>74</v>
      </c>
      <c r="AF707" t="s">
        <v>74</v>
      </c>
      <c r="AG707">
        <v>69</v>
      </c>
      <c r="AH707">
        <v>14</v>
      </c>
      <c r="AI707">
        <v>16</v>
      </c>
      <c r="AJ707">
        <v>1</v>
      </c>
      <c r="AK707">
        <v>5</v>
      </c>
      <c r="AL707" t="s">
        <v>218</v>
      </c>
      <c r="AM707" t="s">
        <v>219</v>
      </c>
      <c r="AN707" t="s">
        <v>220</v>
      </c>
      <c r="AO707" t="s">
        <v>221</v>
      </c>
      <c r="AP707" t="s">
        <v>74</v>
      </c>
      <c r="AQ707" t="s">
        <v>74</v>
      </c>
      <c r="AR707" t="s">
        <v>222</v>
      </c>
      <c r="AS707" t="s">
        <v>223</v>
      </c>
      <c r="AT707" t="s">
        <v>5966</v>
      </c>
      <c r="AU707">
        <v>1997</v>
      </c>
      <c r="AV707">
        <v>32</v>
      </c>
      <c r="AW707">
        <v>1</v>
      </c>
      <c r="AX707" t="s">
        <v>74</v>
      </c>
      <c r="AY707" t="s">
        <v>74</v>
      </c>
      <c r="AZ707" t="s">
        <v>74</v>
      </c>
      <c r="BA707" t="s">
        <v>74</v>
      </c>
      <c r="BB707">
        <v>79</v>
      </c>
      <c r="BC707">
        <v>89</v>
      </c>
      <c r="BD707" t="s">
        <v>74</v>
      </c>
      <c r="BE707" t="s">
        <v>8318</v>
      </c>
      <c r="BF707" t="str">
        <f>HYPERLINK("http://dx.doi.org/10.1111/j.1945-5100.1997.tb01243.x","http://dx.doi.org/10.1111/j.1945-5100.1997.tb01243.x")</f>
        <v>http://dx.doi.org/10.1111/j.1945-5100.1997.tb01243.x</v>
      </c>
      <c r="BG707" t="s">
        <v>74</v>
      </c>
      <c r="BH707" t="s">
        <v>74</v>
      </c>
      <c r="BI707">
        <v>11</v>
      </c>
      <c r="BJ707" t="s">
        <v>225</v>
      </c>
      <c r="BK707" t="s">
        <v>95</v>
      </c>
      <c r="BL707" t="s">
        <v>225</v>
      </c>
      <c r="BM707" t="s">
        <v>8319</v>
      </c>
      <c r="BN707" t="s">
        <v>74</v>
      </c>
      <c r="BO707" t="s">
        <v>227</v>
      </c>
      <c r="BP707" t="s">
        <v>74</v>
      </c>
      <c r="BQ707" t="s">
        <v>74</v>
      </c>
      <c r="BR707" t="s">
        <v>97</v>
      </c>
      <c r="BS707" t="s">
        <v>8320</v>
      </c>
      <c r="BT707" t="str">
        <f>HYPERLINK("https%3A%2F%2Fwww.webofscience.com%2Fwos%2Fwoscc%2Ffull-record%2FWOS:A1997XK17100016","View Full Record in Web of Science")</f>
        <v>View Full Record in Web of Science</v>
      </c>
    </row>
    <row r="708" spans="1:72" x14ac:dyDescent="0.15">
      <c r="A708" t="s">
        <v>72</v>
      </c>
      <c r="B708" t="s">
        <v>8321</v>
      </c>
      <c r="C708" t="s">
        <v>74</v>
      </c>
      <c r="D708" t="s">
        <v>74</v>
      </c>
      <c r="E708" t="s">
        <v>74</v>
      </c>
      <c r="F708" t="s">
        <v>8321</v>
      </c>
      <c r="G708" t="s">
        <v>74</v>
      </c>
      <c r="H708" t="s">
        <v>74</v>
      </c>
      <c r="I708" t="s">
        <v>8322</v>
      </c>
      <c r="J708" t="s">
        <v>8323</v>
      </c>
      <c r="K708" t="s">
        <v>74</v>
      </c>
      <c r="L708" t="s">
        <v>74</v>
      </c>
      <c r="M708" t="s">
        <v>77</v>
      </c>
      <c r="N708" t="s">
        <v>78</v>
      </c>
      <c r="O708" t="s">
        <v>74</v>
      </c>
      <c r="P708" t="s">
        <v>74</v>
      </c>
      <c r="Q708" t="s">
        <v>74</v>
      </c>
      <c r="R708" t="s">
        <v>74</v>
      </c>
      <c r="S708" t="s">
        <v>74</v>
      </c>
      <c r="T708" t="s">
        <v>74</v>
      </c>
      <c r="U708" t="s">
        <v>74</v>
      </c>
      <c r="V708" t="s">
        <v>8324</v>
      </c>
      <c r="W708" t="s">
        <v>8325</v>
      </c>
      <c r="X708" t="s">
        <v>8326</v>
      </c>
      <c r="Y708" t="s">
        <v>74</v>
      </c>
      <c r="Z708" t="s">
        <v>74</v>
      </c>
      <c r="AA708" t="s">
        <v>74</v>
      </c>
      <c r="AB708" t="s">
        <v>74</v>
      </c>
      <c r="AC708" t="s">
        <v>74</v>
      </c>
      <c r="AD708" t="s">
        <v>74</v>
      </c>
      <c r="AE708" t="s">
        <v>74</v>
      </c>
      <c r="AF708" t="s">
        <v>74</v>
      </c>
      <c r="AG708">
        <v>18</v>
      </c>
      <c r="AH708">
        <v>36</v>
      </c>
      <c r="AI708">
        <v>39</v>
      </c>
      <c r="AJ708">
        <v>0</v>
      </c>
      <c r="AK708">
        <v>0</v>
      </c>
      <c r="AL708" t="s">
        <v>8327</v>
      </c>
      <c r="AM708" t="s">
        <v>5025</v>
      </c>
      <c r="AN708" t="s">
        <v>8328</v>
      </c>
      <c r="AO708" t="s">
        <v>8329</v>
      </c>
      <c r="AP708" t="s">
        <v>74</v>
      </c>
      <c r="AQ708" t="s">
        <v>74</v>
      </c>
      <c r="AR708" t="s">
        <v>8330</v>
      </c>
      <c r="AS708" t="s">
        <v>8331</v>
      </c>
      <c r="AT708" t="s">
        <v>74</v>
      </c>
      <c r="AU708">
        <v>1997</v>
      </c>
      <c r="AV708">
        <v>6</v>
      </c>
      <c r="AW708">
        <v>1</v>
      </c>
      <c r="AX708" t="s">
        <v>74</v>
      </c>
      <c r="AY708" t="s">
        <v>74</v>
      </c>
      <c r="AZ708" t="s">
        <v>74</v>
      </c>
      <c r="BA708" t="s">
        <v>74</v>
      </c>
      <c r="BB708">
        <v>3</v>
      </c>
      <c r="BC708">
        <v>11</v>
      </c>
      <c r="BD708" t="s">
        <v>74</v>
      </c>
      <c r="BE708" t="s">
        <v>74</v>
      </c>
      <c r="BF708" t="s">
        <v>74</v>
      </c>
      <c r="BG708" t="s">
        <v>74</v>
      </c>
      <c r="BH708" t="s">
        <v>74</v>
      </c>
      <c r="BI708">
        <v>9</v>
      </c>
      <c r="BJ708" t="s">
        <v>306</v>
      </c>
      <c r="BK708" t="s">
        <v>95</v>
      </c>
      <c r="BL708" t="s">
        <v>306</v>
      </c>
      <c r="BM708" t="s">
        <v>8332</v>
      </c>
      <c r="BN708" t="s">
        <v>74</v>
      </c>
      <c r="BO708" t="s">
        <v>74</v>
      </c>
      <c r="BP708" t="s">
        <v>74</v>
      </c>
      <c r="BQ708" t="s">
        <v>74</v>
      </c>
      <c r="BR708" t="s">
        <v>97</v>
      </c>
      <c r="BS708" t="s">
        <v>8333</v>
      </c>
      <c r="BT708" t="str">
        <f>HYPERLINK("https%3A%2F%2Fwww.webofscience.com%2Fwos%2Fwoscc%2Ffull-record%2FWOS:A1997XT39700001","View Full Record in Web of Science")</f>
        <v>View Full Record in Web of Science</v>
      </c>
    </row>
    <row r="709" spans="1:72" x14ac:dyDescent="0.15">
      <c r="A709" t="s">
        <v>72</v>
      </c>
      <c r="B709" t="s">
        <v>8334</v>
      </c>
      <c r="C709" t="s">
        <v>74</v>
      </c>
      <c r="D709" t="s">
        <v>74</v>
      </c>
      <c r="E709" t="s">
        <v>74</v>
      </c>
      <c r="F709" t="s">
        <v>8334</v>
      </c>
      <c r="G709" t="s">
        <v>74</v>
      </c>
      <c r="H709" t="s">
        <v>74</v>
      </c>
      <c r="I709" t="s">
        <v>8335</v>
      </c>
      <c r="J709" t="s">
        <v>8336</v>
      </c>
      <c r="K709" t="s">
        <v>74</v>
      </c>
      <c r="L709" t="s">
        <v>74</v>
      </c>
      <c r="M709" t="s">
        <v>77</v>
      </c>
      <c r="N709" t="s">
        <v>78</v>
      </c>
      <c r="O709" t="s">
        <v>74</v>
      </c>
      <c r="P709" t="s">
        <v>74</v>
      </c>
      <c r="Q709" t="s">
        <v>74</v>
      </c>
      <c r="R709" t="s">
        <v>74</v>
      </c>
      <c r="S709" t="s">
        <v>74</v>
      </c>
      <c r="T709" t="s">
        <v>74</v>
      </c>
      <c r="U709" t="s">
        <v>8337</v>
      </c>
      <c r="V709" t="s">
        <v>8338</v>
      </c>
      <c r="W709" t="s">
        <v>8339</v>
      </c>
      <c r="X709" t="s">
        <v>6340</v>
      </c>
      <c r="Y709" t="s">
        <v>8340</v>
      </c>
      <c r="Z709" t="s">
        <v>74</v>
      </c>
      <c r="AA709" t="s">
        <v>7632</v>
      </c>
      <c r="AB709" t="s">
        <v>8341</v>
      </c>
      <c r="AC709" t="s">
        <v>74</v>
      </c>
      <c r="AD709" t="s">
        <v>74</v>
      </c>
      <c r="AE709" t="s">
        <v>74</v>
      </c>
      <c r="AF709" t="s">
        <v>74</v>
      </c>
      <c r="AG709">
        <v>26</v>
      </c>
      <c r="AH709">
        <v>24</v>
      </c>
      <c r="AI709">
        <v>26</v>
      </c>
      <c r="AJ709">
        <v>0</v>
      </c>
      <c r="AK709">
        <v>7</v>
      </c>
      <c r="AL709" t="s">
        <v>108</v>
      </c>
      <c r="AM709" t="s">
        <v>109</v>
      </c>
      <c r="AN709" t="s">
        <v>110</v>
      </c>
      <c r="AO709" t="s">
        <v>8342</v>
      </c>
      <c r="AP709" t="s">
        <v>74</v>
      </c>
      <c r="AQ709" t="s">
        <v>74</v>
      </c>
      <c r="AR709" t="s">
        <v>8343</v>
      </c>
      <c r="AS709" t="s">
        <v>8344</v>
      </c>
      <c r="AT709" t="s">
        <v>5966</v>
      </c>
      <c r="AU709">
        <v>1997</v>
      </c>
      <c r="AV709">
        <v>55</v>
      </c>
      <c r="AW709">
        <v>1</v>
      </c>
      <c r="AX709" t="s">
        <v>74</v>
      </c>
      <c r="AY709" t="s">
        <v>74</v>
      </c>
      <c r="AZ709" t="s">
        <v>74</v>
      </c>
      <c r="BA709" t="s">
        <v>74</v>
      </c>
      <c r="BB709">
        <v>24</v>
      </c>
      <c r="BC709">
        <v>32</v>
      </c>
      <c r="BD709" t="s">
        <v>74</v>
      </c>
      <c r="BE709" t="s">
        <v>8345</v>
      </c>
      <c r="BF709" t="str">
        <f>HYPERLINK("http://dx.doi.org/10.1006/mchj.1996.1354","http://dx.doi.org/10.1006/mchj.1996.1354")</f>
        <v>http://dx.doi.org/10.1006/mchj.1996.1354</v>
      </c>
      <c r="BG709" t="s">
        <v>74</v>
      </c>
      <c r="BH709" t="s">
        <v>74</v>
      </c>
      <c r="BI709">
        <v>9</v>
      </c>
      <c r="BJ709" t="s">
        <v>677</v>
      </c>
      <c r="BK709" t="s">
        <v>95</v>
      </c>
      <c r="BL709" t="s">
        <v>678</v>
      </c>
      <c r="BM709" t="s">
        <v>8346</v>
      </c>
      <c r="BN709" t="s">
        <v>74</v>
      </c>
      <c r="BO709" t="s">
        <v>74</v>
      </c>
      <c r="BP709" t="s">
        <v>74</v>
      </c>
      <c r="BQ709" t="s">
        <v>74</v>
      </c>
      <c r="BR709" t="s">
        <v>97</v>
      </c>
      <c r="BS709" t="s">
        <v>8347</v>
      </c>
      <c r="BT709" t="str">
        <f>HYPERLINK("https%3A%2F%2Fwww.webofscience.com%2Fwos%2Fwoscc%2Ffull-record%2FWOS:A1997WF41200003","View Full Record in Web of Science")</f>
        <v>View Full Record in Web of Science</v>
      </c>
    </row>
    <row r="710" spans="1:72" x14ac:dyDescent="0.15">
      <c r="A710" t="s">
        <v>72</v>
      </c>
      <c r="B710" t="s">
        <v>8348</v>
      </c>
      <c r="C710" t="s">
        <v>74</v>
      </c>
      <c r="D710" t="s">
        <v>74</v>
      </c>
      <c r="E710" t="s">
        <v>74</v>
      </c>
      <c r="F710" t="s">
        <v>8348</v>
      </c>
      <c r="G710" t="s">
        <v>74</v>
      </c>
      <c r="H710" t="s">
        <v>74</v>
      </c>
      <c r="I710" t="s">
        <v>8349</v>
      </c>
      <c r="J710" t="s">
        <v>8336</v>
      </c>
      <c r="K710" t="s">
        <v>74</v>
      </c>
      <c r="L710" t="s">
        <v>74</v>
      </c>
      <c r="M710" t="s">
        <v>77</v>
      </c>
      <c r="N710" t="s">
        <v>78</v>
      </c>
      <c r="O710" t="s">
        <v>74</v>
      </c>
      <c r="P710" t="s">
        <v>74</v>
      </c>
      <c r="Q710" t="s">
        <v>74</v>
      </c>
      <c r="R710" t="s">
        <v>74</v>
      </c>
      <c r="S710" t="s">
        <v>74</v>
      </c>
      <c r="T710" t="s">
        <v>74</v>
      </c>
      <c r="U710" t="s">
        <v>8350</v>
      </c>
      <c r="V710" t="s">
        <v>8351</v>
      </c>
      <c r="W710" t="s">
        <v>8352</v>
      </c>
      <c r="X710" t="s">
        <v>8353</v>
      </c>
      <c r="Y710" t="s">
        <v>74</v>
      </c>
      <c r="Z710" t="s">
        <v>74</v>
      </c>
      <c r="AA710" t="s">
        <v>74</v>
      </c>
      <c r="AB710" t="s">
        <v>74</v>
      </c>
      <c r="AC710" t="s">
        <v>74</v>
      </c>
      <c r="AD710" t="s">
        <v>74</v>
      </c>
      <c r="AE710" t="s">
        <v>74</v>
      </c>
      <c r="AF710" t="s">
        <v>74</v>
      </c>
      <c r="AG710">
        <v>14</v>
      </c>
      <c r="AH710">
        <v>11</v>
      </c>
      <c r="AI710">
        <v>11</v>
      </c>
      <c r="AJ710">
        <v>0</v>
      </c>
      <c r="AK710">
        <v>6</v>
      </c>
      <c r="AL710" t="s">
        <v>108</v>
      </c>
      <c r="AM710" t="s">
        <v>109</v>
      </c>
      <c r="AN710" t="s">
        <v>110</v>
      </c>
      <c r="AO710" t="s">
        <v>8342</v>
      </c>
      <c r="AP710" t="s">
        <v>74</v>
      </c>
      <c r="AQ710" t="s">
        <v>74</v>
      </c>
      <c r="AR710" t="s">
        <v>8343</v>
      </c>
      <c r="AS710" t="s">
        <v>8344</v>
      </c>
      <c r="AT710" t="s">
        <v>5966</v>
      </c>
      <c r="AU710">
        <v>1997</v>
      </c>
      <c r="AV710">
        <v>55</v>
      </c>
      <c r="AW710">
        <v>1</v>
      </c>
      <c r="AX710" t="s">
        <v>74</v>
      </c>
      <c r="AY710" t="s">
        <v>74</v>
      </c>
      <c r="AZ710" t="s">
        <v>74</v>
      </c>
      <c r="BA710" t="s">
        <v>74</v>
      </c>
      <c r="BB710">
        <v>56</v>
      </c>
      <c r="BC710">
        <v>63</v>
      </c>
      <c r="BD710" t="s">
        <v>74</v>
      </c>
      <c r="BE710" t="s">
        <v>8354</v>
      </c>
      <c r="BF710" t="str">
        <f>HYPERLINK("http://dx.doi.org/10.1006/mchj.1996.1359","http://dx.doi.org/10.1006/mchj.1996.1359")</f>
        <v>http://dx.doi.org/10.1006/mchj.1996.1359</v>
      </c>
      <c r="BG710" t="s">
        <v>74</v>
      </c>
      <c r="BH710" t="s">
        <v>74</v>
      </c>
      <c r="BI710">
        <v>8</v>
      </c>
      <c r="BJ710" t="s">
        <v>677</v>
      </c>
      <c r="BK710" t="s">
        <v>95</v>
      </c>
      <c r="BL710" t="s">
        <v>678</v>
      </c>
      <c r="BM710" t="s">
        <v>8346</v>
      </c>
      <c r="BN710" t="s">
        <v>74</v>
      </c>
      <c r="BO710" t="s">
        <v>74</v>
      </c>
      <c r="BP710" t="s">
        <v>74</v>
      </c>
      <c r="BQ710" t="s">
        <v>74</v>
      </c>
      <c r="BR710" t="s">
        <v>97</v>
      </c>
      <c r="BS710" t="s">
        <v>8355</v>
      </c>
      <c r="BT710" t="str">
        <f>HYPERLINK("https%3A%2F%2Fwww.webofscience.com%2Fwos%2Fwoscc%2Ffull-record%2FWOS:A1997WF41200006","View Full Record in Web of Science")</f>
        <v>View Full Record in Web of Science</v>
      </c>
    </row>
    <row r="711" spans="1:72" x14ac:dyDescent="0.15">
      <c r="A711" t="s">
        <v>233</v>
      </c>
      <c r="B711" t="s">
        <v>8356</v>
      </c>
      <c r="C711" t="s">
        <v>74</v>
      </c>
      <c r="D711" t="s">
        <v>8357</v>
      </c>
      <c r="E711" t="s">
        <v>74</v>
      </c>
      <c r="F711" t="s">
        <v>8356</v>
      </c>
      <c r="G711" t="s">
        <v>74</v>
      </c>
      <c r="H711" t="s">
        <v>74</v>
      </c>
      <c r="I711" t="s">
        <v>8358</v>
      </c>
      <c r="J711" t="s">
        <v>8359</v>
      </c>
      <c r="K711" t="s">
        <v>7343</v>
      </c>
      <c r="L711" t="s">
        <v>74</v>
      </c>
      <c r="M711" t="s">
        <v>77</v>
      </c>
      <c r="N711" t="s">
        <v>428</v>
      </c>
      <c r="O711" t="s">
        <v>8360</v>
      </c>
      <c r="P711" t="s">
        <v>7345</v>
      </c>
      <c r="Q711" t="s">
        <v>7346</v>
      </c>
      <c r="R711" t="s">
        <v>74</v>
      </c>
      <c r="S711" t="s">
        <v>74</v>
      </c>
      <c r="T711" t="s">
        <v>74</v>
      </c>
      <c r="U711" t="s">
        <v>8361</v>
      </c>
      <c r="V711" t="s">
        <v>8362</v>
      </c>
      <c r="W711" t="s">
        <v>8363</v>
      </c>
      <c r="X711" t="s">
        <v>2108</v>
      </c>
      <c r="Y711" t="s">
        <v>74</v>
      </c>
      <c r="Z711" t="s">
        <v>74</v>
      </c>
      <c r="AA711" t="s">
        <v>3547</v>
      </c>
      <c r="AB711" t="s">
        <v>74</v>
      </c>
      <c r="AC711" t="s">
        <v>74</v>
      </c>
      <c r="AD711" t="s">
        <v>74</v>
      </c>
      <c r="AE711" t="s">
        <v>74</v>
      </c>
      <c r="AF711" t="s">
        <v>74</v>
      </c>
      <c r="AG711">
        <v>28</v>
      </c>
      <c r="AH711">
        <v>59</v>
      </c>
      <c r="AI711">
        <v>66</v>
      </c>
      <c r="AJ711">
        <v>1</v>
      </c>
      <c r="AK711">
        <v>16</v>
      </c>
      <c r="AL711" t="s">
        <v>2595</v>
      </c>
      <c r="AM711" t="s">
        <v>572</v>
      </c>
      <c r="AN711" t="s">
        <v>7351</v>
      </c>
      <c r="AO711" t="s">
        <v>7352</v>
      </c>
      <c r="AP711" t="s">
        <v>74</v>
      </c>
      <c r="AQ711" t="s">
        <v>8364</v>
      </c>
      <c r="AR711" t="s">
        <v>7355</v>
      </c>
      <c r="AS711" t="s">
        <v>7356</v>
      </c>
      <c r="AT711" t="s">
        <v>74</v>
      </c>
      <c r="AU711">
        <v>1997</v>
      </c>
      <c r="AV711">
        <v>671</v>
      </c>
      <c r="AW711" t="s">
        <v>74</v>
      </c>
      <c r="AX711" t="s">
        <v>74</v>
      </c>
      <c r="AY711" t="s">
        <v>74</v>
      </c>
      <c r="AZ711" t="s">
        <v>74</v>
      </c>
      <c r="BA711" t="s">
        <v>74</v>
      </c>
      <c r="BB711">
        <v>306</v>
      </c>
      <c r="BC711">
        <v>319</v>
      </c>
      <c r="BD711" t="s">
        <v>74</v>
      </c>
      <c r="BE711" t="s">
        <v>74</v>
      </c>
      <c r="BF711" t="s">
        <v>74</v>
      </c>
      <c r="BG711" t="s">
        <v>74</v>
      </c>
      <c r="BH711" t="s">
        <v>74</v>
      </c>
      <c r="BI711">
        <v>14</v>
      </c>
      <c r="BJ711" t="s">
        <v>8365</v>
      </c>
      <c r="BK711" t="s">
        <v>363</v>
      </c>
      <c r="BL711" t="s">
        <v>8366</v>
      </c>
      <c r="BM711" t="s">
        <v>8367</v>
      </c>
      <c r="BN711" t="s">
        <v>74</v>
      </c>
      <c r="BO711" t="s">
        <v>74</v>
      </c>
      <c r="BP711" t="s">
        <v>74</v>
      </c>
      <c r="BQ711" t="s">
        <v>74</v>
      </c>
      <c r="BR711" t="s">
        <v>97</v>
      </c>
      <c r="BS711" t="s">
        <v>8368</v>
      </c>
      <c r="BT711" t="str">
        <f>HYPERLINK("https%3A%2F%2Fwww.webofscience.com%2Fwos%2Fwoscc%2Ffull-record%2FWOS:A1997BJ87C00020","View Full Record in Web of Science")</f>
        <v>View Full Record in Web of Science</v>
      </c>
    </row>
    <row r="712" spans="1:72" x14ac:dyDescent="0.15">
      <c r="A712" t="s">
        <v>72</v>
      </c>
      <c r="B712" t="s">
        <v>8369</v>
      </c>
      <c r="C712" t="s">
        <v>74</v>
      </c>
      <c r="D712" t="s">
        <v>74</v>
      </c>
      <c r="E712" t="s">
        <v>74</v>
      </c>
      <c r="F712" t="s">
        <v>8369</v>
      </c>
      <c r="G712" t="s">
        <v>74</v>
      </c>
      <c r="H712" t="s">
        <v>74</v>
      </c>
      <c r="I712" t="s">
        <v>8370</v>
      </c>
      <c r="J712" t="s">
        <v>8371</v>
      </c>
      <c r="K712" t="s">
        <v>74</v>
      </c>
      <c r="L712" t="s">
        <v>74</v>
      </c>
      <c r="M712" t="s">
        <v>77</v>
      </c>
      <c r="N712" t="s">
        <v>78</v>
      </c>
      <c r="O712" t="s">
        <v>74</v>
      </c>
      <c r="P712" t="s">
        <v>74</v>
      </c>
      <c r="Q712" t="s">
        <v>74</v>
      </c>
      <c r="R712" t="s">
        <v>74</v>
      </c>
      <c r="S712" t="s">
        <v>74</v>
      </c>
      <c r="T712" t="s">
        <v>74</v>
      </c>
      <c r="U712" t="s">
        <v>74</v>
      </c>
      <c r="V712" t="s">
        <v>74</v>
      </c>
      <c r="W712" t="s">
        <v>74</v>
      </c>
      <c r="X712" t="s">
        <v>74</v>
      </c>
      <c r="Y712" t="s">
        <v>74</v>
      </c>
      <c r="Z712" t="s">
        <v>74</v>
      </c>
      <c r="AA712" t="s">
        <v>74</v>
      </c>
      <c r="AB712" t="s">
        <v>74</v>
      </c>
      <c r="AC712" t="s">
        <v>74</v>
      </c>
      <c r="AD712" t="s">
        <v>74</v>
      </c>
      <c r="AE712" t="s">
        <v>74</v>
      </c>
      <c r="AF712" t="s">
        <v>74</v>
      </c>
      <c r="AG712">
        <v>4</v>
      </c>
      <c r="AH712">
        <v>0</v>
      </c>
      <c r="AI712">
        <v>0</v>
      </c>
      <c r="AJ712">
        <v>0</v>
      </c>
      <c r="AK712">
        <v>0</v>
      </c>
      <c r="AL712" t="s">
        <v>8327</v>
      </c>
      <c r="AM712" t="s">
        <v>5025</v>
      </c>
      <c r="AN712" t="s">
        <v>8328</v>
      </c>
      <c r="AO712" t="s">
        <v>8372</v>
      </c>
      <c r="AP712" t="s">
        <v>74</v>
      </c>
      <c r="AQ712" t="s">
        <v>74</v>
      </c>
      <c r="AR712" t="s">
        <v>8373</v>
      </c>
      <c r="AS712" t="s">
        <v>8374</v>
      </c>
      <c r="AT712" t="s">
        <v>74</v>
      </c>
      <c r="AU712">
        <v>1997</v>
      </c>
      <c r="AV712">
        <v>35</v>
      </c>
      <c r="AW712">
        <v>1</v>
      </c>
      <c r="AX712" t="s">
        <v>74</v>
      </c>
      <c r="AY712" t="s">
        <v>74</v>
      </c>
      <c r="AZ712" t="s">
        <v>74</v>
      </c>
      <c r="BA712" t="s">
        <v>74</v>
      </c>
      <c r="BB712">
        <v>59</v>
      </c>
      <c r="BC712">
        <v>59</v>
      </c>
      <c r="BD712" t="s">
        <v>74</v>
      </c>
      <c r="BE712" t="s">
        <v>74</v>
      </c>
      <c r="BF712" t="s">
        <v>74</v>
      </c>
      <c r="BG712" t="s">
        <v>74</v>
      </c>
      <c r="BH712" t="s">
        <v>74</v>
      </c>
      <c r="BI712">
        <v>1</v>
      </c>
      <c r="BJ712" t="s">
        <v>564</v>
      </c>
      <c r="BK712" t="s">
        <v>95</v>
      </c>
      <c r="BL712" t="s">
        <v>564</v>
      </c>
      <c r="BM712" t="s">
        <v>8375</v>
      </c>
      <c r="BN712" t="s">
        <v>74</v>
      </c>
      <c r="BO712" t="s">
        <v>74</v>
      </c>
      <c r="BP712" t="s">
        <v>74</v>
      </c>
      <c r="BQ712" t="s">
        <v>74</v>
      </c>
      <c r="BR712" t="s">
        <v>97</v>
      </c>
      <c r="BS712" t="s">
        <v>8376</v>
      </c>
      <c r="BT712" t="str">
        <f>HYPERLINK("https%3A%2F%2Fwww.webofscience.com%2Fwos%2Fwoscc%2Ffull-record%2FWOS:A1997XF95400003","View Full Record in Web of Science")</f>
        <v>View Full Record in Web of Science</v>
      </c>
    </row>
    <row r="713" spans="1:72" x14ac:dyDescent="0.15">
      <c r="A713" t="s">
        <v>5885</v>
      </c>
      <c r="B713" t="s">
        <v>8377</v>
      </c>
      <c r="C713" t="s">
        <v>74</v>
      </c>
      <c r="D713" t="s">
        <v>8378</v>
      </c>
      <c r="E713" t="s">
        <v>74</v>
      </c>
      <c r="F713" t="s">
        <v>8377</v>
      </c>
      <c r="G713" t="s">
        <v>74</v>
      </c>
      <c r="H713" t="s">
        <v>74</v>
      </c>
      <c r="I713" t="s">
        <v>8379</v>
      </c>
      <c r="J713" t="s">
        <v>8380</v>
      </c>
      <c r="K713" t="s">
        <v>5944</v>
      </c>
      <c r="L713" t="s">
        <v>74</v>
      </c>
      <c r="M713" t="s">
        <v>77</v>
      </c>
      <c r="N713" t="s">
        <v>5890</v>
      </c>
      <c r="O713" t="s">
        <v>8381</v>
      </c>
      <c r="P713" t="s">
        <v>8382</v>
      </c>
      <c r="Q713" t="s">
        <v>4421</v>
      </c>
      <c r="R713" t="s">
        <v>74</v>
      </c>
      <c r="S713" t="s">
        <v>74</v>
      </c>
      <c r="T713" t="s">
        <v>8383</v>
      </c>
      <c r="U713" t="s">
        <v>74</v>
      </c>
      <c r="V713" t="s">
        <v>8384</v>
      </c>
      <c r="W713" t="s">
        <v>74</v>
      </c>
      <c r="X713" t="s">
        <v>74</v>
      </c>
      <c r="Y713" t="s">
        <v>8385</v>
      </c>
      <c r="Z713" t="s">
        <v>74</v>
      </c>
      <c r="AA713" t="s">
        <v>8386</v>
      </c>
      <c r="AB713" t="s">
        <v>8387</v>
      </c>
      <c r="AC713" t="s">
        <v>74</v>
      </c>
      <c r="AD713" t="s">
        <v>74</v>
      </c>
      <c r="AE713" t="s">
        <v>74</v>
      </c>
      <c r="AF713" t="s">
        <v>74</v>
      </c>
      <c r="AG713">
        <v>0</v>
      </c>
      <c r="AH713">
        <v>6</v>
      </c>
      <c r="AI713">
        <v>6</v>
      </c>
      <c r="AJ713">
        <v>0</v>
      </c>
      <c r="AK713">
        <v>0</v>
      </c>
      <c r="AL713" t="s">
        <v>5953</v>
      </c>
      <c r="AM713" t="s">
        <v>5954</v>
      </c>
      <c r="AN713" t="s">
        <v>5955</v>
      </c>
      <c r="AO713" t="s">
        <v>74</v>
      </c>
      <c r="AP713" t="s">
        <v>74</v>
      </c>
      <c r="AQ713" t="s">
        <v>8388</v>
      </c>
      <c r="AR713" t="s">
        <v>5957</v>
      </c>
      <c r="AS713" t="s">
        <v>74</v>
      </c>
      <c r="AT713" t="s">
        <v>74</v>
      </c>
      <c r="AU713">
        <v>1997</v>
      </c>
      <c r="AV713">
        <v>2963</v>
      </c>
      <c r="AW713" t="s">
        <v>74</v>
      </c>
      <c r="AX713" t="s">
        <v>74</v>
      </c>
      <c r="AY713" t="s">
        <v>74</v>
      </c>
      <c r="AZ713" t="s">
        <v>74</v>
      </c>
      <c r="BA713" t="s">
        <v>74</v>
      </c>
      <c r="BB713">
        <v>216</v>
      </c>
      <c r="BC713">
        <v>221</v>
      </c>
      <c r="BD713" t="s">
        <v>74</v>
      </c>
      <c r="BE713" t="s">
        <v>8389</v>
      </c>
      <c r="BF713" t="str">
        <f>HYPERLINK("http://dx.doi.org/10.1117/12.266445","http://dx.doi.org/10.1117/12.266445")</f>
        <v>http://dx.doi.org/10.1117/12.266445</v>
      </c>
      <c r="BG713" t="s">
        <v>74</v>
      </c>
      <c r="BH713" t="s">
        <v>74</v>
      </c>
      <c r="BI713">
        <v>2</v>
      </c>
      <c r="BJ713" t="s">
        <v>8390</v>
      </c>
      <c r="BK713" t="s">
        <v>5898</v>
      </c>
      <c r="BL713" t="s">
        <v>8390</v>
      </c>
      <c r="BM713" t="s">
        <v>8391</v>
      </c>
      <c r="BN713" t="s">
        <v>74</v>
      </c>
      <c r="BO713" t="s">
        <v>74</v>
      </c>
      <c r="BP713" t="s">
        <v>74</v>
      </c>
      <c r="BQ713" t="s">
        <v>74</v>
      </c>
      <c r="BR713" t="s">
        <v>97</v>
      </c>
      <c r="BS713" t="s">
        <v>8392</v>
      </c>
      <c r="BT713" t="str">
        <f>HYPERLINK("https%3A%2F%2Fwww.webofscience.com%2Fwos%2Fwoscc%2Ffull-record%2FWOS:A1997BH31C00034","View Full Record in Web of Science")</f>
        <v>View Full Record in Web of Science</v>
      </c>
    </row>
    <row r="714" spans="1:72" x14ac:dyDescent="0.15">
      <c r="A714" t="s">
        <v>5885</v>
      </c>
      <c r="B714" t="s">
        <v>8393</v>
      </c>
      <c r="C714" t="s">
        <v>74</v>
      </c>
      <c r="D714" t="s">
        <v>8378</v>
      </c>
      <c r="E714" t="s">
        <v>74</v>
      </c>
      <c r="F714" t="s">
        <v>8393</v>
      </c>
      <c r="G714" t="s">
        <v>74</v>
      </c>
      <c r="H714" t="s">
        <v>74</v>
      </c>
      <c r="I714" t="s">
        <v>8394</v>
      </c>
      <c r="J714" t="s">
        <v>8380</v>
      </c>
      <c r="K714" t="s">
        <v>5944</v>
      </c>
      <c r="L714" t="s">
        <v>74</v>
      </c>
      <c r="M714" t="s">
        <v>77</v>
      </c>
      <c r="N714" t="s">
        <v>5890</v>
      </c>
      <c r="O714" t="s">
        <v>8381</v>
      </c>
      <c r="P714" t="s">
        <v>8382</v>
      </c>
      <c r="Q714" t="s">
        <v>4421</v>
      </c>
      <c r="R714" t="s">
        <v>74</v>
      </c>
      <c r="S714" t="s">
        <v>74</v>
      </c>
      <c r="T714" t="s">
        <v>8395</v>
      </c>
      <c r="U714" t="s">
        <v>74</v>
      </c>
      <c r="V714" t="s">
        <v>8396</v>
      </c>
      <c r="W714" t="s">
        <v>74</v>
      </c>
      <c r="X714" t="s">
        <v>74</v>
      </c>
      <c r="Y714" t="s">
        <v>8397</v>
      </c>
      <c r="Z714" t="s">
        <v>74</v>
      </c>
      <c r="AA714" t="s">
        <v>8398</v>
      </c>
      <c r="AB714" t="s">
        <v>8399</v>
      </c>
      <c r="AC714" t="s">
        <v>74</v>
      </c>
      <c r="AD714" t="s">
        <v>74</v>
      </c>
      <c r="AE714" t="s">
        <v>74</v>
      </c>
      <c r="AF714" t="s">
        <v>74</v>
      </c>
      <c r="AG714">
        <v>0</v>
      </c>
      <c r="AH714">
        <v>0</v>
      </c>
      <c r="AI714">
        <v>0</v>
      </c>
      <c r="AJ714">
        <v>0</v>
      </c>
      <c r="AK714">
        <v>1</v>
      </c>
      <c r="AL714" t="s">
        <v>5953</v>
      </c>
      <c r="AM714" t="s">
        <v>5954</v>
      </c>
      <c r="AN714" t="s">
        <v>5955</v>
      </c>
      <c r="AO714" t="s">
        <v>74</v>
      </c>
      <c r="AP714" t="s">
        <v>74</v>
      </c>
      <c r="AQ714" t="s">
        <v>8388</v>
      </c>
      <c r="AR714" t="s">
        <v>5957</v>
      </c>
      <c r="AS714" t="s">
        <v>74</v>
      </c>
      <c r="AT714" t="s">
        <v>74</v>
      </c>
      <c r="AU714">
        <v>1997</v>
      </c>
      <c r="AV714">
        <v>2963</v>
      </c>
      <c r="AW714" t="s">
        <v>74</v>
      </c>
      <c r="AX714" t="s">
        <v>74</v>
      </c>
      <c r="AY714" t="s">
        <v>74</v>
      </c>
      <c r="AZ714" t="s">
        <v>74</v>
      </c>
      <c r="BA714" t="s">
        <v>74</v>
      </c>
      <c r="BB714">
        <v>495</v>
      </c>
      <c r="BC714">
        <v>501</v>
      </c>
      <c r="BD714" t="s">
        <v>74</v>
      </c>
      <c r="BE714" t="s">
        <v>8400</v>
      </c>
      <c r="BF714" t="str">
        <f>HYPERLINK("http://dx.doi.org/10.1117/12.266491","http://dx.doi.org/10.1117/12.266491")</f>
        <v>http://dx.doi.org/10.1117/12.266491</v>
      </c>
      <c r="BG714" t="s">
        <v>74</v>
      </c>
      <c r="BH714" t="s">
        <v>74</v>
      </c>
      <c r="BI714">
        <v>3</v>
      </c>
      <c r="BJ714" t="s">
        <v>8390</v>
      </c>
      <c r="BK714" t="s">
        <v>5898</v>
      </c>
      <c r="BL714" t="s">
        <v>8390</v>
      </c>
      <c r="BM714" t="s">
        <v>8391</v>
      </c>
      <c r="BN714" t="s">
        <v>74</v>
      </c>
      <c r="BO714" t="s">
        <v>74</v>
      </c>
      <c r="BP714" t="s">
        <v>74</v>
      </c>
      <c r="BQ714" t="s">
        <v>74</v>
      </c>
      <c r="BR714" t="s">
        <v>97</v>
      </c>
      <c r="BS714" t="s">
        <v>8401</v>
      </c>
      <c r="BT714" t="str">
        <f>HYPERLINK("https%3A%2F%2Fwww.webofscience.com%2Fwos%2Fwoscc%2Ffull-record%2FWOS:A1997BH31C00078","View Full Record in Web of Science")</f>
        <v>View Full Record in Web of Science</v>
      </c>
    </row>
    <row r="715" spans="1:72" x14ac:dyDescent="0.15">
      <c r="A715" t="s">
        <v>5885</v>
      </c>
      <c r="B715" t="s">
        <v>8402</v>
      </c>
      <c r="C715" t="s">
        <v>74</v>
      </c>
      <c r="D715" t="s">
        <v>8378</v>
      </c>
      <c r="E715" t="s">
        <v>74</v>
      </c>
      <c r="F715" t="s">
        <v>8402</v>
      </c>
      <c r="G715" t="s">
        <v>74</v>
      </c>
      <c r="H715" t="s">
        <v>74</v>
      </c>
      <c r="I715" t="s">
        <v>8403</v>
      </c>
      <c r="J715" t="s">
        <v>8380</v>
      </c>
      <c r="K715" t="s">
        <v>5944</v>
      </c>
      <c r="L715" t="s">
        <v>74</v>
      </c>
      <c r="M715" t="s">
        <v>77</v>
      </c>
      <c r="N715" t="s">
        <v>5890</v>
      </c>
      <c r="O715" t="s">
        <v>8381</v>
      </c>
      <c r="P715" t="s">
        <v>8382</v>
      </c>
      <c r="Q715" t="s">
        <v>4421</v>
      </c>
      <c r="R715" t="s">
        <v>74</v>
      </c>
      <c r="S715" t="s">
        <v>74</v>
      </c>
      <c r="T715" t="s">
        <v>8404</v>
      </c>
      <c r="U715" t="s">
        <v>74</v>
      </c>
      <c r="V715" t="s">
        <v>8405</v>
      </c>
      <c r="W715" t="s">
        <v>74</v>
      </c>
      <c r="X715" t="s">
        <v>74</v>
      </c>
      <c r="Y715" t="s">
        <v>8406</v>
      </c>
      <c r="Z715" t="s">
        <v>74</v>
      </c>
      <c r="AA715" t="s">
        <v>8407</v>
      </c>
      <c r="AB715" t="s">
        <v>8408</v>
      </c>
      <c r="AC715" t="s">
        <v>74</v>
      </c>
      <c r="AD715" t="s">
        <v>74</v>
      </c>
      <c r="AE715" t="s">
        <v>74</v>
      </c>
      <c r="AF715" t="s">
        <v>74</v>
      </c>
      <c r="AG715">
        <v>0</v>
      </c>
      <c r="AH715">
        <v>0</v>
      </c>
      <c r="AI715">
        <v>0</v>
      </c>
      <c r="AJ715">
        <v>0</v>
      </c>
      <c r="AK715">
        <v>0</v>
      </c>
      <c r="AL715" t="s">
        <v>5953</v>
      </c>
      <c r="AM715" t="s">
        <v>5954</v>
      </c>
      <c r="AN715" t="s">
        <v>5955</v>
      </c>
      <c r="AO715" t="s">
        <v>74</v>
      </c>
      <c r="AP715" t="s">
        <v>74</v>
      </c>
      <c r="AQ715" t="s">
        <v>8388</v>
      </c>
      <c r="AR715" t="s">
        <v>5957</v>
      </c>
      <c r="AS715" t="s">
        <v>74</v>
      </c>
      <c r="AT715" t="s">
        <v>74</v>
      </c>
      <c r="AU715">
        <v>1997</v>
      </c>
      <c r="AV715">
        <v>2963</v>
      </c>
      <c r="AW715" t="s">
        <v>74</v>
      </c>
      <c r="AX715" t="s">
        <v>74</v>
      </c>
      <c r="AY715" t="s">
        <v>74</v>
      </c>
      <c r="AZ715" t="s">
        <v>74</v>
      </c>
      <c r="BA715" t="s">
        <v>74</v>
      </c>
      <c r="BB715">
        <v>846</v>
      </c>
      <c r="BC715">
        <v>849</v>
      </c>
      <c r="BD715" t="s">
        <v>74</v>
      </c>
      <c r="BE715" t="s">
        <v>8409</v>
      </c>
      <c r="BF715" t="str">
        <f>HYPERLINK("http://dx.doi.org/10.1117/12.266412","http://dx.doi.org/10.1117/12.266412")</f>
        <v>http://dx.doi.org/10.1117/12.266412</v>
      </c>
      <c r="BG715" t="s">
        <v>74</v>
      </c>
      <c r="BH715" t="s">
        <v>74</v>
      </c>
      <c r="BI715">
        <v>2</v>
      </c>
      <c r="BJ715" t="s">
        <v>8390</v>
      </c>
      <c r="BK715" t="s">
        <v>5898</v>
      </c>
      <c r="BL715" t="s">
        <v>8390</v>
      </c>
      <c r="BM715" t="s">
        <v>8391</v>
      </c>
      <c r="BN715" t="s">
        <v>74</v>
      </c>
      <c r="BO715" t="s">
        <v>74</v>
      </c>
      <c r="BP715" t="s">
        <v>74</v>
      </c>
      <c r="BQ715" t="s">
        <v>74</v>
      </c>
      <c r="BR715" t="s">
        <v>97</v>
      </c>
      <c r="BS715" t="s">
        <v>8410</v>
      </c>
      <c r="BT715" t="str">
        <f>HYPERLINK("https%3A%2F%2Fwww.webofscience.com%2Fwos%2Fwoscc%2Ffull-record%2FWOS:A1997BH31C00134","View Full Record in Web of Science")</f>
        <v>View Full Record in Web of Science</v>
      </c>
    </row>
    <row r="716" spans="1:72" x14ac:dyDescent="0.15">
      <c r="A716" t="s">
        <v>72</v>
      </c>
      <c r="B716" t="s">
        <v>8411</v>
      </c>
      <c r="C716" t="s">
        <v>74</v>
      </c>
      <c r="D716" t="s">
        <v>74</v>
      </c>
      <c r="E716" t="s">
        <v>74</v>
      </c>
      <c r="F716" t="s">
        <v>8411</v>
      </c>
      <c r="G716" t="s">
        <v>74</v>
      </c>
      <c r="H716" t="s">
        <v>74</v>
      </c>
      <c r="I716" t="s">
        <v>8412</v>
      </c>
      <c r="J716" t="s">
        <v>8413</v>
      </c>
      <c r="K716" t="s">
        <v>74</v>
      </c>
      <c r="L716" t="s">
        <v>74</v>
      </c>
      <c r="M716" t="s">
        <v>77</v>
      </c>
      <c r="N716" t="s">
        <v>78</v>
      </c>
      <c r="O716" t="s">
        <v>74</v>
      </c>
      <c r="P716" t="s">
        <v>74</v>
      </c>
      <c r="Q716" t="s">
        <v>74</v>
      </c>
      <c r="R716" t="s">
        <v>74</v>
      </c>
      <c r="S716" t="s">
        <v>74</v>
      </c>
      <c r="T716" t="s">
        <v>74</v>
      </c>
      <c r="U716" t="s">
        <v>8414</v>
      </c>
      <c r="V716" t="s">
        <v>8415</v>
      </c>
      <c r="W716" t="s">
        <v>8416</v>
      </c>
      <c r="X716" t="s">
        <v>8417</v>
      </c>
      <c r="Y716" t="s">
        <v>8418</v>
      </c>
      <c r="Z716" t="s">
        <v>74</v>
      </c>
      <c r="AA716" t="s">
        <v>8419</v>
      </c>
      <c r="AB716" t="s">
        <v>8420</v>
      </c>
      <c r="AC716" t="s">
        <v>74</v>
      </c>
      <c r="AD716" t="s">
        <v>74</v>
      </c>
      <c r="AE716" t="s">
        <v>74</v>
      </c>
      <c r="AF716" t="s">
        <v>74</v>
      </c>
      <c r="AG716">
        <v>76</v>
      </c>
      <c r="AH716">
        <v>16</v>
      </c>
      <c r="AI716">
        <v>20</v>
      </c>
      <c r="AJ716">
        <v>0</v>
      </c>
      <c r="AK716">
        <v>1</v>
      </c>
      <c r="AL716" t="s">
        <v>8421</v>
      </c>
      <c r="AM716" t="s">
        <v>5920</v>
      </c>
      <c r="AN716" t="s">
        <v>8422</v>
      </c>
      <c r="AO716" t="s">
        <v>8423</v>
      </c>
      <c r="AP716" t="s">
        <v>74</v>
      </c>
      <c r="AQ716" t="s">
        <v>74</v>
      </c>
      <c r="AR716" t="s">
        <v>8424</v>
      </c>
      <c r="AS716" t="s">
        <v>8425</v>
      </c>
      <c r="AT716" t="s">
        <v>74</v>
      </c>
      <c r="AU716">
        <v>1997</v>
      </c>
      <c r="AV716">
        <v>20</v>
      </c>
      <c r="AW716">
        <v>5</v>
      </c>
      <c r="AX716" t="s">
        <v>74</v>
      </c>
      <c r="AY716" t="s">
        <v>74</v>
      </c>
      <c r="AZ716" t="s">
        <v>74</v>
      </c>
      <c r="BA716" t="s">
        <v>74</v>
      </c>
      <c r="BB716">
        <v>721</v>
      </c>
      <c r="BC716">
        <v>732</v>
      </c>
      <c r="BD716" t="s">
        <v>74</v>
      </c>
      <c r="BE716" t="s">
        <v>74</v>
      </c>
      <c r="BF716" t="s">
        <v>74</v>
      </c>
      <c r="BG716" t="s">
        <v>74</v>
      </c>
      <c r="BH716" t="s">
        <v>74</v>
      </c>
      <c r="BI716">
        <v>12</v>
      </c>
      <c r="BJ716" t="s">
        <v>1061</v>
      </c>
      <c r="BK716" t="s">
        <v>95</v>
      </c>
      <c r="BL716" t="s">
        <v>1061</v>
      </c>
      <c r="BM716" t="s">
        <v>8426</v>
      </c>
      <c r="BN716" t="s">
        <v>74</v>
      </c>
      <c r="BO716" t="s">
        <v>74</v>
      </c>
      <c r="BP716" t="s">
        <v>74</v>
      </c>
      <c r="BQ716" t="s">
        <v>74</v>
      </c>
      <c r="BR716" t="s">
        <v>97</v>
      </c>
      <c r="BS716" t="s">
        <v>8427</v>
      </c>
      <c r="BT716" t="str">
        <f>HYPERLINK("https%3A%2F%2Fwww.webofscience.com%2Fwos%2Fwoscc%2Ffull-record%2FWOS:A1997YB28500006","View Full Record in Web of Science")</f>
        <v>View Full Record in Web of Science</v>
      </c>
    </row>
    <row r="717" spans="1:72" x14ac:dyDescent="0.15">
      <c r="A717" t="s">
        <v>72</v>
      </c>
      <c r="B717" t="s">
        <v>8428</v>
      </c>
      <c r="C717" t="s">
        <v>74</v>
      </c>
      <c r="D717" t="s">
        <v>74</v>
      </c>
      <c r="E717" t="s">
        <v>74</v>
      </c>
      <c r="F717" t="s">
        <v>8428</v>
      </c>
      <c r="G717" t="s">
        <v>74</v>
      </c>
      <c r="H717" t="s">
        <v>74</v>
      </c>
      <c r="I717" t="s">
        <v>8429</v>
      </c>
      <c r="J717" t="s">
        <v>8413</v>
      </c>
      <c r="K717" t="s">
        <v>74</v>
      </c>
      <c r="L717" t="s">
        <v>74</v>
      </c>
      <c r="M717" t="s">
        <v>77</v>
      </c>
      <c r="N717" t="s">
        <v>78</v>
      </c>
      <c r="O717" t="s">
        <v>74</v>
      </c>
      <c r="P717" t="s">
        <v>74</v>
      </c>
      <c r="Q717" t="s">
        <v>74</v>
      </c>
      <c r="R717" t="s">
        <v>74</v>
      </c>
      <c r="S717" t="s">
        <v>74</v>
      </c>
      <c r="T717" t="s">
        <v>74</v>
      </c>
      <c r="U717" t="s">
        <v>8430</v>
      </c>
      <c r="V717" t="s">
        <v>8431</v>
      </c>
      <c r="W717" t="s">
        <v>74</v>
      </c>
      <c r="X717" t="s">
        <v>74</v>
      </c>
      <c r="Y717" t="s">
        <v>8432</v>
      </c>
      <c r="Z717" t="s">
        <v>74</v>
      </c>
      <c r="AA717" t="s">
        <v>409</v>
      </c>
      <c r="AB717" t="s">
        <v>8433</v>
      </c>
      <c r="AC717" t="s">
        <v>74</v>
      </c>
      <c r="AD717" t="s">
        <v>74</v>
      </c>
      <c r="AE717" t="s">
        <v>74</v>
      </c>
      <c r="AF717" t="s">
        <v>74</v>
      </c>
      <c r="AG717">
        <v>32</v>
      </c>
      <c r="AH717">
        <v>17</v>
      </c>
      <c r="AI717">
        <v>18</v>
      </c>
      <c r="AJ717">
        <v>0</v>
      </c>
      <c r="AK717">
        <v>0</v>
      </c>
      <c r="AL717" t="s">
        <v>7276</v>
      </c>
      <c r="AM717" t="s">
        <v>5920</v>
      </c>
      <c r="AN717" t="s">
        <v>7277</v>
      </c>
      <c r="AO717" t="s">
        <v>8423</v>
      </c>
      <c r="AP717" t="s">
        <v>74</v>
      </c>
      <c r="AQ717" t="s">
        <v>74</v>
      </c>
      <c r="AR717" t="s">
        <v>8424</v>
      </c>
      <c r="AS717" t="s">
        <v>8425</v>
      </c>
      <c r="AT717" t="s">
        <v>74</v>
      </c>
      <c r="AU717">
        <v>1997</v>
      </c>
      <c r="AV717">
        <v>20</v>
      </c>
      <c r="AW717">
        <v>6</v>
      </c>
      <c r="AX717" t="s">
        <v>74</v>
      </c>
      <c r="AY717" t="s">
        <v>74</v>
      </c>
      <c r="AZ717" t="s">
        <v>74</v>
      </c>
      <c r="BA717" t="s">
        <v>74</v>
      </c>
      <c r="BB717">
        <v>783</v>
      </c>
      <c r="BC717">
        <v>798</v>
      </c>
      <c r="BD717" t="s">
        <v>74</v>
      </c>
      <c r="BE717" t="s">
        <v>74</v>
      </c>
      <c r="BF717" t="s">
        <v>74</v>
      </c>
      <c r="BG717" t="s">
        <v>74</v>
      </c>
      <c r="BH717" t="s">
        <v>74</v>
      </c>
      <c r="BI717">
        <v>16</v>
      </c>
      <c r="BJ717" t="s">
        <v>1061</v>
      </c>
      <c r="BK717" t="s">
        <v>95</v>
      </c>
      <c r="BL717" t="s">
        <v>1061</v>
      </c>
      <c r="BM717" t="s">
        <v>8434</v>
      </c>
      <c r="BN717" t="s">
        <v>74</v>
      </c>
      <c r="BO717" t="s">
        <v>74</v>
      </c>
      <c r="BP717" t="s">
        <v>74</v>
      </c>
      <c r="BQ717" t="s">
        <v>74</v>
      </c>
      <c r="BR717" t="s">
        <v>97</v>
      </c>
      <c r="BS717" t="s">
        <v>8435</v>
      </c>
      <c r="BT717" t="str">
        <f>HYPERLINK("https%3A%2F%2Fwww.webofscience.com%2Fwos%2Fwoscc%2Ffull-record%2FWOS:A1997YG78300002","View Full Record in Web of Science")</f>
        <v>View Full Record in Web of Science</v>
      </c>
    </row>
    <row r="718" spans="1:72" x14ac:dyDescent="0.15">
      <c r="A718" t="s">
        <v>5885</v>
      </c>
      <c r="B718" t="s">
        <v>8436</v>
      </c>
      <c r="C718" t="s">
        <v>74</v>
      </c>
      <c r="D718" t="s">
        <v>74</v>
      </c>
      <c r="E718" t="s">
        <v>7515</v>
      </c>
      <c r="F718" t="s">
        <v>8436</v>
      </c>
      <c r="G718" t="s">
        <v>74</v>
      </c>
      <c r="H718" t="s">
        <v>74</v>
      </c>
      <c r="I718" t="s">
        <v>8437</v>
      </c>
      <c r="J718" t="s">
        <v>8438</v>
      </c>
      <c r="K718" t="s">
        <v>74</v>
      </c>
      <c r="L718" t="s">
        <v>74</v>
      </c>
      <c r="M718" t="s">
        <v>77</v>
      </c>
      <c r="N718" t="s">
        <v>5890</v>
      </c>
      <c r="O718" t="s">
        <v>8439</v>
      </c>
      <c r="P718" t="s">
        <v>8440</v>
      </c>
      <c r="Q718" t="s">
        <v>4421</v>
      </c>
      <c r="R718" t="s">
        <v>74</v>
      </c>
      <c r="S718" t="s">
        <v>74</v>
      </c>
      <c r="T718" t="s">
        <v>74</v>
      </c>
      <c r="U718" t="s">
        <v>74</v>
      </c>
      <c r="V718" t="s">
        <v>8441</v>
      </c>
      <c r="W718" t="s">
        <v>74</v>
      </c>
      <c r="X718" t="s">
        <v>74</v>
      </c>
      <c r="Y718" t="s">
        <v>8442</v>
      </c>
      <c r="Z718" t="s">
        <v>74</v>
      </c>
      <c r="AA718" t="s">
        <v>74</v>
      </c>
      <c r="AB718" t="s">
        <v>74</v>
      </c>
      <c r="AC718" t="s">
        <v>74</v>
      </c>
      <c r="AD718" t="s">
        <v>74</v>
      </c>
      <c r="AE718" t="s">
        <v>74</v>
      </c>
      <c r="AF718" t="s">
        <v>74</v>
      </c>
      <c r="AG718">
        <v>0</v>
      </c>
      <c r="AH718">
        <v>18</v>
      </c>
      <c r="AI718">
        <v>18</v>
      </c>
      <c r="AJ718">
        <v>0</v>
      </c>
      <c r="AK718">
        <v>3</v>
      </c>
      <c r="AL718" t="s">
        <v>7525</v>
      </c>
      <c r="AM718" t="s">
        <v>87</v>
      </c>
      <c r="AN718" t="s">
        <v>7526</v>
      </c>
      <c r="AO718" t="s">
        <v>74</v>
      </c>
      <c r="AP718" t="s">
        <v>74</v>
      </c>
      <c r="AQ718" t="s">
        <v>8443</v>
      </c>
      <c r="AR718" t="s">
        <v>74</v>
      </c>
      <c r="AS718" t="s">
        <v>74</v>
      </c>
      <c r="AT718" t="s">
        <v>74</v>
      </c>
      <c r="AU718">
        <v>1997</v>
      </c>
      <c r="AV718" t="s">
        <v>74</v>
      </c>
      <c r="AW718" t="s">
        <v>74</v>
      </c>
      <c r="AX718" t="s">
        <v>74</v>
      </c>
      <c r="AY718" t="s">
        <v>74</v>
      </c>
      <c r="AZ718" t="s">
        <v>74</v>
      </c>
      <c r="BA718" t="s">
        <v>74</v>
      </c>
      <c r="BB718">
        <v>403</v>
      </c>
      <c r="BC718">
        <v>408</v>
      </c>
      <c r="BD718" t="s">
        <v>74</v>
      </c>
      <c r="BE718" t="s">
        <v>74</v>
      </c>
      <c r="BF718" t="s">
        <v>74</v>
      </c>
      <c r="BG718" t="s">
        <v>74</v>
      </c>
      <c r="BH718" t="s">
        <v>74</v>
      </c>
      <c r="BI718">
        <v>6</v>
      </c>
      <c r="BJ718" t="s">
        <v>8444</v>
      </c>
      <c r="BK718" t="s">
        <v>5898</v>
      </c>
      <c r="BL718" t="s">
        <v>8445</v>
      </c>
      <c r="BM718" t="s">
        <v>8446</v>
      </c>
      <c r="BN718" t="s">
        <v>74</v>
      </c>
      <c r="BO718" t="s">
        <v>74</v>
      </c>
      <c r="BP718" t="s">
        <v>74</v>
      </c>
      <c r="BQ718" t="s">
        <v>74</v>
      </c>
      <c r="BR718" t="s">
        <v>97</v>
      </c>
      <c r="BS718" t="s">
        <v>8447</v>
      </c>
      <c r="BT718" t="str">
        <f>HYPERLINK("https%3A%2F%2Fwww.webofscience.com%2Fwos%2Fwoscc%2Ffull-record%2FWOS:A1997BJ68T00070","View Full Record in Web of Science")</f>
        <v>View Full Record in Web of Science</v>
      </c>
    </row>
    <row r="719" spans="1:72" x14ac:dyDescent="0.15">
      <c r="A719" t="s">
        <v>72</v>
      </c>
      <c r="B719" t="s">
        <v>1265</v>
      </c>
      <c r="C719" t="s">
        <v>74</v>
      </c>
      <c r="D719" t="s">
        <v>74</v>
      </c>
      <c r="E719" t="s">
        <v>74</v>
      </c>
      <c r="F719" t="s">
        <v>1265</v>
      </c>
      <c r="G719" t="s">
        <v>74</v>
      </c>
      <c r="H719" t="s">
        <v>74</v>
      </c>
      <c r="I719" t="s">
        <v>8448</v>
      </c>
      <c r="J719" t="s">
        <v>8449</v>
      </c>
      <c r="K719" t="s">
        <v>74</v>
      </c>
      <c r="L719" t="s">
        <v>74</v>
      </c>
      <c r="M719" t="s">
        <v>77</v>
      </c>
      <c r="N719" t="s">
        <v>78</v>
      </c>
      <c r="O719" t="s">
        <v>74</v>
      </c>
      <c r="P719" t="s">
        <v>74</v>
      </c>
      <c r="Q719" t="s">
        <v>74</v>
      </c>
      <c r="R719" t="s">
        <v>74</v>
      </c>
      <c r="S719" t="s">
        <v>74</v>
      </c>
      <c r="T719" t="s">
        <v>8450</v>
      </c>
      <c r="U719" t="s">
        <v>74</v>
      </c>
      <c r="V719" t="s">
        <v>8451</v>
      </c>
      <c r="W719" t="s">
        <v>74</v>
      </c>
      <c r="X719" t="s">
        <v>74</v>
      </c>
      <c r="Y719" t="s">
        <v>8452</v>
      </c>
      <c r="Z719" t="s">
        <v>74</v>
      </c>
      <c r="AA719" t="s">
        <v>74</v>
      </c>
      <c r="AB719" t="s">
        <v>74</v>
      </c>
      <c r="AC719" t="s">
        <v>74</v>
      </c>
      <c r="AD719" t="s">
        <v>74</v>
      </c>
      <c r="AE719" t="s">
        <v>74</v>
      </c>
      <c r="AF719" t="s">
        <v>74</v>
      </c>
      <c r="AG719">
        <v>43</v>
      </c>
      <c r="AH719">
        <v>82</v>
      </c>
      <c r="AI719">
        <v>92</v>
      </c>
      <c r="AJ719">
        <v>1</v>
      </c>
      <c r="AK719">
        <v>17</v>
      </c>
      <c r="AL719" t="s">
        <v>1756</v>
      </c>
      <c r="AM719" t="s">
        <v>1757</v>
      </c>
      <c r="AN719" t="s">
        <v>1758</v>
      </c>
      <c r="AO719" t="s">
        <v>8453</v>
      </c>
      <c r="AP719" t="s">
        <v>8454</v>
      </c>
      <c r="AQ719" t="s">
        <v>74</v>
      </c>
      <c r="AR719" t="s">
        <v>8455</v>
      </c>
      <c r="AS719" t="s">
        <v>8456</v>
      </c>
      <c r="AT719" t="s">
        <v>7281</v>
      </c>
      <c r="AU719">
        <v>1997</v>
      </c>
      <c r="AV719">
        <v>8</v>
      </c>
      <c r="AW719">
        <v>1</v>
      </c>
      <c r="AX719" t="s">
        <v>74</v>
      </c>
      <c r="AY719" t="s">
        <v>74</v>
      </c>
      <c r="AZ719" t="s">
        <v>74</v>
      </c>
      <c r="BA719" t="s">
        <v>74</v>
      </c>
      <c r="BB719">
        <v>69</v>
      </c>
      <c r="BC719">
        <v>90</v>
      </c>
      <c r="BD719" t="s">
        <v>74</v>
      </c>
      <c r="BE719" t="s">
        <v>8457</v>
      </c>
      <c r="BF719" t="str">
        <f>HYPERLINK("http://dx.doi.org/10.1002/(SICI)1099-1530(199701)8:1&lt;69::AID-PPP236&gt;3.3.CO;2-H","http://dx.doi.org/10.1002/(SICI)1099-1530(199701)8:1&lt;69::AID-PPP236&gt;3.3.CO;2-H")</f>
        <v>http://dx.doi.org/10.1002/(SICI)1099-1530(199701)8:1&lt;69::AID-PPP236&gt;3.3.CO;2-H</v>
      </c>
      <c r="BG719" t="s">
        <v>74</v>
      </c>
      <c r="BH719" t="s">
        <v>74</v>
      </c>
      <c r="BI719">
        <v>22</v>
      </c>
      <c r="BJ719" t="s">
        <v>7439</v>
      </c>
      <c r="BK719" t="s">
        <v>95</v>
      </c>
      <c r="BL719" t="s">
        <v>2355</v>
      </c>
      <c r="BM719" t="s">
        <v>8458</v>
      </c>
      <c r="BN719" t="s">
        <v>74</v>
      </c>
      <c r="BO719" t="s">
        <v>74</v>
      </c>
      <c r="BP719" t="s">
        <v>74</v>
      </c>
      <c r="BQ719" t="s">
        <v>74</v>
      </c>
      <c r="BR719" t="s">
        <v>97</v>
      </c>
      <c r="BS719" t="s">
        <v>8459</v>
      </c>
      <c r="BT719" t="str">
        <f>HYPERLINK("https%3A%2F%2Fwww.webofscience.com%2Fwos%2Fwoscc%2Ffull-record%2FWOS:A1997XF02700004","View Full Record in Web of Science")</f>
        <v>View Full Record in Web of Science</v>
      </c>
    </row>
    <row r="720" spans="1:72" x14ac:dyDescent="0.15">
      <c r="A720" t="s">
        <v>5885</v>
      </c>
      <c r="B720" t="s">
        <v>8460</v>
      </c>
      <c r="C720" t="s">
        <v>74</v>
      </c>
      <c r="D720" t="s">
        <v>8461</v>
      </c>
      <c r="E720" t="s">
        <v>74</v>
      </c>
      <c r="F720" t="s">
        <v>8460</v>
      </c>
      <c r="G720" t="s">
        <v>74</v>
      </c>
      <c r="H720" t="s">
        <v>74</v>
      </c>
      <c r="I720" t="s">
        <v>8462</v>
      </c>
      <c r="J720" t="s">
        <v>8463</v>
      </c>
      <c r="K720" t="s">
        <v>74</v>
      </c>
      <c r="L720" t="s">
        <v>74</v>
      </c>
      <c r="M720" t="s">
        <v>77</v>
      </c>
      <c r="N720" t="s">
        <v>5890</v>
      </c>
      <c r="O720" t="s">
        <v>8464</v>
      </c>
      <c r="P720" t="s">
        <v>8465</v>
      </c>
      <c r="Q720" t="s">
        <v>8466</v>
      </c>
      <c r="R720" t="s">
        <v>74</v>
      </c>
      <c r="S720" t="s">
        <v>74</v>
      </c>
      <c r="T720" t="s">
        <v>74</v>
      </c>
      <c r="U720" t="s">
        <v>74</v>
      </c>
      <c r="V720" t="s">
        <v>8467</v>
      </c>
      <c r="W720" t="s">
        <v>8468</v>
      </c>
      <c r="X720" t="s">
        <v>6129</v>
      </c>
      <c r="Y720" t="s">
        <v>8469</v>
      </c>
      <c r="Z720" t="s">
        <v>74</v>
      </c>
      <c r="AA720" t="s">
        <v>74</v>
      </c>
      <c r="AB720" t="s">
        <v>74</v>
      </c>
      <c r="AC720" t="s">
        <v>74</v>
      </c>
      <c r="AD720" t="s">
        <v>74</v>
      </c>
      <c r="AE720" t="s">
        <v>74</v>
      </c>
      <c r="AF720" t="s">
        <v>74</v>
      </c>
      <c r="AG720">
        <v>0</v>
      </c>
      <c r="AH720">
        <v>0</v>
      </c>
      <c r="AI720">
        <v>0</v>
      </c>
      <c r="AJ720">
        <v>0</v>
      </c>
      <c r="AK720">
        <v>0</v>
      </c>
      <c r="AL720" t="s">
        <v>7055</v>
      </c>
      <c r="AM720" t="s">
        <v>7056</v>
      </c>
      <c r="AN720" t="s">
        <v>7057</v>
      </c>
      <c r="AO720" t="s">
        <v>74</v>
      </c>
      <c r="AP720" t="s">
        <v>74</v>
      </c>
      <c r="AQ720" t="s">
        <v>8470</v>
      </c>
      <c r="AR720" t="s">
        <v>74</v>
      </c>
      <c r="AS720" t="s">
        <v>74</v>
      </c>
      <c r="AT720" t="s">
        <v>74</v>
      </c>
      <c r="AU720">
        <v>1997</v>
      </c>
      <c r="AV720" t="s">
        <v>74</v>
      </c>
      <c r="AW720" t="s">
        <v>74</v>
      </c>
      <c r="AX720" t="s">
        <v>74</v>
      </c>
      <c r="AY720" t="s">
        <v>74</v>
      </c>
      <c r="AZ720" t="s">
        <v>74</v>
      </c>
      <c r="BA720" t="s">
        <v>74</v>
      </c>
      <c r="BB720">
        <v>539</v>
      </c>
      <c r="BC720">
        <v>544</v>
      </c>
      <c r="BD720" t="s">
        <v>74</v>
      </c>
      <c r="BE720" t="s">
        <v>74</v>
      </c>
      <c r="BF720" t="s">
        <v>74</v>
      </c>
      <c r="BG720" t="s">
        <v>74</v>
      </c>
      <c r="BH720" t="s">
        <v>74</v>
      </c>
      <c r="BI720">
        <v>6</v>
      </c>
      <c r="BJ720" t="s">
        <v>8471</v>
      </c>
      <c r="BK720" t="s">
        <v>5898</v>
      </c>
      <c r="BL720" t="s">
        <v>8471</v>
      </c>
      <c r="BM720" t="s">
        <v>8472</v>
      </c>
      <c r="BN720" t="s">
        <v>74</v>
      </c>
      <c r="BO720" t="s">
        <v>74</v>
      </c>
      <c r="BP720" t="s">
        <v>74</v>
      </c>
      <c r="BQ720" t="s">
        <v>74</v>
      </c>
      <c r="BR720" t="s">
        <v>97</v>
      </c>
      <c r="BS720" t="s">
        <v>8473</v>
      </c>
      <c r="BT720" t="str">
        <f>HYPERLINK("https%3A%2F%2Fwww.webofscience.com%2Fwos%2Fwoscc%2Ffull-record%2FWOS:000072712600070","View Full Record in Web of Science")</f>
        <v>View Full Record in Web of Science</v>
      </c>
    </row>
    <row r="721" spans="1:72" x14ac:dyDescent="0.15">
      <c r="A721" t="s">
        <v>5885</v>
      </c>
      <c r="B721" t="s">
        <v>7834</v>
      </c>
      <c r="C721" t="s">
        <v>74</v>
      </c>
      <c r="D721" t="s">
        <v>8461</v>
      </c>
      <c r="E721" t="s">
        <v>74</v>
      </c>
      <c r="F721" t="s">
        <v>7834</v>
      </c>
      <c r="G721" t="s">
        <v>74</v>
      </c>
      <c r="H721" t="s">
        <v>74</v>
      </c>
      <c r="I721" t="s">
        <v>8474</v>
      </c>
      <c r="J721" t="s">
        <v>8463</v>
      </c>
      <c r="K721" t="s">
        <v>74</v>
      </c>
      <c r="L721" t="s">
        <v>74</v>
      </c>
      <c r="M721" t="s">
        <v>6495</v>
      </c>
      <c r="N721" t="s">
        <v>5890</v>
      </c>
      <c r="O721" t="s">
        <v>8464</v>
      </c>
      <c r="P721" t="s">
        <v>8465</v>
      </c>
      <c r="Q721" t="s">
        <v>8466</v>
      </c>
      <c r="R721" t="s">
        <v>74</v>
      </c>
      <c r="S721" t="s">
        <v>74</v>
      </c>
      <c r="T721" t="s">
        <v>74</v>
      </c>
      <c r="U721" t="s">
        <v>74</v>
      </c>
      <c r="V721" t="s">
        <v>8475</v>
      </c>
      <c r="W721" t="s">
        <v>8476</v>
      </c>
      <c r="X721" t="s">
        <v>8477</v>
      </c>
      <c r="Y721" t="s">
        <v>8478</v>
      </c>
      <c r="Z721" t="s">
        <v>74</v>
      </c>
      <c r="AA721" t="s">
        <v>7839</v>
      </c>
      <c r="AB721" t="s">
        <v>74</v>
      </c>
      <c r="AC721" t="s">
        <v>74</v>
      </c>
      <c r="AD721" t="s">
        <v>74</v>
      </c>
      <c r="AE721" t="s">
        <v>74</v>
      </c>
      <c r="AF721" t="s">
        <v>74</v>
      </c>
      <c r="AG721">
        <v>0</v>
      </c>
      <c r="AH721">
        <v>0</v>
      </c>
      <c r="AI721">
        <v>0</v>
      </c>
      <c r="AJ721">
        <v>0</v>
      </c>
      <c r="AK721">
        <v>1</v>
      </c>
      <c r="AL721" t="s">
        <v>7055</v>
      </c>
      <c r="AM721" t="s">
        <v>7056</v>
      </c>
      <c r="AN721" t="s">
        <v>7057</v>
      </c>
      <c r="AO721" t="s">
        <v>74</v>
      </c>
      <c r="AP721" t="s">
        <v>74</v>
      </c>
      <c r="AQ721" t="s">
        <v>8470</v>
      </c>
      <c r="AR721" t="s">
        <v>74</v>
      </c>
      <c r="AS721" t="s">
        <v>74</v>
      </c>
      <c r="AT721" t="s">
        <v>74</v>
      </c>
      <c r="AU721">
        <v>1997</v>
      </c>
      <c r="AV721" t="s">
        <v>74</v>
      </c>
      <c r="AW721" t="s">
        <v>74</v>
      </c>
      <c r="AX721" t="s">
        <v>74</v>
      </c>
      <c r="AY721" t="s">
        <v>74</v>
      </c>
      <c r="AZ721" t="s">
        <v>74</v>
      </c>
      <c r="BA721" t="s">
        <v>74</v>
      </c>
      <c r="BB721">
        <v>759</v>
      </c>
      <c r="BC721">
        <v>762</v>
      </c>
      <c r="BD721" t="s">
        <v>74</v>
      </c>
      <c r="BE721" t="s">
        <v>74</v>
      </c>
      <c r="BF721" t="s">
        <v>74</v>
      </c>
      <c r="BG721" t="s">
        <v>74</v>
      </c>
      <c r="BH721" t="s">
        <v>74</v>
      </c>
      <c r="BI721">
        <v>4</v>
      </c>
      <c r="BJ721" t="s">
        <v>8471</v>
      </c>
      <c r="BK721" t="s">
        <v>5898</v>
      </c>
      <c r="BL721" t="s">
        <v>8471</v>
      </c>
      <c r="BM721" t="s">
        <v>8472</v>
      </c>
      <c r="BN721" t="s">
        <v>74</v>
      </c>
      <c r="BO721" t="s">
        <v>74</v>
      </c>
      <c r="BP721" t="s">
        <v>74</v>
      </c>
      <c r="BQ721" t="s">
        <v>74</v>
      </c>
      <c r="BR721" t="s">
        <v>97</v>
      </c>
      <c r="BS721" t="s">
        <v>8479</v>
      </c>
      <c r="BT721" t="str">
        <f>HYPERLINK("https%3A%2F%2Fwww.webofscience.com%2Fwos%2Fwoscc%2Ffull-record%2FWOS:000072712600099","View Full Record in Web of Science")</f>
        <v>View Full Record in Web of Science</v>
      </c>
    </row>
    <row r="722" spans="1:72" x14ac:dyDescent="0.15">
      <c r="A722" t="s">
        <v>72</v>
      </c>
      <c r="B722" t="s">
        <v>2358</v>
      </c>
      <c r="C722" t="s">
        <v>74</v>
      </c>
      <c r="D722" t="s">
        <v>74</v>
      </c>
      <c r="E722" t="s">
        <v>74</v>
      </c>
      <c r="F722" t="s">
        <v>2358</v>
      </c>
      <c r="G722" t="s">
        <v>74</v>
      </c>
      <c r="H722" t="s">
        <v>74</v>
      </c>
      <c r="I722" t="s">
        <v>8480</v>
      </c>
      <c r="J722" t="s">
        <v>4639</v>
      </c>
      <c r="K722" t="s">
        <v>74</v>
      </c>
      <c r="L722" t="s">
        <v>74</v>
      </c>
      <c r="M722" t="s">
        <v>77</v>
      </c>
      <c r="N722" t="s">
        <v>78</v>
      </c>
      <c r="O722" t="s">
        <v>74</v>
      </c>
      <c r="P722" t="s">
        <v>74</v>
      </c>
      <c r="Q722" t="s">
        <v>74</v>
      </c>
      <c r="R722" t="s">
        <v>74</v>
      </c>
      <c r="S722" t="s">
        <v>74</v>
      </c>
      <c r="T722" t="s">
        <v>74</v>
      </c>
      <c r="U722" t="s">
        <v>8481</v>
      </c>
      <c r="V722" t="s">
        <v>8482</v>
      </c>
      <c r="W722" t="s">
        <v>74</v>
      </c>
      <c r="X722" t="s">
        <v>74</v>
      </c>
      <c r="Y722" t="s">
        <v>8483</v>
      </c>
      <c r="Z722" t="s">
        <v>74</v>
      </c>
      <c r="AA722" t="s">
        <v>74</v>
      </c>
      <c r="AB722" t="s">
        <v>2365</v>
      </c>
      <c r="AC722" t="s">
        <v>74</v>
      </c>
      <c r="AD722" t="s">
        <v>74</v>
      </c>
      <c r="AE722" t="s">
        <v>74</v>
      </c>
      <c r="AF722" t="s">
        <v>74</v>
      </c>
      <c r="AG722">
        <v>21</v>
      </c>
      <c r="AH722">
        <v>16</v>
      </c>
      <c r="AI722">
        <v>17</v>
      </c>
      <c r="AJ722">
        <v>0</v>
      </c>
      <c r="AK722">
        <v>14</v>
      </c>
      <c r="AL722" t="s">
        <v>2535</v>
      </c>
      <c r="AM722" t="s">
        <v>2536</v>
      </c>
      <c r="AN722" t="s">
        <v>3065</v>
      </c>
      <c r="AO722" t="s">
        <v>4643</v>
      </c>
      <c r="AP722" t="s">
        <v>74</v>
      </c>
      <c r="AQ722" t="s">
        <v>74</v>
      </c>
      <c r="AR722" t="s">
        <v>4644</v>
      </c>
      <c r="AS722" t="s">
        <v>4645</v>
      </c>
      <c r="AT722" t="s">
        <v>6681</v>
      </c>
      <c r="AU722">
        <v>1997</v>
      </c>
      <c r="AV722">
        <v>70</v>
      </c>
      <c r="AW722">
        <v>1</v>
      </c>
      <c r="AX722" t="s">
        <v>74</v>
      </c>
      <c r="AY722" t="s">
        <v>74</v>
      </c>
      <c r="AZ722" t="s">
        <v>74</v>
      </c>
      <c r="BA722" t="s">
        <v>74</v>
      </c>
      <c r="BB722">
        <v>27</v>
      </c>
      <c r="BC722">
        <v>32</v>
      </c>
      <c r="BD722" t="s">
        <v>74</v>
      </c>
      <c r="BE722" t="s">
        <v>8484</v>
      </c>
      <c r="BF722" t="str">
        <f>HYPERLINK("http://dx.doi.org/10.1086/639535","http://dx.doi.org/10.1086/639535")</f>
        <v>http://dx.doi.org/10.1086/639535</v>
      </c>
      <c r="BG722" t="s">
        <v>74</v>
      </c>
      <c r="BH722" t="s">
        <v>74</v>
      </c>
      <c r="BI722">
        <v>6</v>
      </c>
      <c r="BJ722" t="s">
        <v>4647</v>
      </c>
      <c r="BK722" t="s">
        <v>95</v>
      </c>
      <c r="BL722" t="s">
        <v>4647</v>
      </c>
      <c r="BM722" t="s">
        <v>8485</v>
      </c>
      <c r="BN722">
        <v>9231373</v>
      </c>
      <c r="BO722" t="s">
        <v>74</v>
      </c>
      <c r="BP722" t="s">
        <v>74</v>
      </c>
      <c r="BQ722" t="s">
        <v>74</v>
      </c>
      <c r="BR722" t="s">
        <v>97</v>
      </c>
      <c r="BS722" t="s">
        <v>8486</v>
      </c>
      <c r="BT722" t="str">
        <f>HYPERLINK("https%3A%2F%2Fwww.webofscience.com%2Fwos%2Fwoscc%2Ffull-record%2FWOS:A1997WJ62400004","View Full Record in Web of Science")</f>
        <v>View Full Record in Web of Science</v>
      </c>
    </row>
    <row r="723" spans="1:72" x14ac:dyDescent="0.15">
      <c r="A723" t="s">
        <v>72</v>
      </c>
      <c r="B723" t="s">
        <v>8487</v>
      </c>
      <c r="C723" t="s">
        <v>74</v>
      </c>
      <c r="D723" t="s">
        <v>74</v>
      </c>
      <c r="E723" t="s">
        <v>74</v>
      </c>
      <c r="F723" t="s">
        <v>8487</v>
      </c>
      <c r="G723" t="s">
        <v>74</v>
      </c>
      <c r="H723" t="s">
        <v>74</v>
      </c>
      <c r="I723" t="s">
        <v>8488</v>
      </c>
      <c r="J723" t="s">
        <v>4639</v>
      </c>
      <c r="K723" t="s">
        <v>74</v>
      </c>
      <c r="L723" t="s">
        <v>74</v>
      </c>
      <c r="M723" t="s">
        <v>77</v>
      </c>
      <c r="N723" t="s">
        <v>78</v>
      </c>
      <c r="O723" t="s">
        <v>74</v>
      </c>
      <c r="P723" t="s">
        <v>74</v>
      </c>
      <c r="Q723" t="s">
        <v>74</v>
      </c>
      <c r="R723" t="s">
        <v>74</v>
      </c>
      <c r="S723" t="s">
        <v>74</v>
      </c>
      <c r="T723" t="s">
        <v>74</v>
      </c>
      <c r="U723" t="s">
        <v>8489</v>
      </c>
      <c r="V723" t="s">
        <v>8490</v>
      </c>
      <c r="W723" t="s">
        <v>8491</v>
      </c>
      <c r="X723" t="s">
        <v>8492</v>
      </c>
      <c r="Y723" t="s">
        <v>317</v>
      </c>
      <c r="Z723" t="s">
        <v>74</v>
      </c>
      <c r="AA723" t="s">
        <v>8493</v>
      </c>
      <c r="AB723" t="s">
        <v>74</v>
      </c>
      <c r="AC723" t="s">
        <v>74</v>
      </c>
      <c r="AD723" t="s">
        <v>74</v>
      </c>
      <c r="AE723" t="s">
        <v>74</v>
      </c>
      <c r="AF723" t="s">
        <v>74</v>
      </c>
      <c r="AG723">
        <v>49</v>
      </c>
      <c r="AH723">
        <v>36</v>
      </c>
      <c r="AI723">
        <v>37</v>
      </c>
      <c r="AJ723">
        <v>0</v>
      </c>
      <c r="AK723">
        <v>9</v>
      </c>
      <c r="AL723" t="s">
        <v>2535</v>
      </c>
      <c r="AM723" t="s">
        <v>2536</v>
      </c>
      <c r="AN723" t="s">
        <v>2537</v>
      </c>
      <c r="AO723" t="s">
        <v>4643</v>
      </c>
      <c r="AP723" t="s">
        <v>74</v>
      </c>
      <c r="AQ723" t="s">
        <v>74</v>
      </c>
      <c r="AR723" t="s">
        <v>4644</v>
      </c>
      <c r="AS723" t="s">
        <v>4645</v>
      </c>
      <c r="AT723" t="s">
        <v>6681</v>
      </c>
      <c r="AU723">
        <v>1997</v>
      </c>
      <c r="AV723">
        <v>70</v>
      </c>
      <c r="AW723">
        <v>1</v>
      </c>
      <c r="AX723" t="s">
        <v>74</v>
      </c>
      <c r="AY723" t="s">
        <v>74</v>
      </c>
      <c r="AZ723" t="s">
        <v>74</v>
      </c>
      <c r="BA723" t="s">
        <v>74</v>
      </c>
      <c r="BB723">
        <v>116</v>
      </c>
      <c r="BC723">
        <v>124</v>
      </c>
      <c r="BD723" t="s">
        <v>74</v>
      </c>
      <c r="BE723" t="s">
        <v>8494</v>
      </c>
      <c r="BF723" t="str">
        <f>HYPERLINK("http://dx.doi.org/10.1086/639554","http://dx.doi.org/10.1086/639554")</f>
        <v>http://dx.doi.org/10.1086/639554</v>
      </c>
      <c r="BG723" t="s">
        <v>74</v>
      </c>
      <c r="BH723" t="s">
        <v>74</v>
      </c>
      <c r="BI723">
        <v>9</v>
      </c>
      <c r="BJ723" t="s">
        <v>4647</v>
      </c>
      <c r="BK723" t="s">
        <v>95</v>
      </c>
      <c r="BL723" t="s">
        <v>4647</v>
      </c>
      <c r="BM723" t="s">
        <v>8485</v>
      </c>
      <c r="BN723">
        <v>9231383</v>
      </c>
      <c r="BO723" t="s">
        <v>74</v>
      </c>
      <c r="BP723" t="s">
        <v>74</v>
      </c>
      <c r="BQ723" t="s">
        <v>74</v>
      </c>
      <c r="BR723" t="s">
        <v>97</v>
      </c>
      <c r="BS723" t="s">
        <v>8495</v>
      </c>
      <c r="BT723" t="str">
        <f>HYPERLINK("https%3A%2F%2Fwww.webofscience.com%2Fwos%2Fwoscc%2Ffull-record%2FWOS:A1997WJ62400014","View Full Record in Web of Science")</f>
        <v>View Full Record in Web of Science</v>
      </c>
    </row>
    <row r="724" spans="1:72" x14ac:dyDescent="0.15">
      <c r="A724" t="s">
        <v>72</v>
      </c>
      <c r="B724" t="s">
        <v>8496</v>
      </c>
      <c r="C724" t="s">
        <v>74</v>
      </c>
      <c r="D724" t="s">
        <v>74</v>
      </c>
      <c r="E724" t="s">
        <v>74</v>
      </c>
      <c r="F724" t="s">
        <v>8496</v>
      </c>
      <c r="G724" t="s">
        <v>74</v>
      </c>
      <c r="H724" t="s">
        <v>74</v>
      </c>
      <c r="I724" t="s">
        <v>8497</v>
      </c>
      <c r="J724" t="s">
        <v>462</v>
      </c>
      <c r="K724" t="s">
        <v>74</v>
      </c>
      <c r="L724" t="s">
        <v>74</v>
      </c>
      <c r="M724" t="s">
        <v>77</v>
      </c>
      <c r="N724" t="s">
        <v>78</v>
      </c>
      <c r="O724" t="s">
        <v>74</v>
      </c>
      <c r="P724" t="s">
        <v>74</v>
      </c>
      <c r="Q724" t="s">
        <v>74</v>
      </c>
      <c r="R724" t="s">
        <v>74</v>
      </c>
      <c r="S724" t="s">
        <v>74</v>
      </c>
      <c r="T724" t="s">
        <v>74</v>
      </c>
      <c r="U724" t="s">
        <v>8498</v>
      </c>
      <c r="V724" t="s">
        <v>8499</v>
      </c>
      <c r="W724" t="s">
        <v>8500</v>
      </c>
      <c r="X724" t="s">
        <v>8501</v>
      </c>
      <c r="Y724" t="s">
        <v>3942</v>
      </c>
      <c r="Z724" t="s">
        <v>74</v>
      </c>
      <c r="AA724" t="s">
        <v>3943</v>
      </c>
      <c r="AB724" t="s">
        <v>3944</v>
      </c>
      <c r="AC724" t="s">
        <v>74</v>
      </c>
      <c r="AD724" t="s">
        <v>74</v>
      </c>
      <c r="AE724" t="s">
        <v>74</v>
      </c>
      <c r="AF724" t="s">
        <v>74</v>
      </c>
      <c r="AG724">
        <v>64</v>
      </c>
      <c r="AH724">
        <v>21</v>
      </c>
      <c r="AI724">
        <v>24</v>
      </c>
      <c r="AJ724">
        <v>0</v>
      </c>
      <c r="AK724">
        <v>10</v>
      </c>
      <c r="AL724" t="s">
        <v>86</v>
      </c>
      <c r="AM724" t="s">
        <v>87</v>
      </c>
      <c r="AN724" t="s">
        <v>88</v>
      </c>
      <c r="AO724" t="s">
        <v>470</v>
      </c>
      <c r="AP724" t="s">
        <v>74</v>
      </c>
      <c r="AQ724" t="s">
        <v>74</v>
      </c>
      <c r="AR724" t="s">
        <v>471</v>
      </c>
      <c r="AS724" t="s">
        <v>472</v>
      </c>
      <c r="AT724" t="s">
        <v>5966</v>
      </c>
      <c r="AU724">
        <v>1997</v>
      </c>
      <c r="AV724">
        <v>17</v>
      </c>
      <c r="AW724">
        <v>1</v>
      </c>
      <c r="AX724" t="s">
        <v>74</v>
      </c>
      <c r="AY724" t="s">
        <v>74</v>
      </c>
      <c r="AZ724" t="s">
        <v>74</v>
      </c>
      <c r="BA724" t="s">
        <v>74</v>
      </c>
      <c r="BB724">
        <v>1</v>
      </c>
      <c r="BC724">
        <v>13</v>
      </c>
      <c r="BD724" t="s">
        <v>74</v>
      </c>
      <c r="BE724" t="s">
        <v>74</v>
      </c>
      <c r="BF724" t="s">
        <v>74</v>
      </c>
      <c r="BG724" t="s">
        <v>74</v>
      </c>
      <c r="BH724" t="s">
        <v>74</v>
      </c>
      <c r="BI724">
        <v>13</v>
      </c>
      <c r="BJ724" t="s">
        <v>474</v>
      </c>
      <c r="BK724" t="s">
        <v>95</v>
      </c>
      <c r="BL724" t="s">
        <v>475</v>
      </c>
      <c r="BM724" t="s">
        <v>8502</v>
      </c>
      <c r="BN724" t="s">
        <v>74</v>
      </c>
      <c r="BO724" t="s">
        <v>74</v>
      </c>
      <c r="BP724" t="s">
        <v>74</v>
      </c>
      <c r="BQ724" t="s">
        <v>74</v>
      </c>
      <c r="BR724" t="s">
        <v>97</v>
      </c>
      <c r="BS724" t="s">
        <v>8503</v>
      </c>
      <c r="BT724" t="str">
        <f>HYPERLINK("https%3A%2F%2Fwww.webofscience.com%2Fwos%2Fwoscc%2Ffull-record%2FWOS:A1997VW97200001","View Full Record in Web of Science")</f>
        <v>View Full Record in Web of Science</v>
      </c>
    </row>
    <row r="725" spans="1:72" x14ac:dyDescent="0.15">
      <c r="A725" t="s">
        <v>72</v>
      </c>
      <c r="B725" t="s">
        <v>8504</v>
      </c>
      <c r="C725" t="s">
        <v>74</v>
      </c>
      <c r="D725" t="s">
        <v>74</v>
      </c>
      <c r="E725" t="s">
        <v>74</v>
      </c>
      <c r="F725" t="s">
        <v>8504</v>
      </c>
      <c r="G725" t="s">
        <v>74</v>
      </c>
      <c r="H725" t="s">
        <v>74</v>
      </c>
      <c r="I725" t="s">
        <v>8505</v>
      </c>
      <c r="J725" t="s">
        <v>462</v>
      </c>
      <c r="K725" t="s">
        <v>74</v>
      </c>
      <c r="L725" t="s">
        <v>74</v>
      </c>
      <c r="M725" t="s">
        <v>77</v>
      </c>
      <c r="N725" t="s">
        <v>78</v>
      </c>
      <c r="O725" t="s">
        <v>74</v>
      </c>
      <c r="P725" t="s">
        <v>74</v>
      </c>
      <c r="Q725" t="s">
        <v>74</v>
      </c>
      <c r="R725" t="s">
        <v>74</v>
      </c>
      <c r="S725" t="s">
        <v>74</v>
      </c>
      <c r="T725" t="s">
        <v>74</v>
      </c>
      <c r="U725" t="s">
        <v>8506</v>
      </c>
      <c r="V725" t="s">
        <v>8507</v>
      </c>
      <c r="W725" t="s">
        <v>74</v>
      </c>
      <c r="X725" t="s">
        <v>74</v>
      </c>
      <c r="Y725" t="s">
        <v>1435</v>
      </c>
      <c r="Z725" t="s">
        <v>74</v>
      </c>
      <c r="AA725" t="s">
        <v>74</v>
      </c>
      <c r="AB725" t="s">
        <v>74</v>
      </c>
      <c r="AC725" t="s">
        <v>74</v>
      </c>
      <c r="AD725" t="s">
        <v>74</v>
      </c>
      <c r="AE725" t="s">
        <v>74</v>
      </c>
      <c r="AF725" t="s">
        <v>74</v>
      </c>
      <c r="AG725">
        <v>30</v>
      </c>
      <c r="AH725">
        <v>35</v>
      </c>
      <c r="AI725">
        <v>37</v>
      </c>
      <c r="AJ725">
        <v>1</v>
      </c>
      <c r="AK725">
        <v>8</v>
      </c>
      <c r="AL725" t="s">
        <v>319</v>
      </c>
      <c r="AM725" t="s">
        <v>87</v>
      </c>
      <c r="AN725" t="s">
        <v>1163</v>
      </c>
      <c r="AO725" t="s">
        <v>470</v>
      </c>
      <c r="AP725" t="s">
        <v>74</v>
      </c>
      <c r="AQ725" t="s">
        <v>74</v>
      </c>
      <c r="AR725" t="s">
        <v>471</v>
      </c>
      <c r="AS725" t="s">
        <v>472</v>
      </c>
      <c r="AT725" t="s">
        <v>5966</v>
      </c>
      <c r="AU725">
        <v>1997</v>
      </c>
      <c r="AV725">
        <v>17</v>
      </c>
      <c r="AW725">
        <v>1</v>
      </c>
      <c r="AX725" t="s">
        <v>74</v>
      </c>
      <c r="AY725" t="s">
        <v>74</v>
      </c>
      <c r="AZ725" t="s">
        <v>74</v>
      </c>
      <c r="BA725" t="s">
        <v>74</v>
      </c>
      <c r="BB725">
        <v>17</v>
      </c>
      <c r="BC725">
        <v>24</v>
      </c>
      <c r="BD725" t="s">
        <v>74</v>
      </c>
      <c r="BE725" t="s">
        <v>8508</v>
      </c>
      <c r="BF725" t="str">
        <f>HYPERLINK("http://dx.doi.org/10.1007/s003000050100","http://dx.doi.org/10.1007/s003000050100")</f>
        <v>http://dx.doi.org/10.1007/s003000050100</v>
      </c>
      <c r="BG725" t="s">
        <v>74</v>
      </c>
      <c r="BH725" t="s">
        <v>74</v>
      </c>
      <c r="BI725">
        <v>8</v>
      </c>
      <c r="BJ725" t="s">
        <v>474</v>
      </c>
      <c r="BK725" t="s">
        <v>95</v>
      </c>
      <c r="BL725" t="s">
        <v>475</v>
      </c>
      <c r="BM725" t="s">
        <v>8502</v>
      </c>
      <c r="BN725" t="s">
        <v>74</v>
      </c>
      <c r="BO725" t="s">
        <v>74</v>
      </c>
      <c r="BP725" t="s">
        <v>74</v>
      </c>
      <c r="BQ725" t="s">
        <v>74</v>
      </c>
      <c r="BR725" t="s">
        <v>97</v>
      </c>
      <c r="BS725" t="s">
        <v>8509</v>
      </c>
      <c r="BT725" t="str">
        <f>HYPERLINK("https%3A%2F%2Fwww.webofscience.com%2Fwos%2Fwoscc%2Ffull-record%2FWOS:A1997VW97200003","View Full Record in Web of Science")</f>
        <v>View Full Record in Web of Science</v>
      </c>
    </row>
    <row r="726" spans="1:72" x14ac:dyDescent="0.15">
      <c r="A726" t="s">
        <v>72</v>
      </c>
      <c r="B726" t="s">
        <v>8510</v>
      </c>
      <c r="C726" t="s">
        <v>74</v>
      </c>
      <c r="D726" t="s">
        <v>74</v>
      </c>
      <c r="E726" t="s">
        <v>74</v>
      </c>
      <c r="F726" t="s">
        <v>8510</v>
      </c>
      <c r="G726" t="s">
        <v>74</v>
      </c>
      <c r="H726" t="s">
        <v>74</v>
      </c>
      <c r="I726" t="s">
        <v>8511</v>
      </c>
      <c r="J726" t="s">
        <v>462</v>
      </c>
      <c r="K726" t="s">
        <v>74</v>
      </c>
      <c r="L726" t="s">
        <v>74</v>
      </c>
      <c r="M726" t="s">
        <v>77</v>
      </c>
      <c r="N726" t="s">
        <v>78</v>
      </c>
      <c r="O726" t="s">
        <v>74</v>
      </c>
      <c r="P726" t="s">
        <v>74</v>
      </c>
      <c r="Q726" t="s">
        <v>74</v>
      </c>
      <c r="R726" t="s">
        <v>74</v>
      </c>
      <c r="S726" t="s">
        <v>74</v>
      </c>
      <c r="T726" t="s">
        <v>74</v>
      </c>
      <c r="U726" t="s">
        <v>8512</v>
      </c>
      <c r="V726" t="s">
        <v>8513</v>
      </c>
      <c r="W726" t="s">
        <v>8514</v>
      </c>
      <c r="X726" t="s">
        <v>8515</v>
      </c>
      <c r="Y726" t="s">
        <v>8516</v>
      </c>
      <c r="Z726" t="s">
        <v>74</v>
      </c>
      <c r="AA726" t="s">
        <v>8517</v>
      </c>
      <c r="AB726" t="s">
        <v>8518</v>
      </c>
      <c r="AC726" t="s">
        <v>74</v>
      </c>
      <c r="AD726" t="s">
        <v>74</v>
      </c>
      <c r="AE726" t="s">
        <v>74</v>
      </c>
      <c r="AF726" t="s">
        <v>74</v>
      </c>
      <c r="AG726">
        <v>53</v>
      </c>
      <c r="AH726">
        <v>12</v>
      </c>
      <c r="AI726">
        <v>12</v>
      </c>
      <c r="AJ726">
        <v>0</v>
      </c>
      <c r="AK726">
        <v>6</v>
      </c>
      <c r="AL726" t="s">
        <v>86</v>
      </c>
      <c r="AM726" t="s">
        <v>87</v>
      </c>
      <c r="AN726" t="s">
        <v>88</v>
      </c>
      <c r="AO726" t="s">
        <v>470</v>
      </c>
      <c r="AP726" t="s">
        <v>74</v>
      </c>
      <c r="AQ726" t="s">
        <v>74</v>
      </c>
      <c r="AR726" t="s">
        <v>471</v>
      </c>
      <c r="AS726" t="s">
        <v>472</v>
      </c>
      <c r="AT726" t="s">
        <v>5966</v>
      </c>
      <c r="AU726">
        <v>1997</v>
      </c>
      <c r="AV726">
        <v>17</v>
      </c>
      <c r="AW726">
        <v>1</v>
      </c>
      <c r="AX726" t="s">
        <v>74</v>
      </c>
      <c r="AY726" t="s">
        <v>74</v>
      </c>
      <c r="AZ726" t="s">
        <v>74</v>
      </c>
      <c r="BA726" t="s">
        <v>74</v>
      </c>
      <c r="BB726">
        <v>31</v>
      </c>
      <c r="BC726">
        <v>38</v>
      </c>
      <c r="BD726" t="s">
        <v>74</v>
      </c>
      <c r="BE726" t="s">
        <v>8519</v>
      </c>
      <c r="BF726" t="str">
        <f>HYPERLINK("http://dx.doi.org/10.1007/s003000050102","http://dx.doi.org/10.1007/s003000050102")</f>
        <v>http://dx.doi.org/10.1007/s003000050102</v>
      </c>
      <c r="BG726" t="s">
        <v>74</v>
      </c>
      <c r="BH726" t="s">
        <v>74</v>
      </c>
      <c r="BI726">
        <v>8</v>
      </c>
      <c r="BJ726" t="s">
        <v>474</v>
      </c>
      <c r="BK726" t="s">
        <v>95</v>
      </c>
      <c r="BL726" t="s">
        <v>475</v>
      </c>
      <c r="BM726" t="s">
        <v>8502</v>
      </c>
      <c r="BN726" t="s">
        <v>74</v>
      </c>
      <c r="BO726" t="s">
        <v>74</v>
      </c>
      <c r="BP726" t="s">
        <v>74</v>
      </c>
      <c r="BQ726" t="s">
        <v>74</v>
      </c>
      <c r="BR726" t="s">
        <v>97</v>
      </c>
      <c r="BS726" t="s">
        <v>8520</v>
      </c>
      <c r="BT726" t="str">
        <f>HYPERLINK("https%3A%2F%2Fwww.webofscience.com%2Fwos%2Fwoscc%2Ffull-record%2FWOS:A1997VW97200005","View Full Record in Web of Science")</f>
        <v>View Full Record in Web of Science</v>
      </c>
    </row>
    <row r="727" spans="1:72" x14ac:dyDescent="0.15">
      <c r="A727" t="s">
        <v>72</v>
      </c>
      <c r="B727" t="s">
        <v>8521</v>
      </c>
      <c r="C727" t="s">
        <v>74</v>
      </c>
      <c r="D727" t="s">
        <v>74</v>
      </c>
      <c r="E727" t="s">
        <v>74</v>
      </c>
      <c r="F727" t="s">
        <v>8521</v>
      </c>
      <c r="G727" t="s">
        <v>74</v>
      </c>
      <c r="H727" t="s">
        <v>74</v>
      </c>
      <c r="I727" t="s">
        <v>8522</v>
      </c>
      <c r="J727" t="s">
        <v>462</v>
      </c>
      <c r="K727" t="s">
        <v>74</v>
      </c>
      <c r="L727" t="s">
        <v>74</v>
      </c>
      <c r="M727" t="s">
        <v>77</v>
      </c>
      <c r="N727" t="s">
        <v>78</v>
      </c>
      <c r="O727" t="s">
        <v>74</v>
      </c>
      <c r="P727" t="s">
        <v>74</v>
      </c>
      <c r="Q727" t="s">
        <v>74</v>
      </c>
      <c r="R727" t="s">
        <v>74</v>
      </c>
      <c r="S727" t="s">
        <v>74</v>
      </c>
      <c r="T727" t="s">
        <v>74</v>
      </c>
      <c r="U727" t="s">
        <v>8523</v>
      </c>
      <c r="V727" t="s">
        <v>8524</v>
      </c>
      <c r="W727" t="s">
        <v>8525</v>
      </c>
      <c r="X727" t="s">
        <v>8526</v>
      </c>
      <c r="Y727" t="s">
        <v>8527</v>
      </c>
      <c r="Z727" t="s">
        <v>74</v>
      </c>
      <c r="AA727" t="s">
        <v>74</v>
      </c>
      <c r="AB727" t="s">
        <v>74</v>
      </c>
      <c r="AC727" t="s">
        <v>74</v>
      </c>
      <c r="AD727" t="s">
        <v>74</v>
      </c>
      <c r="AE727" t="s">
        <v>74</v>
      </c>
      <c r="AF727" t="s">
        <v>74</v>
      </c>
      <c r="AG727">
        <v>55</v>
      </c>
      <c r="AH727">
        <v>21</v>
      </c>
      <c r="AI727">
        <v>25</v>
      </c>
      <c r="AJ727">
        <v>0</v>
      </c>
      <c r="AK727">
        <v>7</v>
      </c>
      <c r="AL727" t="s">
        <v>86</v>
      </c>
      <c r="AM727" t="s">
        <v>87</v>
      </c>
      <c r="AN727" t="s">
        <v>88</v>
      </c>
      <c r="AO727" t="s">
        <v>470</v>
      </c>
      <c r="AP727" t="s">
        <v>74</v>
      </c>
      <c r="AQ727" t="s">
        <v>74</v>
      </c>
      <c r="AR727" t="s">
        <v>471</v>
      </c>
      <c r="AS727" t="s">
        <v>472</v>
      </c>
      <c r="AT727" t="s">
        <v>5966</v>
      </c>
      <c r="AU727">
        <v>1997</v>
      </c>
      <c r="AV727">
        <v>17</v>
      </c>
      <c r="AW727">
        <v>1</v>
      </c>
      <c r="AX727" t="s">
        <v>74</v>
      </c>
      <c r="AY727" t="s">
        <v>74</v>
      </c>
      <c r="AZ727" t="s">
        <v>74</v>
      </c>
      <c r="BA727" t="s">
        <v>74</v>
      </c>
      <c r="BB727">
        <v>39</v>
      </c>
      <c r="BC727">
        <v>53</v>
      </c>
      <c r="BD727" t="s">
        <v>74</v>
      </c>
      <c r="BE727" t="s">
        <v>8528</v>
      </c>
      <c r="BF727" t="str">
        <f>HYPERLINK("http://dx.doi.org/10.1007/s003000050103","http://dx.doi.org/10.1007/s003000050103")</f>
        <v>http://dx.doi.org/10.1007/s003000050103</v>
      </c>
      <c r="BG727" t="s">
        <v>74</v>
      </c>
      <c r="BH727" t="s">
        <v>74</v>
      </c>
      <c r="BI727">
        <v>15</v>
      </c>
      <c r="BJ727" t="s">
        <v>474</v>
      </c>
      <c r="BK727" t="s">
        <v>95</v>
      </c>
      <c r="BL727" t="s">
        <v>475</v>
      </c>
      <c r="BM727" t="s">
        <v>8502</v>
      </c>
      <c r="BN727" t="s">
        <v>74</v>
      </c>
      <c r="BO727" t="s">
        <v>601</v>
      </c>
      <c r="BP727" t="s">
        <v>74</v>
      </c>
      <c r="BQ727" t="s">
        <v>74</v>
      </c>
      <c r="BR727" t="s">
        <v>97</v>
      </c>
      <c r="BS727" t="s">
        <v>8529</v>
      </c>
      <c r="BT727" t="str">
        <f>HYPERLINK("https%3A%2F%2Fwww.webofscience.com%2Fwos%2Fwoscc%2Ffull-record%2FWOS:A1997VW97200006","View Full Record in Web of Science")</f>
        <v>View Full Record in Web of Science</v>
      </c>
    </row>
    <row r="728" spans="1:72" x14ac:dyDescent="0.15">
      <c r="A728" t="s">
        <v>72</v>
      </c>
      <c r="B728" t="s">
        <v>8530</v>
      </c>
      <c r="C728" t="s">
        <v>74</v>
      </c>
      <c r="D728" t="s">
        <v>74</v>
      </c>
      <c r="E728" t="s">
        <v>74</v>
      </c>
      <c r="F728" t="s">
        <v>8530</v>
      </c>
      <c r="G728" t="s">
        <v>74</v>
      </c>
      <c r="H728" t="s">
        <v>74</v>
      </c>
      <c r="I728" t="s">
        <v>8531</v>
      </c>
      <c r="J728" t="s">
        <v>462</v>
      </c>
      <c r="K728" t="s">
        <v>74</v>
      </c>
      <c r="L728" t="s">
        <v>74</v>
      </c>
      <c r="M728" t="s">
        <v>77</v>
      </c>
      <c r="N728" t="s">
        <v>78</v>
      </c>
      <c r="O728" t="s">
        <v>74</v>
      </c>
      <c r="P728" t="s">
        <v>74</v>
      </c>
      <c r="Q728" t="s">
        <v>74</v>
      </c>
      <c r="R728" t="s">
        <v>74</v>
      </c>
      <c r="S728" t="s">
        <v>74</v>
      </c>
      <c r="T728" t="s">
        <v>74</v>
      </c>
      <c r="U728" t="s">
        <v>8532</v>
      </c>
      <c r="V728" t="s">
        <v>8533</v>
      </c>
      <c r="W728" t="s">
        <v>8534</v>
      </c>
      <c r="X728" t="s">
        <v>8535</v>
      </c>
      <c r="Y728" t="s">
        <v>74</v>
      </c>
      <c r="Z728" t="s">
        <v>74</v>
      </c>
      <c r="AA728" t="s">
        <v>8536</v>
      </c>
      <c r="AB728" t="s">
        <v>8537</v>
      </c>
      <c r="AC728" t="s">
        <v>74</v>
      </c>
      <c r="AD728" t="s">
        <v>74</v>
      </c>
      <c r="AE728" t="s">
        <v>74</v>
      </c>
      <c r="AF728" t="s">
        <v>74</v>
      </c>
      <c r="AG728">
        <v>44</v>
      </c>
      <c r="AH728">
        <v>57</v>
      </c>
      <c r="AI728">
        <v>64</v>
      </c>
      <c r="AJ728">
        <v>0</v>
      </c>
      <c r="AK728">
        <v>12</v>
      </c>
      <c r="AL728" t="s">
        <v>319</v>
      </c>
      <c r="AM728" t="s">
        <v>87</v>
      </c>
      <c r="AN728" t="s">
        <v>1163</v>
      </c>
      <c r="AO728" t="s">
        <v>470</v>
      </c>
      <c r="AP728" t="s">
        <v>509</v>
      </c>
      <c r="AQ728" t="s">
        <v>74</v>
      </c>
      <c r="AR728" t="s">
        <v>471</v>
      </c>
      <c r="AS728" t="s">
        <v>472</v>
      </c>
      <c r="AT728" t="s">
        <v>5966</v>
      </c>
      <c r="AU728">
        <v>1997</v>
      </c>
      <c r="AV728">
        <v>17</v>
      </c>
      <c r="AW728">
        <v>1</v>
      </c>
      <c r="AX728" t="s">
        <v>74</v>
      </c>
      <c r="AY728" t="s">
        <v>74</v>
      </c>
      <c r="AZ728" t="s">
        <v>74</v>
      </c>
      <c r="BA728" t="s">
        <v>74</v>
      </c>
      <c r="BB728">
        <v>54</v>
      </c>
      <c r="BC728">
        <v>61</v>
      </c>
      <c r="BD728" t="s">
        <v>74</v>
      </c>
      <c r="BE728" t="s">
        <v>8538</v>
      </c>
      <c r="BF728" t="str">
        <f>HYPERLINK("http://dx.doi.org/10.1007/s003000050104","http://dx.doi.org/10.1007/s003000050104")</f>
        <v>http://dx.doi.org/10.1007/s003000050104</v>
      </c>
      <c r="BG728" t="s">
        <v>74</v>
      </c>
      <c r="BH728" t="s">
        <v>74</v>
      </c>
      <c r="BI728">
        <v>8</v>
      </c>
      <c r="BJ728" t="s">
        <v>474</v>
      </c>
      <c r="BK728" t="s">
        <v>95</v>
      </c>
      <c r="BL728" t="s">
        <v>475</v>
      </c>
      <c r="BM728" t="s">
        <v>8502</v>
      </c>
      <c r="BN728" t="s">
        <v>74</v>
      </c>
      <c r="BO728" t="s">
        <v>74</v>
      </c>
      <c r="BP728" t="s">
        <v>74</v>
      </c>
      <c r="BQ728" t="s">
        <v>74</v>
      </c>
      <c r="BR728" t="s">
        <v>97</v>
      </c>
      <c r="BS728" t="s">
        <v>8539</v>
      </c>
      <c r="BT728" t="str">
        <f>HYPERLINK("https%3A%2F%2Fwww.webofscience.com%2Fwos%2Fwoscc%2Ffull-record%2FWOS:A1997VW97200007","View Full Record in Web of Science")</f>
        <v>View Full Record in Web of Science</v>
      </c>
    </row>
    <row r="729" spans="1:72" x14ac:dyDescent="0.15">
      <c r="A729" t="s">
        <v>72</v>
      </c>
      <c r="B729" t="s">
        <v>8540</v>
      </c>
      <c r="C729" t="s">
        <v>74</v>
      </c>
      <c r="D729" t="s">
        <v>74</v>
      </c>
      <c r="E729" t="s">
        <v>74</v>
      </c>
      <c r="F729" t="s">
        <v>8540</v>
      </c>
      <c r="G729" t="s">
        <v>74</v>
      </c>
      <c r="H729" t="s">
        <v>74</v>
      </c>
      <c r="I729" t="s">
        <v>8541</v>
      </c>
      <c r="J729" t="s">
        <v>462</v>
      </c>
      <c r="K729" t="s">
        <v>74</v>
      </c>
      <c r="L729" t="s">
        <v>74</v>
      </c>
      <c r="M729" t="s">
        <v>77</v>
      </c>
      <c r="N729" t="s">
        <v>78</v>
      </c>
      <c r="O729" t="s">
        <v>74</v>
      </c>
      <c r="P729" t="s">
        <v>74</v>
      </c>
      <c r="Q729" t="s">
        <v>74</v>
      </c>
      <c r="R729" t="s">
        <v>74</v>
      </c>
      <c r="S729" t="s">
        <v>74</v>
      </c>
      <c r="T729" t="s">
        <v>74</v>
      </c>
      <c r="U729" t="s">
        <v>8542</v>
      </c>
      <c r="V729" t="s">
        <v>8543</v>
      </c>
      <c r="W729" t="s">
        <v>74</v>
      </c>
      <c r="X729" t="s">
        <v>74</v>
      </c>
      <c r="Y729" t="s">
        <v>317</v>
      </c>
      <c r="Z729" t="s">
        <v>74</v>
      </c>
      <c r="AA729" t="s">
        <v>8493</v>
      </c>
      <c r="AB729" t="s">
        <v>74</v>
      </c>
      <c r="AC729" t="s">
        <v>74</v>
      </c>
      <c r="AD729" t="s">
        <v>74</v>
      </c>
      <c r="AE729" t="s">
        <v>74</v>
      </c>
      <c r="AF729" t="s">
        <v>74</v>
      </c>
      <c r="AG729">
        <v>50</v>
      </c>
      <c r="AH729">
        <v>21</v>
      </c>
      <c r="AI729">
        <v>22</v>
      </c>
      <c r="AJ729">
        <v>0</v>
      </c>
      <c r="AK729">
        <v>17</v>
      </c>
      <c r="AL729" t="s">
        <v>319</v>
      </c>
      <c r="AM729" t="s">
        <v>87</v>
      </c>
      <c r="AN729" t="s">
        <v>320</v>
      </c>
      <c r="AO729" t="s">
        <v>470</v>
      </c>
      <c r="AP729" t="s">
        <v>509</v>
      </c>
      <c r="AQ729" t="s">
        <v>74</v>
      </c>
      <c r="AR729" t="s">
        <v>471</v>
      </c>
      <c r="AS729" t="s">
        <v>472</v>
      </c>
      <c r="AT729" t="s">
        <v>5966</v>
      </c>
      <c r="AU729">
        <v>1997</v>
      </c>
      <c r="AV729">
        <v>17</v>
      </c>
      <c r="AW729">
        <v>1</v>
      </c>
      <c r="AX729" t="s">
        <v>74</v>
      </c>
      <c r="AY729" t="s">
        <v>74</v>
      </c>
      <c r="AZ729" t="s">
        <v>74</v>
      </c>
      <c r="BA729" t="s">
        <v>74</v>
      </c>
      <c r="BB729">
        <v>81</v>
      </c>
      <c r="BC729">
        <v>86</v>
      </c>
      <c r="BD729" t="s">
        <v>74</v>
      </c>
      <c r="BE729" t="s">
        <v>8544</v>
      </c>
      <c r="BF729" t="str">
        <f>HYPERLINK("http://dx.doi.org/10.1007/s003000050108","http://dx.doi.org/10.1007/s003000050108")</f>
        <v>http://dx.doi.org/10.1007/s003000050108</v>
      </c>
      <c r="BG729" t="s">
        <v>74</v>
      </c>
      <c r="BH729" t="s">
        <v>74</v>
      </c>
      <c r="BI729">
        <v>6</v>
      </c>
      <c r="BJ729" t="s">
        <v>474</v>
      </c>
      <c r="BK729" t="s">
        <v>95</v>
      </c>
      <c r="BL729" t="s">
        <v>475</v>
      </c>
      <c r="BM729" t="s">
        <v>8502</v>
      </c>
      <c r="BN729" t="s">
        <v>74</v>
      </c>
      <c r="BO729" t="s">
        <v>74</v>
      </c>
      <c r="BP729" t="s">
        <v>74</v>
      </c>
      <c r="BQ729" t="s">
        <v>74</v>
      </c>
      <c r="BR729" t="s">
        <v>97</v>
      </c>
      <c r="BS729" t="s">
        <v>8545</v>
      </c>
      <c r="BT729" t="str">
        <f>HYPERLINK("https%3A%2F%2Fwww.webofscience.com%2Fwos%2Fwoscc%2Ffull-record%2FWOS:A1997VW97200011","View Full Record in Web of Science")</f>
        <v>View Full Record in Web of Science</v>
      </c>
    </row>
    <row r="730" spans="1:72" x14ac:dyDescent="0.15">
      <c r="A730" t="s">
        <v>72</v>
      </c>
      <c r="B730" t="s">
        <v>8546</v>
      </c>
      <c r="C730" t="s">
        <v>74</v>
      </c>
      <c r="D730" t="s">
        <v>74</v>
      </c>
      <c r="E730" t="s">
        <v>74</v>
      </c>
      <c r="F730" t="s">
        <v>8546</v>
      </c>
      <c r="G730" t="s">
        <v>74</v>
      </c>
      <c r="H730" t="s">
        <v>74</v>
      </c>
      <c r="I730" t="s">
        <v>8547</v>
      </c>
      <c r="J730" t="s">
        <v>462</v>
      </c>
      <c r="K730" t="s">
        <v>74</v>
      </c>
      <c r="L730" t="s">
        <v>74</v>
      </c>
      <c r="M730" t="s">
        <v>77</v>
      </c>
      <c r="N730" t="s">
        <v>78</v>
      </c>
      <c r="O730" t="s">
        <v>74</v>
      </c>
      <c r="P730" t="s">
        <v>74</v>
      </c>
      <c r="Q730" t="s">
        <v>74</v>
      </c>
      <c r="R730" t="s">
        <v>74</v>
      </c>
      <c r="S730" t="s">
        <v>74</v>
      </c>
      <c r="T730" t="s">
        <v>74</v>
      </c>
      <c r="U730" t="s">
        <v>8548</v>
      </c>
      <c r="V730" t="s">
        <v>8549</v>
      </c>
      <c r="W730" t="s">
        <v>74</v>
      </c>
      <c r="X730" t="s">
        <v>74</v>
      </c>
      <c r="Y730" t="s">
        <v>8550</v>
      </c>
      <c r="Z730" t="s">
        <v>74</v>
      </c>
      <c r="AA730" t="s">
        <v>8210</v>
      </c>
      <c r="AB730" t="s">
        <v>74</v>
      </c>
      <c r="AC730" t="s">
        <v>74</v>
      </c>
      <c r="AD730" t="s">
        <v>74</v>
      </c>
      <c r="AE730" t="s">
        <v>74</v>
      </c>
      <c r="AF730" t="s">
        <v>74</v>
      </c>
      <c r="AG730">
        <v>21</v>
      </c>
      <c r="AH730">
        <v>58</v>
      </c>
      <c r="AI730">
        <v>63</v>
      </c>
      <c r="AJ730">
        <v>0</v>
      </c>
      <c r="AK730">
        <v>6</v>
      </c>
      <c r="AL730" t="s">
        <v>86</v>
      </c>
      <c r="AM730" t="s">
        <v>87</v>
      </c>
      <c r="AN730" t="s">
        <v>88</v>
      </c>
      <c r="AO730" t="s">
        <v>470</v>
      </c>
      <c r="AP730" t="s">
        <v>74</v>
      </c>
      <c r="AQ730" t="s">
        <v>74</v>
      </c>
      <c r="AR730" t="s">
        <v>471</v>
      </c>
      <c r="AS730" t="s">
        <v>472</v>
      </c>
      <c r="AT730" t="s">
        <v>5966</v>
      </c>
      <c r="AU730">
        <v>1997</v>
      </c>
      <c r="AV730">
        <v>17</v>
      </c>
      <c r="AW730">
        <v>1</v>
      </c>
      <c r="AX730" t="s">
        <v>74</v>
      </c>
      <c r="AY730" t="s">
        <v>74</v>
      </c>
      <c r="AZ730" t="s">
        <v>74</v>
      </c>
      <c r="BA730" t="s">
        <v>74</v>
      </c>
      <c r="BB730">
        <v>87</v>
      </c>
      <c r="BC730">
        <v>90</v>
      </c>
      <c r="BD730" t="s">
        <v>74</v>
      </c>
      <c r="BE730" t="s">
        <v>8551</v>
      </c>
      <c r="BF730" t="str">
        <f>HYPERLINK("http://dx.doi.org/10.1007/s003000050109","http://dx.doi.org/10.1007/s003000050109")</f>
        <v>http://dx.doi.org/10.1007/s003000050109</v>
      </c>
      <c r="BG730" t="s">
        <v>74</v>
      </c>
      <c r="BH730" t="s">
        <v>74</v>
      </c>
      <c r="BI730">
        <v>4</v>
      </c>
      <c r="BJ730" t="s">
        <v>474</v>
      </c>
      <c r="BK730" t="s">
        <v>95</v>
      </c>
      <c r="BL730" t="s">
        <v>475</v>
      </c>
      <c r="BM730" t="s">
        <v>8502</v>
      </c>
      <c r="BN730" t="s">
        <v>74</v>
      </c>
      <c r="BO730" t="s">
        <v>74</v>
      </c>
      <c r="BP730" t="s">
        <v>74</v>
      </c>
      <c r="BQ730" t="s">
        <v>74</v>
      </c>
      <c r="BR730" t="s">
        <v>97</v>
      </c>
      <c r="BS730" t="s">
        <v>8552</v>
      </c>
      <c r="BT730" t="str">
        <f>HYPERLINK("https%3A%2F%2Fwww.webofscience.com%2Fwos%2Fwoscc%2Ffull-record%2FWOS:A1997VW97200012","View Full Record in Web of Science")</f>
        <v>View Full Record in Web of Science</v>
      </c>
    </row>
    <row r="731" spans="1:72" x14ac:dyDescent="0.15">
      <c r="A731" t="s">
        <v>72</v>
      </c>
      <c r="B731" t="s">
        <v>8553</v>
      </c>
      <c r="C731" t="s">
        <v>74</v>
      </c>
      <c r="D731" t="s">
        <v>74</v>
      </c>
      <c r="E731" t="s">
        <v>74</v>
      </c>
      <c r="F731" t="s">
        <v>8553</v>
      </c>
      <c r="G731" t="s">
        <v>74</v>
      </c>
      <c r="H731" t="s">
        <v>74</v>
      </c>
      <c r="I731" t="s">
        <v>8554</v>
      </c>
      <c r="J731" t="s">
        <v>462</v>
      </c>
      <c r="K731" t="s">
        <v>74</v>
      </c>
      <c r="L731" t="s">
        <v>74</v>
      </c>
      <c r="M731" t="s">
        <v>77</v>
      </c>
      <c r="N731" t="s">
        <v>78</v>
      </c>
      <c r="O731" t="s">
        <v>74</v>
      </c>
      <c r="P731" t="s">
        <v>74</v>
      </c>
      <c r="Q731" t="s">
        <v>74</v>
      </c>
      <c r="R731" t="s">
        <v>74</v>
      </c>
      <c r="S731" t="s">
        <v>74</v>
      </c>
      <c r="T731" t="s">
        <v>74</v>
      </c>
      <c r="U731" t="s">
        <v>8555</v>
      </c>
      <c r="V731" t="s">
        <v>8556</v>
      </c>
      <c r="W731" t="s">
        <v>74</v>
      </c>
      <c r="X731" t="s">
        <v>74</v>
      </c>
      <c r="Y731" t="s">
        <v>8557</v>
      </c>
      <c r="Z731" t="s">
        <v>74</v>
      </c>
      <c r="AA731" t="s">
        <v>74</v>
      </c>
      <c r="AB731" t="s">
        <v>74</v>
      </c>
      <c r="AC731" t="s">
        <v>74</v>
      </c>
      <c r="AD731" t="s">
        <v>74</v>
      </c>
      <c r="AE731" t="s">
        <v>74</v>
      </c>
      <c r="AF731" t="s">
        <v>74</v>
      </c>
      <c r="AG731">
        <v>18</v>
      </c>
      <c r="AH731">
        <v>23</v>
      </c>
      <c r="AI731">
        <v>24</v>
      </c>
      <c r="AJ731">
        <v>0</v>
      </c>
      <c r="AK731">
        <v>3</v>
      </c>
      <c r="AL731" t="s">
        <v>86</v>
      </c>
      <c r="AM731" t="s">
        <v>87</v>
      </c>
      <c r="AN731" t="s">
        <v>88</v>
      </c>
      <c r="AO731" t="s">
        <v>470</v>
      </c>
      <c r="AP731" t="s">
        <v>74</v>
      </c>
      <c r="AQ731" t="s">
        <v>74</v>
      </c>
      <c r="AR731" t="s">
        <v>471</v>
      </c>
      <c r="AS731" t="s">
        <v>472</v>
      </c>
      <c r="AT731" t="s">
        <v>5966</v>
      </c>
      <c r="AU731">
        <v>1997</v>
      </c>
      <c r="AV731">
        <v>17</v>
      </c>
      <c r="AW731">
        <v>1</v>
      </c>
      <c r="AX731" t="s">
        <v>74</v>
      </c>
      <c r="AY731" t="s">
        <v>74</v>
      </c>
      <c r="AZ731" t="s">
        <v>74</v>
      </c>
      <c r="BA731" t="s">
        <v>74</v>
      </c>
      <c r="BB731">
        <v>91</v>
      </c>
      <c r="BC731">
        <v>94</v>
      </c>
      <c r="BD731" t="s">
        <v>74</v>
      </c>
      <c r="BE731" t="s">
        <v>8558</v>
      </c>
      <c r="BF731" t="str">
        <f>HYPERLINK("http://dx.doi.org/10.1007/s003000050110","http://dx.doi.org/10.1007/s003000050110")</f>
        <v>http://dx.doi.org/10.1007/s003000050110</v>
      </c>
      <c r="BG731" t="s">
        <v>74</v>
      </c>
      <c r="BH731" t="s">
        <v>74</v>
      </c>
      <c r="BI731">
        <v>4</v>
      </c>
      <c r="BJ731" t="s">
        <v>474</v>
      </c>
      <c r="BK731" t="s">
        <v>95</v>
      </c>
      <c r="BL731" t="s">
        <v>475</v>
      </c>
      <c r="BM731" t="s">
        <v>8502</v>
      </c>
      <c r="BN731" t="s">
        <v>74</v>
      </c>
      <c r="BO731" t="s">
        <v>74</v>
      </c>
      <c r="BP731" t="s">
        <v>74</v>
      </c>
      <c r="BQ731" t="s">
        <v>74</v>
      </c>
      <c r="BR731" t="s">
        <v>97</v>
      </c>
      <c r="BS731" t="s">
        <v>8559</v>
      </c>
      <c r="BT731" t="str">
        <f>HYPERLINK("https%3A%2F%2Fwww.webofscience.com%2Fwos%2Fwoscc%2Ffull-record%2FWOS:A1997VW97200013","View Full Record in Web of Science")</f>
        <v>View Full Record in Web of Science</v>
      </c>
    </row>
    <row r="732" spans="1:72" x14ac:dyDescent="0.15">
      <c r="A732" t="s">
        <v>5885</v>
      </c>
      <c r="B732" t="s">
        <v>8560</v>
      </c>
      <c r="C732" t="s">
        <v>74</v>
      </c>
      <c r="D732" t="s">
        <v>8561</v>
      </c>
      <c r="E732" t="s">
        <v>74</v>
      </c>
      <c r="F732" t="s">
        <v>8560</v>
      </c>
      <c r="G732" t="s">
        <v>74</v>
      </c>
      <c r="H732" t="s">
        <v>74</v>
      </c>
      <c r="I732" t="s">
        <v>8562</v>
      </c>
      <c r="J732" t="s">
        <v>8563</v>
      </c>
      <c r="K732" t="s">
        <v>74</v>
      </c>
      <c r="L732" t="s">
        <v>74</v>
      </c>
      <c r="M732" t="s">
        <v>77</v>
      </c>
      <c r="N732" t="s">
        <v>5890</v>
      </c>
      <c r="O732" t="s">
        <v>8564</v>
      </c>
      <c r="P732" t="s">
        <v>8565</v>
      </c>
      <c r="Q732" t="s">
        <v>8566</v>
      </c>
      <c r="R732" t="s">
        <v>74</v>
      </c>
      <c r="S732" t="s">
        <v>74</v>
      </c>
      <c r="T732" t="s">
        <v>74</v>
      </c>
      <c r="U732" t="s">
        <v>74</v>
      </c>
      <c r="V732" t="s">
        <v>8567</v>
      </c>
      <c r="W732" t="s">
        <v>8568</v>
      </c>
      <c r="X732" t="s">
        <v>8569</v>
      </c>
      <c r="Y732" t="s">
        <v>8570</v>
      </c>
      <c r="Z732" t="s">
        <v>74</v>
      </c>
      <c r="AA732" t="s">
        <v>74</v>
      </c>
      <c r="AB732" t="s">
        <v>74</v>
      </c>
      <c r="AC732" t="s">
        <v>74</v>
      </c>
      <c r="AD732" t="s">
        <v>74</v>
      </c>
      <c r="AE732" t="s">
        <v>74</v>
      </c>
      <c r="AF732" t="s">
        <v>74</v>
      </c>
      <c r="AG732">
        <v>3</v>
      </c>
      <c r="AH732">
        <v>0</v>
      </c>
      <c r="AI732">
        <v>0</v>
      </c>
      <c r="AJ732">
        <v>0</v>
      </c>
      <c r="AK732">
        <v>0</v>
      </c>
      <c r="AL732" t="s">
        <v>8571</v>
      </c>
      <c r="AM732" t="s">
        <v>8572</v>
      </c>
      <c r="AN732" t="s">
        <v>8573</v>
      </c>
      <c r="AO732" t="s">
        <v>74</v>
      </c>
      <c r="AP732" t="s">
        <v>74</v>
      </c>
      <c r="AQ732" t="s">
        <v>8574</v>
      </c>
      <c r="AR732" t="s">
        <v>74</v>
      </c>
      <c r="AS732" t="s">
        <v>74</v>
      </c>
      <c r="AT732" t="s">
        <v>74</v>
      </c>
      <c r="AU732">
        <v>1997</v>
      </c>
      <c r="AV732" t="s">
        <v>74</v>
      </c>
      <c r="AW732" t="s">
        <v>74</v>
      </c>
      <c r="AX732" t="s">
        <v>74</v>
      </c>
      <c r="AY732" t="s">
        <v>74</v>
      </c>
      <c r="AZ732" t="s">
        <v>74</v>
      </c>
      <c r="BA732" t="s">
        <v>74</v>
      </c>
      <c r="BB732">
        <v>279</v>
      </c>
      <c r="BC732">
        <v>284</v>
      </c>
      <c r="BD732" t="s">
        <v>74</v>
      </c>
      <c r="BE732" t="s">
        <v>74</v>
      </c>
      <c r="BF732" t="s">
        <v>74</v>
      </c>
      <c r="BG732" t="s">
        <v>74</v>
      </c>
      <c r="BH732" t="s">
        <v>74</v>
      </c>
      <c r="BI732">
        <v>6</v>
      </c>
      <c r="BJ732" t="s">
        <v>8575</v>
      </c>
      <c r="BK732" t="s">
        <v>5898</v>
      </c>
      <c r="BL732" t="s">
        <v>8576</v>
      </c>
      <c r="BM732" t="s">
        <v>8577</v>
      </c>
      <c r="BN732" t="s">
        <v>74</v>
      </c>
      <c r="BO732" t="s">
        <v>74</v>
      </c>
      <c r="BP732" t="s">
        <v>74</v>
      </c>
      <c r="BQ732" t="s">
        <v>74</v>
      </c>
      <c r="BR732" t="s">
        <v>97</v>
      </c>
      <c r="BS732" t="s">
        <v>8578</v>
      </c>
      <c r="BT732" t="str">
        <f>HYPERLINK("https%3A%2F%2Fwww.webofscience.com%2Fwos%2Fwoscc%2Ffull-record%2FWOS:000079217200039","View Full Record in Web of Science")</f>
        <v>View Full Record in Web of Science</v>
      </c>
    </row>
    <row r="733" spans="1:72" x14ac:dyDescent="0.15">
      <c r="A733" t="s">
        <v>5885</v>
      </c>
      <c r="B733" t="s">
        <v>8579</v>
      </c>
      <c r="C733" t="s">
        <v>74</v>
      </c>
      <c r="D733" t="s">
        <v>8580</v>
      </c>
      <c r="E733" t="s">
        <v>74</v>
      </c>
      <c r="F733" t="s">
        <v>8579</v>
      </c>
      <c r="G733" t="s">
        <v>74</v>
      </c>
      <c r="H733" t="s">
        <v>74</v>
      </c>
      <c r="I733" t="s">
        <v>8581</v>
      </c>
      <c r="J733" t="s">
        <v>8582</v>
      </c>
      <c r="K733" t="s">
        <v>74</v>
      </c>
      <c r="L733" t="s">
        <v>74</v>
      </c>
      <c r="M733" t="s">
        <v>77</v>
      </c>
      <c r="N733" t="s">
        <v>5890</v>
      </c>
      <c r="O733" t="s">
        <v>8583</v>
      </c>
      <c r="P733" t="s">
        <v>8584</v>
      </c>
      <c r="Q733" t="s">
        <v>8585</v>
      </c>
      <c r="R733" t="s">
        <v>74</v>
      </c>
      <c r="S733" t="s">
        <v>8586</v>
      </c>
      <c r="T733" t="s">
        <v>8587</v>
      </c>
      <c r="U733" t="s">
        <v>8588</v>
      </c>
      <c r="V733" t="s">
        <v>8589</v>
      </c>
      <c r="W733" t="s">
        <v>8590</v>
      </c>
      <c r="X733" t="s">
        <v>6129</v>
      </c>
      <c r="Y733" t="s">
        <v>8591</v>
      </c>
      <c r="Z733" t="s">
        <v>74</v>
      </c>
      <c r="AA733" t="s">
        <v>74</v>
      </c>
      <c r="AB733" t="s">
        <v>74</v>
      </c>
      <c r="AC733" t="s">
        <v>74</v>
      </c>
      <c r="AD733" t="s">
        <v>74</v>
      </c>
      <c r="AE733" t="s">
        <v>74</v>
      </c>
      <c r="AF733" t="s">
        <v>74</v>
      </c>
      <c r="AG733">
        <v>12</v>
      </c>
      <c r="AH733">
        <v>1</v>
      </c>
      <c r="AI733">
        <v>1</v>
      </c>
      <c r="AJ733">
        <v>0</v>
      </c>
      <c r="AK733">
        <v>3</v>
      </c>
      <c r="AL733" t="s">
        <v>8592</v>
      </c>
      <c r="AM733" t="s">
        <v>8593</v>
      </c>
      <c r="AN733" t="s">
        <v>8594</v>
      </c>
      <c r="AO733" t="s">
        <v>74</v>
      </c>
      <c r="AP733" t="s">
        <v>74</v>
      </c>
      <c r="AQ733" t="s">
        <v>8595</v>
      </c>
      <c r="AR733" t="s">
        <v>74</v>
      </c>
      <c r="AS733" t="s">
        <v>74</v>
      </c>
      <c r="AT733" t="s">
        <v>74</v>
      </c>
      <c r="AU733">
        <v>1997</v>
      </c>
      <c r="AV733" t="s">
        <v>74</v>
      </c>
      <c r="AW733" t="s">
        <v>74</v>
      </c>
      <c r="AX733" t="s">
        <v>74</v>
      </c>
      <c r="AY733" t="s">
        <v>74</v>
      </c>
      <c r="AZ733" t="s">
        <v>74</v>
      </c>
      <c r="BA733" t="s">
        <v>74</v>
      </c>
      <c r="BB733">
        <v>53</v>
      </c>
      <c r="BC733">
        <v>60</v>
      </c>
      <c r="BD733" t="s">
        <v>74</v>
      </c>
      <c r="BE733" t="s">
        <v>74</v>
      </c>
      <c r="BF733" t="s">
        <v>74</v>
      </c>
      <c r="BG733" t="s">
        <v>74</v>
      </c>
      <c r="BH733" t="s">
        <v>74</v>
      </c>
      <c r="BI733">
        <v>8</v>
      </c>
      <c r="BJ733" t="s">
        <v>8471</v>
      </c>
      <c r="BK733" t="s">
        <v>5898</v>
      </c>
      <c r="BL733" t="s">
        <v>8471</v>
      </c>
      <c r="BM733" t="s">
        <v>8596</v>
      </c>
      <c r="BN733" t="s">
        <v>74</v>
      </c>
      <c r="BO733" t="s">
        <v>74</v>
      </c>
      <c r="BP733" t="s">
        <v>74</v>
      </c>
      <c r="BQ733" t="s">
        <v>74</v>
      </c>
      <c r="BR733" t="s">
        <v>97</v>
      </c>
      <c r="BS733" t="s">
        <v>8597</v>
      </c>
      <c r="BT733" t="str">
        <f>HYPERLINK("https%3A%2F%2Fwww.webofscience.com%2Fwos%2Fwoscc%2Ffull-record%2FWOS:000166253800008","View Full Record in Web of Science")</f>
        <v>View Full Record in Web of Science</v>
      </c>
    </row>
    <row r="734" spans="1:72" x14ac:dyDescent="0.15">
      <c r="A734" t="s">
        <v>5885</v>
      </c>
      <c r="B734" t="s">
        <v>8598</v>
      </c>
      <c r="C734" t="s">
        <v>74</v>
      </c>
      <c r="D734" t="s">
        <v>8580</v>
      </c>
      <c r="E734" t="s">
        <v>74</v>
      </c>
      <c r="F734" t="s">
        <v>8598</v>
      </c>
      <c r="G734" t="s">
        <v>74</v>
      </c>
      <c r="H734" t="s">
        <v>74</v>
      </c>
      <c r="I734" t="s">
        <v>8599</v>
      </c>
      <c r="J734" t="s">
        <v>8582</v>
      </c>
      <c r="K734" t="s">
        <v>74</v>
      </c>
      <c r="L734" t="s">
        <v>74</v>
      </c>
      <c r="M734" t="s">
        <v>77</v>
      </c>
      <c r="N734" t="s">
        <v>5890</v>
      </c>
      <c r="O734" t="s">
        <v>8583</v>
      </c>
      <c r="P734" t="s">
        <v>8584</v>
      </c>
      <c r="Q734" t="s">
        <v>8585</v>
      </c>
      <c r="R734" t="s">
        <v>74</v>
      </c>
      <c r="S734" t="s">
        <v>8586</v>
      </c>
      <c r="T734" t="s">
        <v>8600</v>
      </c>
      <c r="U734" t="s">
        <v>8601</v>
      </c>
      <c r="V734" t="s">
        <v>8602</v>
      </c>
      <c r="W734" t="s">
        <v>8603</v>
      </c>
      <c r="X734" t="s">
        <v>8604</v>
      </c>
      <c r="Y734" t="s">
        <v>8605</v>
      </c>
      <c r="Z734" t="s">
        <v>74</v>
      </c>
      <c r="AA734" t="s">
        <v>8606</v>
      </c>
      <c r="AB734" t="s">
        <v>8607</v>
      </c>
      <c r="AC734" t="s">
        <v>74</v>
      </c>
      <c r="AD734" t="s">
        <v>74</v>
      </c>
      <c r="AE734" t="s">
        <v>74</v>
      </c>
      <c r="AF734" t="s">
        <v>74</v>
      </c>
      <c r="AG734">
        <v>15</v>
      </c>
      <c r="AH734">
        <v>0</v>
      </c>
      <c r="AI734">
        <v>0</v>
      </c>
      <c r="AJ734">
        <v>0</v>
      </c>
      <c r="AK734">
        <v>0</v>
      </c>
      <c r="AL734" t="s">
        <v>8592</v>
      </c>
      <c r="AM734" t="s">
        <v>8593</v>
      </c>
      <c r="AN734" t="s">
        <v>8594</v>
      </c>
      <c r="AO734" t="s">
        <v>74</v>
      </c>
      <c r="AP734" t="s">
        <v>74</v>
      </c>
      <c r="AQ734" t="s">
        <v>8595</v>
      </c>
      <c r="AR734" t="s">
        <v>74</v>
      </c>
      <c r="AS734" t="s">
        <v>74</v>
      </c>
      <c r="AT734" t="s">
        <v>74</v>
      </c>
      <c r="AU734">
        <v>1997</v>
      </c>
      <c r="AV734" t="s">
        <v>74</v>
      </c>
      <c r="AW734" t="s">
        <v>74</v>
      </c>
      <c r="AX734" t="s">
        <v>74</v>
      </c>
      <c r="AY734" t="s">
        <v>74</v>
      </c>
      <c r="AZ734" t="s">
        <v>74</v>
      </c>
      <c r="BA734" t="s">
        <v>74</v>
      </c>
      <c r="BB734">
        <v>95</v>
      </c>
      <c r="BC734">
        <v>102</v>
      </c>
      <c r="BD734" t="s">
        <v>74</v>
      </c>
      <c r="BE734" t="s">
        <v>74</v>
      </c>
      <c r="BF734" t="s">
        <v>74</v>
      </c>
      <c r="BG734" t="s">
        <v>74</v>
      </c>
      <c r="BH734" t="s">
        <v>74</v>
      </c>
      <c r="BI734">
        <v>8</v>
      </c>
      <c r="BJ734" t="s">
        <v>8471</v>
      </c>
      <c r="BK734" t="s">
        <v>5898</v>
      </c>
      <c r="BL734" t="s">
        <v>8471</v>
      </c>
      <c r="BM734" t="s">
        <v>8596</v>
      </c>
      <c r="BN734" t="s">
        <v>74</v>
      </c>
      <c r="BO734" t="s">
        <v>74</v>
      </c>
      <c r="BP734" t="s">
        <v>74</v>
      </c>
      <c r="BQ734" t="s">
        <v>74</v>
      </c>
      <c r="BR734" t="s">
        <v>97</v>
      </c>
      <c r="BS734" t="s">
        <v>8608</v>
      </c>
      <c r="BT734" t="str">
        <f>HYPERLINK("https%3A%2F%2Fwww.webofscience.com%2Fwos%2Fwoscc%2Ffull-record%2FWOS:000166253800014","View Full Record in Web of Science")</f>
        <v>View Full Record in Web of Science</v>
      </c>
    </row>
    <row r="735" spans="1:72" x14ac:dyDescent="0.15">
      <c r="A735" t="s">
        <v>5885</v>
      </c>
      <c r="B735" t="s">
        <v>8609</v>
      </c>
      <c r="C735" t="s">
        <v>74</v>
      </c>
      <c r="D735" t="s">
        <v>8580</v>
      </c>
      <c r="E735" t="s">
        <v>74</v>
      </c>
      <c r="F735" t="s">
        <v>8609</v>
      </c>
      <c r="G735" t="s">
        <v>74</v>
      </c>
      <c r="H735" t="s">
        <v>74</v>
      </c>
      <c r="I735" t="s">
        <v>8610</v>
      </c>
      <c r="J735" t="s">
        <v>8582</v>
      </c>
      <c r="K735" t="s">
        <v>74</v>
      </c>
      <c r="L735" t="s">
        <v>74</v>
      </c>
      <c r="M735" t="s">
        <v>77</v>
      </c>
      <c r="N735" t="s">
        <v>5890</v>
      </c>
      <c r="O735" t="s">
        <v>8583</v>
      </c>
      <c r="P735" t="s">
        <v>8584</v>
      </c>
      <c r="Q735" t="s">
        <v>8585</v>
      </c>
      <c r="R735" t="s">
        <v>74</v>
      </c>
      <c r="S735" t="s">
        <v>8586</v>
      </c>
      <c r="T735" t="s">
        <v>8611</v>
      </c>
      <c r="U735" t="s">
        <v>74</v>
      </c>
      <c r="V735" t="s">
        <v>8612</v>
      </c>
      <c r="W735" t="s">
        <v>8613</v>
      </c>
      <c r="X735" t="s">
        <v>8604</v>
      </c>
      <c r="Y735" t="s">
        <v>8614</v>
      </c>
      <c r="Z735" t="s">
        <v>8615</v>
      </c>
      <c r="AA735" t="s">
        <v>74</v>
      </c>
      <c r="AB735" t="s">
        <v>74</v>
      </c>
      <c r="AC735" t="s">
        <v>74</v>
      </c>
      <c r="AD735" t="s">
        <v>74</v>
      </c>
      <c r="AE735" t="s">
        <v>74</v>
      </c>
      <c r="AF735" t="s">
        <v>74</v>
      </c>
      <c r="AG735">
        <v>8</v>
      </c>
      <c r="AH735">
        <v>0</v>
      </c>
      <c r="AI735">
        <v>0</v>
      </c>
      <c r="AJ735">
        <v>0</v>
      </c>
      <c r="AK735">
        <v>3</v>
      </c>
      <c r="AL735" t="s">
        <v>8592</v>
      </c>
      <c r="AM735" t="s">
        <v>8593</v>
      </c>
      <c r="AN735" t="s">
        <v>8594</v>
      </c>
      <c r="AO735" t="s">
        <v>74</v>
      </c>
      <c r="AP735" t="s">
        <v>74</v>
      </c>
      <c r="AQ735" t="s">
        <v>8595</v>
      </c>
      <c r="AR735" t="s">
        <v>74</v>
      </c>
      <c r="AS735" t="s">
        <v>74</v>
      </c>
      <c r="AT735" t="s">
        <v>74</v>
      </c>
      <c r="AU735">
        <v>1997</v>
      </c>
      <c r="AV735" t="s">
        <v>74</v>
      </c>
      <c r="AW735" t="s">
        <v>74</v>
      </c>
      <c r="AX735" t="s">
        <v>74</v>
      </c>
      <c r="AY735" t="s">
        <v>74</v>
      </c>
      <c r="AZ735" t="s">
        <v>74</v>
      </c>
      <c r="BA735" t="s">
        <v>74</v>
      </c>
      <c r="BB735">
        <v>131</v>
      </c>
      <c r="BC735">
        <v>135</v>
      </c>
      <c r="BD735" t="s">
        <v>74</v>
      </c>
      <c r="BE735" t="s">
        <v>74</v>
      </c>
      <c r="BF735" t="s">
        <v>74</v>
      </c>
      <c r="BG735" t="s">
        <v>74</v>
      </c>
      <c r="BH735" t="s">
        <v>74</v>
      </c>
      <c r="BI735">
        <v>5</v>
      </c>
      <c r="BJ735" t="s">
        <v>8471</v>
      </c>
      <c r="BK735" t="s">
        <v>5898</v>
      </c>
      <c r="BL735" t="s">
        <v>8471</v>
      </c>
      <c r="BM735" t="s">
        <v>8596</v>
      </c>
      <c r="BN735" t="s">
        <v>74</v>
      </c>
      <c r="BO735" t="s">
        <v>74</v>
      </c>
      <c r="BP735" t="s">
        <v>74</v>
      </c>
      <c r="BQ735" t="s">
        <v>74</v>
      </c>
      <c r="BR735" t="s">
        <v>97</v>
      </c>
      <c r="BS735" t="s">
        <v>8616</v>
      </c>
      <c r="BT735" t="str">
        <f>HYPERLINK("https%3A%2F%2Fwww.webofscience.com%2Fwos%2Fwoscc%2Ffull-record%2FWOS:000166253800020","View Full Record in Web of Science")</f>
        <v>View Full Record in Web of Science</v>
      </c>
    </row>
    <row r="736" spans="1:72" x14ac:dyDescent="0.15">
      <c r="A736" t="s">
        <v>5885</v>
      </c>
      <c r="B736" t="s">
        <v>8617</v>
      </c>
      <c r="C736" t="s">
        <v>74</v>
      </c>
      <c r="D736" t="s">
        <v>8618</v>
      </c>
      <c r="E736" t="s">
        <v>74</v>
      </c>
      <c r="F736" t="s">
        <v>8617</v>
      </c>
      <c r="G736" t="s">
        <v>74</v>
      </c>
      <c r="H736" t="s">
        <v>74</v>
      </c>
      <c r="I736" t="s">
        <v>8619</v>
      </c>
      <c r="J736" t="s">
        <v>8620</v>
      </c>
      <c r="K736" t="s">
        <v>74</v>
      </c>
      <c r="L736" t="s">
        <v>74</v>
      </c>
      <c r="M736" t="s">
        <v>77</v>
      </c>
      <c r="N736" t="s">
        <v>5890</v>
      </c>
      <c r="O736" t="s">
        <v>8621</v>
      </c>
      <c r="P736" t="s">
        <v>8622</v>
      </c>
      <c r="Q736" t="s">
        <v>8623</v>
      </c>
      <c r="R736" t="s">
        <v>74</v>
      </c>
      <c r="S736" t="s">
        <v>74</v>
      </c>
      <c r="T736" t="s">
        <v>74</v>
      </c>
      <c r="U736" t="s">
        <v>74</v>
      </c>
      <c r="V736" t="s">
        <v>8624</v>
      </c>
      <c r="W736" t="s">
        <v>74</v>
      </c>
      <c r="X736" t="s">
        <v>74</v>
      </c>
      <c r="Y736" t="s">
        <v>8625</v>
      </c>
      <c r="Z736" t="s">
        <v>74</v>
      </c>
      <c r="AA736" t="s">
        <v>74</v>
      </c>
      <c r="AB736" t="s">
        <v>74</v>
      </c>
      <c r="AC736" t="s">
        <v>74</v>
      </c>
      <c r="AD736" t="s">
        <v>74</v>
      </c>
      <c r="AE736" t="s">
        <v>74</v>
      </c>
      <c r="AF736" t="s">
        <v>74</v>
      </c>
      <c r="AG736">
        <v>0</v>
      </c>
      <c r="AH736">
        <v>2</v>
      </c>
      <c r="AI736">
        <v>2</v>
      </c>
      <c r="AJ736">
        <v>0</v>
      </c>
      <c r="AK736">
        <v>1</v>
      </c>
      <c r="AL736" t="s">
        <v>8626</v>
      </c>
      <c r="AM736" t="s">
        <v>8627</v>
      </c>
      <c r="AN736" t="s">
        <v>8628</v>
      </c>
      <c r="AO736" t="s">
        <v>74</v>
      </c>
      <c r="AP736" t="s">
        <v>74</v>
      </c>
      <c r="AQ736" t="s">
        <v>8629</v>
      </c>
      <c r="AR736" t="s">
        <v>74</v>
      </c>
      <c r="AS736" t="s">
        <v>74</v>
      </c>
      <c r="AT736" t="s">
        <v>74</v>
      </c>
      <c r="AU736">
        <v>1997</v>
      </c>
      <c r="AV736" t="s">
        <v>74</v>
      </c>
      <c r="AW736" t="s">
        <v>74</v>
      </c>
      <c r="AX736" t="s">
        <v>74</v>
      </c>
      <c r="AY736" t="s">
        <v>74</v>
      </c>
      <c r="AZ736" t="s">
        <v>74</v>
      </c>
      <c r="BA736" t="s">
        <v>74</v>
      </c>
      <c r="BB736">
        <v>100</v>
      </c>
      <c r="BC736">
        <v>107</v>
      </c>
      <c r="BD736" t="s">
        <v>74</v>
      </c>
      <c r="BE736" t="s">
        <v>74</v>
      </c>
      <c r="BF736" t="s">
        <v>74</v>
      </c>
      <c r="BG736" t="s">
        <v>74</v>
      </c>
      <c r="BH736" t="s">
        <v>74</v>
      </c>
      <c r="BI736">
        <v>8</v>
      </c>
      <c r="BJ736" t="s">
        <v>8630</v>
      </c>
      <c r="BK736" t="s">
        <v>5898</v>
      </c>
      <c r="BL736" t="s">
        <v>8631</v>
      </c>
      <c r="BM736" t="s">
        <v>8632</v>
      </c>
      <c r="BN736" t="s">
        <v>74</v>
      </c>
      <c r="BO736" t="s">
        <v>74</v>
      </c>
      <c r="BP736" t="s">
        <v>74</v>
      </c>
      <c r="BQ736" t="s">
        <v>74</v>
      </c>
      <c r="BR736" t="s">
        <v>97</v>
      </c>
      <c r="BS736" t="s">
        <v>8633</v>
      </c>
      <c r="BT736" t="str">
        <f>HYPERLINK("https%3A%2F%2Fwww.webofscience.com%2Fwos%2Fwoscc%2Ffull-record%2FWOS:A1997BJ54P00017","View Full Record in Web of Science")</f>
        <v>View Full Record in Web of Science</v>
      </c>
    </row>
    <row r="737" spans="1:72" x14ac:dyDescent="0.15">
      <c r="A737" t="s">
        <v>5885</v>
      </c>
      <c r="B737" t="s">
        <v>8634</v>
      </c>
      <c r="C737" t="s">
        <v>74</v>
      </c>
      <c r="D737" t="s">
        <v>8635</v>
      </c>
      <c r="E737" t="s">
        <v>74</v>
      </c>
      <c r="F737" t="s">
        <v>8634</v>
      </c>
      <c r="G737" t="s">
        <v>74</v>
      </c>
      <c r="H737" t="s">
        <v>74</v>
      </c>
      <c r="I737" t="s">
        <v>8636</v>
      </c>
      <c r="J737" t="s">
        <v>8637</v>
      </c>
      <c r="K737" t="s">
        <v>8638</v>
      </c>
      <c r="L737" t="s">
        <v>74</v>
      </c>
      <c r="M737" t="s">
        <v>77</v>
      </c>
      <c r="N737" t="s">
        <v>5890</v>
      </c>
      <c r="O737" t="s">
        <v>8639</v>
      </c>
      <c r="P737" t="s">
        <v>8640</v>
      </c>
      <c r="Q737" t="s">
        <v>8641</v>
      </c>
      <c r="R737" t="s">
        <v>74</v>
      </c>
      <c r="S737" t="s">
        <v>74</v>
      </c>
      <c r="T737" t="s">
        <v>8642</v>
      </c>
      <c r="U737" t="s">
        <v>74</v>
      </c>
      <c r="V737" t="s">
        <v>8643</v>
      </c>
      <c r="W737" t="s">
        <v>74</v>
      </c>
      <c r="X737" t="s">
        <v>74</v>
      </c>
      <c r="Y737" t="s">
        <v>8644</v>
      </c>
      <c r="Z737" t="s">
        <v>74</v>
      </c>
      <c r="AA737" t="s">
        <v>74</v>
      </c>
      <c r="AB737" t="s">
        <v>74</v>
      </c>
      <c r="AC737" t="s">
        <v>74</v>
      </c>
      <c r="AD737" t="s">
        <v>74</v>
      </c>
      <c r="AE737" t="s">
        <v>74</v>
      </c>
      <c r="AF737" t="s">
        <v>74</v>
      </c>
      <c r="AG737">
        <v>0</v>
      </c>
      <c r="AH737">
        <v>0</v>
      </c>
      <c r="AI737">
        <v>0</v>
      </c>
      <c r="AJ737">
        <v>0</v>
      </c>
      <c r="AK737">
        <v>0</v>
      </c>
      <c r="AL737" t="s">
        <v>8645</v>
      </c>
      <c r="AM737" t="s">
        <v>8646</v>
      </c>
      <c r="AN737" t="s">
        <v>8647</v>
      </c>
      <c r="AO737" t="s">
        <v>8648</v>
      </c>
      <c r="AP737" t="s">
        <v>74</v>
      </c>
      <c r="AQ737" t="s">
        <v>8649</v>
      </c>
      <c r="AR737" t="s">
        <v>8650</v>
      </c>
      <c r="AS737" t="s">
        <v>74</v>
      </c>
      <c r="AT737" t="s">
        <v>74</v>
      </c>
      <c r="AU737">
        <v>1997</v>
      </c>
      <c r="AV737" t="s">
        <v>74</v>
      </c>
      <c r="AW737" t="s">
        <v>74</v>
      </c>
      <c r="AX737" t="s">
        <v>74</v>
      </c>
      <c r="AY737" t="s">
        <v>74</v>
      </c>
      <c r="AZ737" t="s">
        <v>74</v>
      </c>
      <c r="BA737" t="s">
        <v>74</v>
      </c>
      <c r="BB737">
        <v>521</v>
      </c>
      <c r="BC737">
        <v>522</v>
      </c>
      <c r="BD737" t="s">
        <v>74</v>
      </c>
      <c r="BE737" t="s">
        <v>74</v>
      </c>
      <c r="BF737" t="s">
        <v>74</v>
      </c>
      <c r="BG737" t="s">
        <v>74</v>
      </c>
      <c r="BH737" t="s">
        <v>74</v>
      </c>
      <c r="BI737">
        <v>2</v>
      </c>
      <c r="BJ737" t="s">
        <v>8651</v>
      </c>
      <c r="BK737" t="s">
        <v>5898</v>
      </c>
      <c r="BL737" t="s">
        <v>8652</v>
      </c>
      <c r="BM737" t="s">
        <v>8653</v>
      </c>
      <c r="BN737" t="s">
        <v>74</v>
      </c>
      <c r="BO737" t="s">
        <v>74</v>
      </c>
      <c r="BP737" t="s">
        <v>74</v>
      </c>
      <c r="BQ737" t="s">
        <v>74</v>
      </c>
      <c r="BR737" t="s">
        <v>97</v>
      </c>
      <c r="BS737" t="s">
        <v>8654</v>
      </c>
      <c r="BT737" t="str">
        <f>HYPERLINK("https%3A%2F%2Fwww.webofscience.com%2Fwos%2Fwoscc%2Ffull-record%2FWOS:A1997BJ14C00079","View Full Record in Web of Science")</f>
        <v>View Full Record in Web of Science</v>
      </c>
    </row>
    <row r="738" spans="1:72" x14ac:dyDescent="0.15">
      <c r="A738" t="s">
        <v>5885</v>
      </c>
      <c r="B738" t="s">
        <v>8655</v>
      </c>
      <c r="C738" t="s">
        <v>74</v>
      </c>
      <c r="D738" t="s">
        <v>8635</v>
      </c>
      <c r="E738" t="s">
        <v>74</v>
      </c>
      <c r="F738" t="s">
        <v>8655</v>
      </c>
      <c r="G738" t="s">
        <v>74</v>
      </c>
      <c r="H738" t="s">
        <v>74</v>
      </c>
      <c r="I738" t="s">
        <v>8656</v>
      </c>
      <c r="J738" t="s">
        <v>8637</v>
      </c>
      <c r="K738" t="s">
        <v>8638</v>
      </c>
      <c r="L738" t="s">
        <v>74</v>
      </c>
      <c r="M738" t="s">
        <v>77</v>
      </c>
      <c r="N738" t="s">
        <v>5890</v>
      </c>
      <c r="O738" t="s">
        <v>8639</v>
      </c>
      <c r="P738" t="s">
        <v>8640</v>
      </c>
      <c r="Q738" t="s">
        <v>8641</v>
      </c>
      <c r="R738" t="s">
        <v>74</v>
      </c>
      <c r="S738" t="s">
        <v>74</v>
      </c>
      <c r="T738" t="s">
        <v>74</v>
      </c>
      <c r="U738" t="s">
        <v>74</v>
      </c>
      <c r="V738" t="s">
        <v>8657</v>
      </c>
      <c r="W738" t="s">
        <v>74</v>
      </c>
      <c r="X738" t="s">
        <v>74</v>
      </c>
      <c r="Y738" t="s">
        <v>8658</v>
      </c>
      <c r="Z738" t="s">
        <v>74</v>
      </c>
      <c r="AA738" t="s">
        <v>74</v>
      </c>
      <c r="AB738" t="s">
        <v>74</v>
      </c>
      <c r="AC738" t="s">
        <v>74</v>
      </c>
      <c r="AD738" t="s">
        <v>74</v>
      </c>
      <c r="AE738" t="s">
        <v>74</v>
      </c>
      <c r="AF738" t="s">
        <v>74</v>
      </c>
      <c r="AG738">
        <v>0</v>
      </c>
      <c r="AH738">
        <v>0</v>
      </c>
      <c r="AI738">
        <v>0</v>
      </c>
      <c r="AJ738">
        <v>0</v>
      </c>
      <c r="AK738">
        <v>1</v>
      </c>
      <c r="AL738" t="s">
        <v>8645</v>
      </c>
      <c r="AM738" t="s">
        <v>8646</v>
      </c>
      <c r="AN738" t="s">
        <v>8647</v>
      </c>
      <c r="AO738" t="s">
        <v>8648</v>
      </c>
      <c r="AP738" t="s">
        <v>74</v>
      </c>
      <c r="AQ738" t="s">
        <v>8649</v>
      </c>
      <c r="AR738" t="s">
        <v>8650</v>
      </c>
      <c r="AS738" t="s">
        <v>74</v>
      </c>
      <c r="AT738" t="s">
        <v>74</v>
      </c>
      <c r="AU738">
        <v>1997</v>
      </c>
      <c r="AV738" t="s">
        <v>74</v>
      </c>
      <c r="AW738" t="s">
        <v>74</v>
      </c>
      <c r="AX738" t="s">
        <v>74</v>
      </c>
      <c r="AY738" t="s">
        <v>74</v>
      </c>
      <c r="AZ738" t="s">
        <v>74</v>
      </c>
      <c r="BA738" t="s">
        <v>74</v>
      </c>
      <c r="BB738">
        <v>523</v>
      </c>
      <c r="BC738">
        <v>528</v>
      </c>
      <c r="BD738" t="s">
        <v>74</v>
      </c>
      <c r="BE738" t="s">
        <v>74</v>
      </c>
      <c r="BF738" t="s">
        <v>74</v>
      </c>
      <c r="BG738" t="s">
        <v>74</v>
      </c>
      <c r="BH738" t="s">
        <v>74</v>
      </c>
      <c r="BI738">
        <v>6</v>
      </c>
      <c r="BJ738" t="s">
        <v>8651</v>
      </c>
      <c r="BK738" t="s">
        <v>5898</v>
      </c>
      <c r="BL738" t="s">
        <v>8652</v>
      </c>
      <c r="BM738" t="s">
        <v>8653</v>
      </c>
      <c r="BN738" t="s">
        <v>74</v>
      </c>
      <c r="BO738" t="s">
        <v>74</v>
      </c>
      <c r="BP738" t="s">
        <v>74</v>
      </c>
      <c r="BQ738" t="s">
        <v>74</v>
      </c>
      <c r="BR738" t="s">
        <v>97</v>
      </c>
      <c r="BS738" t="s">
        <v>8659</v>
      </c>
      <c r="BT738" t="str">
        <f>HYPERLINK("https%3A%2F%2Fwww.webofscience.com%2Fwos%2Fwoscc%2Ffull-record%2FWOS:A1997BJ14C00080","View Full Record in Web of Science")</f>
        <v>View Full Record in Web of Science</v>
      </c>
    </row>
    <row r="739" spans="1:72" x14ac:dyDescent="0.15">
      <c r="A739" t="s">
        <v>5885</v>
      </c>
      <c r="B739" t="s">
        <v>8660</v>
      </c>
      <c r="C739" t="s">
        <v>74</v>
      </c>
      <c r="D739" t="s">
        <v>8635</v>
      </c>
      <c r="E739" t="s">
        <v>74</v>
      </c>
      <c r="F739" t="s">
        <v>8660</v>
      </c>
      <c r="G739" t="s">
        <v>74</v>
      </c>
      <c r="H739" t="s">
        <v>74</v>
      </c>
      <c r="I739" t="s">
        <v>8661</v>
      </c>
      <c r="J739" t="s">
        <v>8637</v>
      </c>
      <c r="K739" t="s">
        <v>8638</v>
      </c>
      <c r="L739" t="s">
        <v>74</v>
      </c>
      <c r="M739" t="s">
        <v>77</v>
      </c>
      <c r="N739" t="s">
        <v>5890</v>
      </c>
      <c r="O739" t="s">
        <v>8639</v>
      </c>
      <c r="P739" t="s">
        <v>8640</v>
      </c>
      <c r="Q739" t="s">
        <v>8641</v>
      </c>
      <c r="R739" t="s">
        <v>74</v>
      </c>
      <c r="S739" t="s">
        <v>74</v>
      </c>
      <c r="T739" t="s">
        <v>8662</v>
      </c>
      <c r="U739" t="s">
        <v>74</v>
      </c>
      <c r="V739" t="s">
        <v>8663</v>
      </c>
      <c r="W739" t="s">
        <v>74</v>
      </c>
      <c r="X739" t="s">
        <v>74</v>
      </c>
      <c r="Y739" t="s">
        <v>8664</v>
      </c>
      <c r="Z739" t="s">
        <v>74</v>
      </c>
      <c r="AA739" t="s">
        <v>74</v>
      </c>
      <c r="AB739" t="s">
        <v>74</v>
      </c>
      <c r="AC739" t="s">
        <v>74</v>
      </c>
      <c r="AD739" t="s">
        <v>74</v>
      </c>
      <c r="AE739" t="s">
        <v>74</v>
      </c>
      <c r="AF739" t="s">
        <v>74</v>
      </c>
      <c r="AG739">
        <v>0</v>
      </c>
      <c r="AH739">
        <v>3</v>
      </c>
      <c r="AI739">
        <v>4</v>
      </c>
      <c r="AJ739">
        <v>0</v>
      </c>
      <c r="AK739">
        <v>4</v>
      </c>
      <c r="AL739" t="s">
        <v>8645</v>
      </c>
      <c r="AM739" t="s">
        <v>8646</v>
      </c>
      <c r="AN739" t="s">
        <v>8647</v>
      </c>
      <c r="AO739" t="s">
        <v>8648</v>
      </c>
      <c r="AP739" t="s">
        <v>74</v>
      </c>
      <c r="AQ739" t="s">
        <v>8649</v>
      </c>
      <c r="AR739" t="s">
        <v>8650</v>
      </c>
      <c r="AS739" t="s">
        <v>74</v>
      </c>
      <c r="AT739" t="s">
        <v>74</v>
      </c>
      <c r="AU739">
        <v>1997</v>
      </c>
      <c r="AV739" t="s">
        <v>74</v>
      </c>
      <c r="AW739" t="s">
        <v>74</v>
      </c>
      <c r="AX739" t="s">
        <v>74</v>
      </c>
      <c r="AY739" t="s">
        <v>74</v>
      </c>
      <c r="AZ739" t="s">
        <v>74</v>
      </c>
      <c r="BA739" t="s">
        <v>74</v>
      </c>
      <c r="BB739">
        <v>572</v>
      </c>
      <c r="BC739">
        <v>578</v>
      </c>
      <c r="BD739" t="s">
        <v>74</v>
      </c>
      <c r="BE739" t="s">
        <v>74</v>
      </c>
      <c r="BF739" t="s">
        <v>74</v>
      </c>
      <c r="BG739" t="s">
        <v>74</v>
      </c>
      <c r="BH739" t="s">
        <v>74</v>
      </c>
      <c r="BI739">
        <v>7</v>
      </c>
      <c r="BJ739" t="s">
        <v>8651</v>
      </c>
      <c r="BK739" t="s">
        <v>5898</v>
      </c>
      <c r="BL739" t="s">
        <v>8652</v>
      </c>
      <c r="BM739" t="s">
        <v>8653</v>
      </c>
      <c r="BN739" t="s">
        <v>74</v>
      </c>
      <c r="BO739" t="s">
        <v>74</v>
      </c>
      <c r="BP739" t="s">
        <v>74</v>
      </c>
      <c r="BQ739" t="s">
        <v>74</v>
      </c>
      <c r="BR739" t="s">
        <v>97</v>
      </c>
      <c r="BS739" t="s">
        <v>8665</v>
      </c>
      <c r="BT739" t="str">
        <f>HYPERLINK("https%3A%2F%2Fwww.webofscience.com%2Fwos%2Fwoscc%2Ffull-record%2FWOS:A1997BJ14C00087","View Full Record in Web of Science")</f>
        <v>View Full Record in Web of Science</v>
      </c>
    </row>
    <row r="740" spans="1:72" x14ac:dyDescent="0.15">
      <c r="A740" t="s">
        <v>72</v>
      </c>
      <c r="B740" t="s">
        <v>8666</v>
      </c>
      <c r="C740" t="s">
        <v>74</v>
      </c>
      <c r="D740" t="s">
        <v>74</v>
      </c>
      <c r="E740" t="s">
        <v>74</v>
      </c>
      <c r="F740" t="s">
        <v>8666</v>
      </c>
      <c r="G740" t="s">
        <v>74</v>
      </c>
      <c r="H740" t="s">
        <v>74</v>
      </c>
      <c r="I740" t="s">
        <v>8667</v>
      </c>
      <c r="J740" t="s">
        <v>8668</v>
      </c>
      <c r="K740" t="s">
        <v>74</v>
      </c>
      <c r="L740" t="s">
        <v>74</v>
      </c>
      <c r="M740" t="s">
        <v>77</v>
      </c>
      <c r="N740" t="s">
        <v>332</v>
      </c>
      <c r="O740" t="s">
        <v>8669</v>
      </c>
      <c r="P740" t="s">
        <v>8670</v>
      </c>
      <c r="Q740" t="s">
        <v>8671</v>
      </c>
      <c r="R740" t="s">
        <v>74</v>
      </c>
      <c r="S740" t="s">
        <v>74</v>
      </c>
      <c r="T740" t="s">
        <v>74</v>
      </c>
      <c r="U740" t="s">
        <v>8672</v>
      </c>
      <c r="V740" t="s">
        <v>8673</v>
      </c>
      <c r="W740" t="s">
        <v>8674</v>
      </c>
      <c r="X740" t="s">
        <v>8675</v>
      </c>
      <c r="Y740" t="s">
        <v>8676</v>
      </c>
      <c r="Z740" t="s">
        <v>74</v>
      </c>
      <c r="AA740" t="s">
        <v>8677</v>
      </c>
      <c r="AB740" t="s">
        <v>8678</v>
      </c>
      <c r="AC740" t="s">
        <v>74</v>
      </c>
      <c r="AD740" t="s">
        <v>74</v>
      </c>
      <c r="AE740" t="s">
        <v>74</v>
      </c>
      <c r="AF740" t="s">
        <v>74</v>
      </c>
      <c r="AG740">
        <v>14</v>
      </c>
      <c r="AH740">
        <v>8</v>
      </c>
      <c r="AI740">
        <v>8</v>
      </c>
      <c r="AJ740">
        <v>0</v>
      </c>
      <c r="AK740">
        <v>4</v>
      </c>
      <c r="AL740" t="s">
        <v>175</v>
      </c>
      <c r="AM740" t="s">
        <v>132</v>
      </c>
      <c r="AN740" t="s">
        <v>176</v>
      </c>
      <c r="AO740" t="s">
        <v>8679</v>
      </c>
      <c r="AP740" t="s">
        <v>74</v>
      </c>
      <c r="AQ740" t="s">
        <v>74</v>
      </c>
      <c r="AR740" t="s">
        <v>8680</v>
      </c>
      <c r="AS740" t="s">
        <v>8681</v>
      </c>
      <c r="AT740" t="s">
        <v>74</v>
      </c>
      <c r="AU740">
        <v>1997</v>
      </c>
      <c r="AV740">
        <v>40</v>
      </c>
      <c r="AW740" t="s">
        <v>562</v>
      </c>
      <c r="AX740" t="s">
        <v>74</v>
      </c>
      <c r="AY740" t="s">
        <v>74</v>
      </c>
      <c r="AZ740" t="s">
        <v>74</v>
      </c>
      <c r="BA740" t="s">
        <v>74</v>
      </c>
      <c r="BB740">
        <v>325</v>
      </c>
      <c r="BC740">
        <v>336</v>
      </c>
      <c r="BD740" t="s">
        <v>74</v>
      </c>
      <c r="BE740" t="s">
        <v>8682</v>
      </c>
      <c r="BF740" t="str">
        <f>HYPERLINK("http://dx.doi.org/10.1016/S0079-6611(98)00007-X","http://dx.doi.org/10.1016/S0079-6611(98)00007-X")</f>
        <v>http://dx.doi.org/10.1016/S0079-6611(98)00007-X</v>
      </c>
      <c r="BG740" t="s">
        <v>74</v>
      </c>
      <c r="BH740" t="s">
        <v>74</v>
      </c>
      <c r="BI740">
        <v>12</v>
      </c>
      <c r="BJ740" t="s">
        <v>1061</v>
      </c>
      <c r="BK740" t="s">
        <v>363</v>
      </c>
      <c r="BL740" t="s">
        <v>1061</v>
      </c>
      <c r="BM740" t="s">
        <v>8683</v>
      </c>
      <c r="BN740" t="s">
        <v>74</v>
      </c>
      <c r="BO740" t="s">
        <v>74</v>
      </c>
      <c r="BP740" t="s">
        <v>74</v>
      </c>
      <c r="BQ740" t="s">
        <v>74</v>
      </c>
      <c r="BR740" t="s">
        <v>97</v>
      </c>
      <c r="BS740" t="s">
        <v>8684</v>
      </c>
      <c r="BT740" t="str">
        <f>HYPERLINK("https%3A%2F%2Fwww.webofscience.com%2Fwos%2Fwoscc%2Ffull-record%2FWOS:000077519200016","View Full Record in Web of Science")</f>
        <v>View Full Record in Web of Science</v>
      </c>
    </row>
    <row r="741" spans="1:72" x14ac:dyDescent="0.15">
      <c r="A741" t="s">
        <v>233</v>
      </c>
      <c r="B741" t="s">
        <v>8685</v>
      </c>
      <c r="C741" t="s">
        <v>74</v>
      </c>
      <c r="D741" t="s">
        <v>8686</v>
      </c>
      <c r="E741" t="s">
        <v>74</v>
      </c>
      <c r="F741" t="s">
        <v>8685</v>
      </c>
      <c r="G741" t="s">
        <v>74</v>
      </c>
      <c r="H741" t="s">
        <v>74</v>
      </c>
      <c r="I741" t="s">
        <v>8687</v>
      </c>
      <c r="J741" t="s">
        <v>8688</v>
      </c>
      <c r="K741" t="s">
        <v>7937</v>
      </c>
      <c r="L741" t="s">
        <v>74</v>
      </c>
      <c r="M741" t="s">
        <v>77</v>
      </c>
      <c r="N741" t="s">
        <v>332</v>
      </c>
      <c r="O741" t="s">
        <v>8689</v>
      </c>
      <c r="P741" t="s">
        <v>7939</v>
      </c>
      <c r="Q741" t="s">
        <v>7940</v>
      </c>
      <c r="R741" t="s">
        <v>74</v>
      </c>
      <c r="S741" t="s">
        <v>74</v>
      </c>
      <c r="T741" t="s">
        <v>74</v>
      </c>
      <c r="U741" t="s">
        <v>8690</v>
      </c>
      <c r="V741" t="s">
        <v>8691</v>
      </c>
      <c r="W741" t="s">
        <v>8692</v>
      </c>
      <c r="X741" t="s">
        <v>3754</v>
      </c>
      <c r="Y741" t="s">
        <v>74</v>
      </c>
      <c r="Z741" t="s">
        <v>74</v>
      </c>
      <c r="AA741" t="s">
        <v>7720</v>
      </c>
      <c r="AB741" t="s">
        <v>7721</v>
      </c>
      <c r="AC741" t="s">
        <v>74</v>
      </c>
      <c r="AD741" t="s">
        <v>74</v>
      </c>
      <c r="AE741" t="s">
        <v>74</v>
      </c>
      <c r="AF741" t="s">
        <v>74</v>
      </c>
      <c r="AG741">
        <v>16</v>
      </c>
      <c r="AH741">
        <v>17</v>
      </c>
      <c r="AI741">
        <v>17</v>
      </c>
      <c r="AJ741">
        <v>0</v>
      </c>
      <c r="AK741">
        <v>6</v>
      </c>
      <c r="AL741" t="s">
        <v>7944</v>
      </c>
      <c r="AM741" t="s">
        <v>132</v>
      </c>
      <c r="AN741" t="s">
        <v>7945</v>
      </c>
      <c r="AO741" t="s">
        <v>7946</v>
      </c>
      <c r="AP741" t="s">
        <v>74</v>
      </c>
      <c r="AQ741" t="s">
        <v>8693</v>
      </c>
      <c r="AR741" t="s">
        <v>7948</v>
      </c>
      <c r="AS741" t="s">
        <v>74</v>
      </c>
      <c r="AT741" t="s">
        <v>74</v>
      </c>
      <c r="AU741">
        <v>1997</v>
      </c>
      <c r="AV741">
        <v>20</v>
      </c>
      <c r="AW741">
        <v>9</v>
      </c>
      <c r="AX741" t="s">
        <v>74</v>
      </c>
      <c r="AY741" t="s">
        <v>74</v>
      </c>
      <c r="AZ741" t="s">
        <v>74</v>
      </c>
      <c r="BA741" t="s">
        <v>74</v>
      </c>
      <c r="BB741">
        <v>1689</v>
      </c>
      <c r="BC741">
        <v>1692</v>
      </c>
      <c r="BD741" t="s">
        <v>74</v>
      </c>
      <c r="BE741" t="s">
        <v>8694</v>
      </c>
      <c r="BF741" t="str">
        <f>HYPERLINK("http://dx.doi.org/10.1016/S0273-1177(97)00573-5","http://dx.doi.org/10.1016/S0273-1177(97)00573-5")</f>
        <v>http://dx.doi.org/10.1016/S0273-1177(97)00573-5</v>
      </c>
      <c r="BG741" t="s">
        <v>74</v>
      </c>
      <c r="BH741" t="s">
        <v>74</v>
      </c>
      <c r="BI741">
        <v>4</v>
      </c>
      <c r="BJ741" t="s">
        <v>8695</v>
      </c>
      <c r="BK741" t="s">
        <v>363</v>
      </c>
      <c r="BL741" t="s">
        <v>8696</v>
      </c>
      <c r="BM741" t="s">
        <v>8697</v>
      </c>
      <c r="BN741" t="s">
        <v>74</v>
      </c>
      <c r="BO741" t="s">
        <v>74</v>
      </c>
      <c r="BP741" t="s">
        <v>74</v>
      </c>
      <c r="BQ741" t="s">
        <v>74</v>
      </c>
      <c r="BR741" t="s">
        <v>97</v>
      </c>
      <c r="BS741" t="s">
        <v>8698</v>
      </c>
      <c r="BT741" t="str">
        <f>HYPERLINK("https%3A%2F%2Fwww.webofscience.com%2Fwos%2Fwoscc%2Ffull-record%2FWOS:000071955500005","View Full Record in Web of Science")</f>
        <v>View Full Record in Web of Science</v>
      </c>
    </row>
    <row r="742" spans="1:72" x14ac:dyDescent="0.15">
      <c r="A742" t="s">
        <v>72</v>
      </c>
      <c r="B742" t="s">
        <v>8699</v>
      </c>
      <c r="C742" t="s">
        <v>74</v>
      </c>
      <c r="D742" t="s">
        <v>74</v>
      </c>
      <c r="E742" t="s">
        <v>74</v>
      </c>
      <c r="F742" t="s">
        <v>8699</v>
      </c>
      <c r="G742" t="s">
        <v>74</v>
      </c>
      <c r="H742" t="s">
        <v>74</v>
      </c>
      <c r="I742" t="s">
        <v>8700</v>
      </c>
      <c r="J742" t="s">
        <v>514</v>
      </c>
      <c r="K742" t="s">
        <v>74</v>
      </c>
      <c r="L742" t="s">
        <v>74</v>
      </c>
      <c r="M742" t="s">
        <v>77</v>
      </c>
      <c r="N742" t="s">
        <v>428</v>
      </c>
      <c r="O742" t="s">
        <v>74</v>
      </c>
      <c r="P742" t="s">
        <v>74</v>
      </c>
      <c r="Q742" t="s">
        <v>74</v>
      </c>
      <c r="R742" t="s">
        <v>74</v>
      </c>
      <c r="S742" t="s">
        <v>74</v>
      </c>
      <c r="T742" t="s">
        <v>8701</v>
      </c>
      <c r="U742" t="s">
        <v>8702</v>
      </c>
      <c r="V742" t="s">
        <v>8703</v>
      </c>
      <c r="W742" t="s">
        <v>8704</v>
      </c>
      <c r="X742" t="s">
        <v>8705</v>
      </c>
      <c r="Y742" t="s">
        <v>8706</v>
      </c>
      <c r="Z742" t="s">
        <v>74</v>
      </c>
      <c r="AA742" t="s">
        <v>8707</v>
      </c>
      <c r="AB742" t="s">
        <v>8708</v>
      </c>
      <c r="AC742" t="s">
        <v>74</v>
      </c>
      <c r="AD742" t="s">
        <v>74</v>
      </c>
      <c r="AE742" t="s">
        <v>74</v>
      </c>
      <c r="AF742" t="s">
        <v>74</v>
      </c>
      <c r="AG742">
        <v>116</v>
      </c>
      <c r="AH742">
        <v>89</v>
      </c>
      <c r="AI742">
        <v>93</v>
      </c>
      <c r="AJ742">
        <v>0</v>
      </c>
      <c r="AK742">
        <v>15</v>
      </c>
      <c r="AL742" t="s">
        <v>521</v>
      </c>
      <c r="AM742" t="s">
        <v>522</v>
      </c>
      <c r="AN742" t="s">
        <v>523</v>
      </c>
      <c r="AO742" t="s">
        <v>524</v>
      </c>
      <c r="AP742" t="s">
        <v>74</v>
      </c>
      <c r="AQ742" t="s">
        <v>74</v>
      </c>
      <c r="AR742" t="s">
        <v>525</v>
      </c>
      <c r="AS742" t="s">
        <v>526</v>
      </c>
      <c r="AT742" t="s">
        <v>5966</v>
      </c>
      <c r="AU742">
        <v>1997</v>
      </c>
      <c r="AV742">
        <v>123</v>
      </c>
      <c r="AW742">
        <v>537</v>
      </c>
      <c r="AX742" t="s">
        <v>3745</v>
      </c>
      <c r="AY742" t="s">
        <v>74</v>
      </c>
      <c r="AZ742" t="s">
        <v>74</v>
      </c>
      <c r="BA742" t="s">
        <v>74</v>
      </c>
      <c r="BB742">
        <v>1</v>
      </c>
      <c r="BC742">
        <v>69</v>
      </c>
      <c r="BD742" t="s">
        <v>74</v>
      </c>
      <c r="BE742" t="s">
        <v>74</v>
      </c>
      <c r="BF742" t="s">
        <v>74</v>
      </c>
      <c r="BG742" t="s">
        <v>74</v>
      </c>
      <c r="BH742" t="s">
        <v>74</v>
      </c>
      <c r="BI742">
        <v>69</v>
      </c>
      <c r="BJ742" t="s">
        <v>306</v>
      </c>
      <c r="BK742" t="s">
        <v>95</v>
      </c>
      <c r="BL742" t="s">
        <v>306</v>
      </c>
      <c r="BM742" t="s">
        <v>8709</v>
      </c>
      <c r="BN742" t="s">
        <v>74</v>
      </c>
      <c r="BO742" t="s">
        <v>74</v>
      </c>
      <c r="BP742" t="s">
        <v>74</v>
      </c>
      <c r="BQ742" t="s">
        <v>74</v>
      </c>
      <c r="BR742" t="s">
        <v>97</v>
      </c>
      <c r="BS742" t="s">
        <v>8710</v>
      </c>
      <c r="BT742" t="str">
        <f>HYPERLINK("https%3A%2F%2Fwww.webofscience.com%2Fwos%2Fwoscc%2Ffull-record%2FWOS:A1997WE69200001","View Full Record in Web of Science")</f>
        <v>View Full Record in Web of Science</v>
      </c>
    </row>
    <row r="743" spans="1:72" x14ac:dyDescent="0.15">
      <c r="A743" t="s">
        <v>72</v>
      </c>
      <c r="B743" t="s">
        <v>8711</v>
      </c>
      <c r="C743" t="s">
        <v>74</v>
      </c>
      <c r="D743" t="s">
        <v>74</v>
      </c>
      <c r="E743" t="s">
        <v>74</v>
      </c>
      <c r="F743" t="s">
        <v>8711</v>
      </c>
      <c r="G743" t="s">
        <v>74</v>
      </c>
      <c r="H743" t="s">
        <v>74</v>
      </c>
      <c r="I743" t="s">
        <v>8712</v>
      </c>
      <c r="J743" t="s">
        <v>8713</v>
      </c>
      <c r="K743" t="s">
        <v>74</v>
      </c>
      <c r="L743" t="s">
        <v>74</v>
      </c>
      <c r="M743" t="s">
        <v>77</v>
      </c>
      <c r="N743" t="s">
        <v>332</v>
      </c>
      <c r="O743" t="s">
        <v>8714</v>
      </c>
      <c r="P743" t="s">
        <v>8715</v>
      </c>
      <c r="Q743" t="s">
        <v>8716</v>
      </c>
      <c r="R743" t="s">
        <v>74</v>
      </c>
      <c r="S743" t="s">
        <v>8717</v>
      </c>
      <c r="T743" t="s">
        <v>74</v>
      </c>
      <c r="U743" t="s">
        <v>8718</v>
      </c>
      <c r="V743" t="s">
        <v>8719</v>
      </c>
      <c r="W743" t="s">
        <v>8720</v>
      </c>
      <c r="X743" t="s">
        <v>74</v>
      </c>
      <c r="Y743" t="s">
        <v>8721</v>
      </c>
      <c r="Z743" t="s">
        <v>74</v>
      </c>
      <c r="AA743" t="s">
        <v>8722</v>
      </c>
      <c r="AB743" t="s">
        <v>74</v>
      </c>
      <c r="AC743" t="s">
        <v>74</v>
      </c>
      <c r="AD743" t="s">
        <v>74</v>
      </c>
      <c r="AE743" t="s">
        <v>74</v>
      </c>
      <c r="AF743" t="s">
        <v>74</v>
      </c>
      <c r="AG743">
        <v>17</v>
      </c>
      <c r="AH743">
        <v>49</v>
      </c>
      <c r="AI743">
        <v>51</v>
      </c>
      <c r="AJ743">
        <v>0</v>
      </c>
      <c r="AK743">
        <v>2</v>
      </c>
      <c r="AL743" t="s">
        <v>175</v>
      </c>
      <c r="AM743" t="s">
        <v>132</v>
      </c>
      <c r="AN743" t="s">
        <v>860</v>
      </c>
      <c r="AO743" t="s">
        <v>8723</v>
      </c>
      <c r="AP743" t="s">
        <v>74</v>
      </c>
      <c r="AQ743" t="s">
        <v>74</v>
      </c>
      <c r="AR743" t="s">
        <v>8724</v>
      </c>
      <c r="AS743" t="s">
        <v>8725</v>
      </c>
      <c r="AT743" t="s">
        <v>74</v>
      </c>
      <c r="AU743">
        <v>1997</v>
      </c>
      <c r="AV743">
        <v>16</v>
      </c>
      <c r="AW743" t="s">
        <v>8726</v>
      </c>
      <c r="AX743" t="s">
        <v>74</v>
      </c>
      <c r="AY743" t="s">
        <v>74</v>
      </c>
      <c r="AZ743" t="s">
        <v>74</v>
      </c>
      <c r="BA743" t="s">
        <v>74</v>
      </c>
      <c r="BB743">
        <v>387</v>
      </c>
      <c r="BC743">
        <v>392</v>
      </c>
      <c r="BD743" t="s">
        <v>74</v>
      </c>
      <c r="BE743" t="s">
        <v>8727</v>
      </c>
      <c r="BF743" t="str">
        <f>HYPERLINK("http://dx.doi.org/10.1016/S0277-3791(96)00090-X","http://dx.doi.org/10.1016/S0277-3791(96)00090-X")</f>
        <v>http://dx.doi.org/10.1016/S0277-3791(96)00090-X</v>
      </c>
      <c r="BG743" t="s">
        <v>74</v>
      </c>
      <c r="BH743" t="s">
        <v>74</v>
      </c>
      <c r="BI743">
        <v>6</v>
      </c>
      <c r="BJ743" t="s">
        <v>2354</v>
      </c>
      <c r="BK743" t="s">
        <v>363</v>
      </c>
      <c r="BL743" t="s">
        <v>2355</v>
      </c>
      <c r="BM743" t="s">
        <v>8728</v>
      </c>
      <c r="BN743" t="s">
        <v>74</v>
      </c>
      <c r="BO743" t="s">
        <v>74</v>
      </c>
      <c r="BP743" t="s">
        <v>74</v>
      </c>
      <c r="BQ743" t="s">
        <v>74</v>
      </c>
      <c r="BR743" t="s">
        <v>97</v>
      </c>
      <c r="BS743" t="s">
        <v>8729</v>
      </c>
      <c r="BT743" t="str">
        <f>HYPERLINK("https%3A%2F%2Fwww.webofscience.com%2Fwos%2Fwoscc%2Ffull-record%2FWOS:A1997XG29900015","View Full Record in Web of Science")</f>
        <v>View Full Record in Web of Science</v>
      </c>
    </row>
    <row r="744" spans="1:72" x14ac:dyDescent="0.15">
      <c r="A744" t="s">
        <v>72</v>
      </c>
      <c r="B744" t="s">
        <v>8730</v>
      </c>
      <c r="C744" t="s">
        <v>74</v>
      </c>
      <c r="D744" t="s">
        <v>74</v>
      </c>
      <c r="E744" t="s">
        <v>74</v>
      </c>
      <c r="F744" t="s">
        <v>8730</v>
      </c>
      <c r="G744" t="s">
        <v>74</v>
      </c>
      <c r="H744" t="s">
        <v>74</v>
      </c>
      <c r="I744" t="s">
        <v>8731</v>
      </c>
      <c r="J744" t="s">
        <v>8713</v>
      </c>
      <c r="K744" t="s">
        <v>74</v>
      </c>
      <c r="L744" t="s">
        <v>74</v>
      </c>
      <c r="M744" t="s">
        <v>77</v>
      </c>
      <c r="N744" t="s">
        <v>78</v>
      </c>
      <c r="O744" t="s">
        <v>74</v>
      </c>
      <c r="P744" t="s">
        <v>74</v>
      </c>
      <c r="Q744" t="s">
        <v>74</v>
      </c>
      <c r="R744" t="s">
        <v>74</v>
      </c>
      <c r="S744" t="s">
        <v>74</v>
      </c>
      <c r="T744" t="s">
        <v>74</v>
      </c>
      <c r="U744" t="s">
        <v>8732</v>
      </c>
      <c r="V744" t="s">
        <v>8733</v>
      </c>
      <c r="W744" t="s">
        <v>8734</v>
      </c>
      <c r="X744" t="s">
        <v>8735</v>
      </c>
      <c r="Y744" t="s">
        <v>8736</v>
      </c>
      <c r="Z744" t="s">
        <v>74</v>
      </c>
      <c r="AA744" t="s">
        <v>3820</v>
      </c>
      <c r="AB744" t="s">
        <v>3821</v>
      </c>
      <c r="AC744" t="s">
        <v>74</v>
      </c>
      <c r="AD744" t="s">
        <v>74</v>
      </c>
      <c r="AE744" t="s">
        <v>74</v>
      </c>
      <c r="AF744" t="s">
        <v>74</v>
      </c>
      <c r="AG744">
        <v>65</v>
      </c>
      <c r="AH744">
        <v>82</v>
      </c>
      <c r="AI744">
        <v>88</v>
      </c>
      <c r="AJ744">
        <v>0</v>
      </c>
      <c r="AK744">
        <v>4</v>
      </c>
      <c r="AL744" t="s">
        <v>175</v>
      </c>
      <c r="AM744" t="s">
        <v>132</v>
      </c>
      <c r="AN744" t="s">
        <v>176</v>
      </c>
      <c r="AO744" t="s">
        <v>8723</v>
      </c>
      <c r="AP744" t="s">
        <v>74</v>
      </c>
      <c r="AQ744" t="s">
        <v>74</v>
      </c>
      <c r="AR744" t="s">
        <v>8724</v>
      </c>
      <c r="AS744" t="s">
        <v>8725</v>
      </c>
      <c r="AT744" t="s">
        <v>74</v>
      </c>
      <c r="AU744">
        <v>1997</v>
      </c>
      <c r="AV744">
        <v>16</v>
      </c>
      <c r="AW744">
        <v>9</v>
      </c>
      <c r="AX744" t="s">
        <v>74</v>
      </c>
      <c r="AY744" t="s">
        <v>74</v>
      </c>
      <c r="AZ744" t="s">
        <v>74</v>
      </c>
      <c r="BA744" t="s">
        <v>74</v>
      </c>
      <c r="BB744">
        <v>1039</v>
      </c>
      <c r="BC744">
        <v>1056</v>
      </c>
      <c r="BD744" t="s">
        <v>74</v>
      </c>
      <c r="BE744" t="s">
        <v>8737</v>
      </c>
      <c r="BF744" t="str">
        <f>HYPERLINK("http://dx.doi.org/10.1016/S0277-3791(97)00035-8","http://dx.doi.org/10.1016/S0277-3791(97)00035-8")</f>
        <v>http://dx.doi.org/10.1016/S0277-3791(97)00035-8</v>
      </c>
      <c r="BG744" t="s">
        <v>74</v>
      </c>
      <c r="BH744" t="s">
        <v>74</v>
      </c>
      <c r="BI744">
        <v>18</v>
      </c>
      <c r="BJ744" t="s">
        <v>2354</v>
      </c>
      <c r="BK744" t="s">
        <v>95</v>
      </c>
      <c r="BL744" t="s">
        <v>2355</v>
      </c>
      <c r="BM744" t="s">
        <v>8738</v>
      </c>
      <c r="BN744" t="s">
        <v>74</v>
      </c>
      <c r="BO744" t="s">
        <v>74</v>
      </c>
      <c r="BP744" t="s">
        <v>74</v>
      </c>
      <c r="BQ744" t="s">
        <v>74</v>
      </c>
      <c r="BR744" t="s">
        <v>97</v>
      </c>
      <c r="BS744" t="s">
        <v>8739</v>
      </c>
      <c r="BT744" t="str">
        <f>HYPERLINK("https%3A%2F%2Fwww.webofscience.com%2Fwos%2Fwoscc%2Ffull-record%2FWOS:000072162300007","View Full Record in Web of Science")</f>
        <v>View Full Record in Web of Science</v>
      </c>
    </row>
    <row r="745" spans="1:72" x14ac:dyDescent="0.15">
      <c r="A745" t="s">
        <v>72</v>
      </c>
      <c r="B745" t="s">
        <v>8740</v>
      </c>
      <c r="C745" t="s">
        <v>74</v>
      </c>
      <c r="D745" t="s">
        <v>74</v>
      </c>
      <c r="E745" t="s">
        <v>74</v>
      </c>
      <c r="F745" t="s">
        <v>8740</v>
      </c>
      <c r="G745" t="s">
        <v>74</v>
      </c>
      <c r="H745" t="s">
        <v>74</v>
      </c>
      <c r="I745" t="s">
        <v>8741</v>
      </c>
      <c r="J745" t="s">
        <v>2797</v>
      </c>
      <c r="K745" t="s">
        <v>74</v>
      </c>
      <c r="L745" t="s">
        <v>74</v>
      </c>
      <c r="M745" t="s">
        <v>77</v>
      </c>
      <c r="N745" t="s">
        <v>78</v>
      </c>
      <c r="O745" t="s">
        <v>74</v>
      </c>
      <c r="P745" t="s">
        <v>74</v>
      </c>
      <c r="Q745" t="s">
        <v>74</v>
      </c>
      <c r="R745" t="s">
        <v>74</v>
      </c>
      <c r="S745" t="s">
        <v>74</v>
      </c>
      <c r="T745" t="s">
        <v>74</v>
      </c>
      <c r="U745" t="s">
        <v>8742</v>
      </c>
      <c r="V745" t="s">
        <v>8743</v>
      </c>
      <c r="W745" t="s">
        <v>74</v>
      </c>
      <c r="X745" t="s">
        <v>74</v>
      </c>
      <c r="Y745" t="s">
        <v>8744</v>
      </c>
      <c r="Z745" t="s">
        <v>74</v>
      </c>
      <c r="AA745" t="s">
        <v>74</v>
      </c>
      <c r="AB745" t="s">
        <v>74</v>
      </c>
      <c r="AC745" t="s">
        <v>74</v>
      </c>
      <c r="AD745" t="s">
        <v>74</v>
      </c>
      <c r="AE745" t="s">
        <v>74</v>
      </c>
      <c r="AF745" t="s">
        <v>74</v>
      </c>
      <c r="AG745">
        <v>33</v>
      </c>
      <c r="AH745">
        <v>30</v>
      </c>
      <c r="AI745">
        <v>36</v>
      </c>
      <c r="AJ745">
        <v>4</v>
      </c>
      <c r="AK745">
        <v>23</v>
      </c>
      <c r="AL745" t="s">
        <v>2804</v>
      </c>
      <c r="AM745" t="s">
        <v>8745</v>
      </c>
      <c r="AN745" t="s">
        <v>8746</v>
      </c>
      <c r="AO745" t="s">
        <v>2807</v>
      </c>
      <c r="AP745" t="s">
        <v>74</v>
      </c>
      <c r="AQ745" t="s">
        <v>74</v>
      </c>
      <c r="AR745" t="s">
        <v>2808</v>
      </c>
      <c r="AS745" t="s">
        <v>2809</v>
      </c>
      <c r="AT745" t="s">
        <v>5966</v>
      </c>
      <c r="AU745">
        <v>1997</v>
      </c>
      <c r="AV745">
        <v>68</v>
      </c>
      <c r="AW745">
        <v>1</v>
      </c>
      <c r="AX745">
        <v>1</v>
      </c>
      <c r="AY745" t="s">
        <v>74</v>
      </c>
      <c r="AZ745" t="s">
        <v>74</v>
      </c>
      <c r="BA745" t="s">
        <v>74</v>
      </c>
      <c r="BB745">
        <v>230</v>
      </c>
      <c r="BC745">
        <v>239</v>
      </c>
      <c r="BD745" t="s">
        <v>74</v>
      </c>
      <c r="BE745" t="s">
        <v>74</v>
      </c>
      <c r="BF745" t="s">
        <v>74</v>
      </c>
      <c r="BG745" t="s">
        <v>74</v>
      </c>
      <c r="BH745" t="s">
        <v>74</v>
      </c>
      <c r="BI745">
        <v>10</v>
      </c>
      <c r="BJ745" t="s">
        <v>2811</v>
      </c>
      <c r="BK745" t="s">
        <v>95</v>
      </c>
      <c r="BL745" t="s">
        <v>2812</v>
      </c>
      <c r="BM745" t="s">
        <v>8747</v>
      </c>
      <c r="BN745" t="s">
        <v>74</v>
      </c>
      <c r="BO745" t="s">
        <v>74</v>
      </c>
      <c r="BP745" t="s">
        <v>74</v>
      </c>
      <c r="BQ745" t="s">
        <v>74</v>
      </c>
      <c r="BR745" t="s">
        <v>97</v>
      </c>
      <c r="BS745" t="s">
        <v>8748</v>
      </c>
      <c r="BT745" t="str">
        <f>HYPERLINK("https%3A%2F%2Fwww.webofscience.com%2Fwos%2Fwoscc%2Ffull-record%2FWOS:A1997WD23600043","View Full Record in Web of Science")</f>
        <v>View Full Record in Web of Science</v>
      </c>
    </row>
    <row r="746" spans="1:72" x14ac:dyDescent="0.15">
      <c r="A746" t="s">
        <v>233</v>
      </c>
      <c r="B746" t="s">
        <v>8749</v>
      </c>
      <c r="C746" t="s">
        <v>74</v>
      </c>
      <c r="D746" t="s">
        <v>8750</v>
      </c>
      <c r="E746" t="s">
        <v>74</v>
      </c>
      <c r="F746" t="s">
        <v>8749</v>
      </c>
      <c r="G746" t="s">
        <v>74</v>
      </c>
      <c r="H746" t="s">
        <v>74</v>
      </c>
      <c r="I746" t="s">
        <v>8751</v>
      </c>
      <c r="J746" t="s">
        <v>8752</v>
      </c>
      <c r="K746" t="s">
        <v>7343</v>
      </c>
      <c r="L746" t="s">
        <v>74</v>
      </c>
      <c r="M746" t="s">
        <v>77</v>
      </c>
      <c r="N746" t="s">
        <v>428</v>
      </c>
      <c r="O746" t="s">
        <v>8753</v>
      </c>
      <c r="P746" t="s">
        <v>8754</v>
      </c>
      <c r="Q746" t="s">
        <v>8641</v>
      </c>
      <c r="R746" t="s">
        <v>74</v>
      </c>
      <c r="S746" t="s">
        <v>74</v>
      </c>
      <c r="T746" t="s">
        <v>74</v>
      </c>
      <c r="U746" t="s">
        <v>8755</v>
      </c>
      <c r="V746" t="s">
        <v>8756</v>
      </c>
      <c r="W746" t="s">
        <v>8757</v>
      </c>
      <c r="X746" t="s">
        <v>8758</v>
      </c>
      <c r="Y746" t="s">
        <v>74</v>
      </c>
      <c r="Z746" t="s">
        <v>74</v>
      </c>
      <c r="AA746" t="s">
        <v>74</v>
      </c>
      <c r="AB746" t="s">
        <v>74</v>
      </c>
      <c r="AC746" t="s">
        <v>74</v>
      </c>
      <c r="AD746" t="s">
        <v>74</v>
      </c>
      <c r="AE746" t="s">
        <v>74</v>
      </c>
      <c r="AF746" t="s">
        <v>74</v>
      </c>
      <c r="AG746">
        <v>14</v>
      </c>
      <c r="AH746">
        <v>1</v>
      </c>
      <c r="AI746">
        <v>1</v>
      </c>
      <c r="AJ746">
        <v>0</v>
      </c>
      <c r="AK746">
        <v>1</v>
      </c>
      <c r="AL746" t="s">
        <v>2595</v>
      </c>
      <c r="AM746" t="s">
        <v>572</v>
      </c>
      <c r="AN746" t="s">
        <v>7351</v>
      </c>
      <c r="AO746" t="s">
        <v>7352</v>
      </c>
      <c r="AP746" t="s">
        <v>74</v>
      </c>
      <c r="AQ746" t="s">
        <v>8759</v>
      </c>
      <c r="AR746" t="s">
        <v>7355</v>
      </c>
      <c r="AS746" t="s">
        <v>7356</v>
      </c>
      <c r="AT746" t="s">
        <v>74</v>
      </c>
      <c r="AU746">
        <v>1997</v>
      </c>
      <c r="AV746">
        <v>656</v>
      </c>
      <c r="AW746" t="s">
        <v>74</v>
      </c>
      <c r="AX746" t="s">
        <v>74</v>
      </c>
      <c r="AY746" t="s">
        <v>74</v>
      </c>
      <c r="AZ746" t="s">
        <v>74</v>
      </c>
      <c r="BA746" t="s">
        <v>74</v>
      </c>
      <c r="BB746">
        <v>106</v>
      </c>
      <c r="BC746">
        <v>114</v>
      </c>
      <c r="BD746" t="s">
        <v>74</v>
      </c>
      <c r="BE746" t="s">
        <v>74</v>
      </c>
      <c r="BF746" t="s">
        <v>74</v>
      </c>
      <c r="BG746" t="s">
        <v>74</v>
      </c>
      <c r="BH746" t="s">
        <v>74</v>
      </c>
      <c r="BI746">
        <v>9</v>
      </c>
      <c r="BJ746" t="s">
        <v>8760</v>
      </c>
      <c r="BK746" t="s">
        <v>363</v>
      </c>
      <c r="BL746" t="s">
        <v>8761</v>
      </c>
      <c r="BM746" t="s">
        <v>8762</v>
      </c>
      <c r="BN746" t="s">
        <v>74</v>
      </c>
      <c r="BO746" t="s">
        <v>74</v>
      </c>
      <c r="BP746" t="s">
        <v>74</v>
      </c>
      <c r="BQ746" t="s">
        <v>74</v>
      </c>
      <c r="BR746" t="s">
        <v>97</v>
      </c>
      <c r="BS746" t="s">
        <v>8763</v>
      </c>
      <c r="BT746" t="str">
        <f>HYPERLINK("https%3A%2F%2Fwww.webofscience.com%2Fwos%2Fwoscc%2Ffull-record%2FWOS:A1997BH54G00008","View Full Record in Web of Science")</f>
        <v>View Full Record in Web of Science</v>
      </c>
    </row>
    <row r="747" spans="1:72" x14ac:dyDescent="0.15">
      <c r="A747" t="s">
        <v>5885</v>
      </c>
      <c r="B747" t="s">
        <v>8764</v>
      </c>
      <c r="C747" t="s">
        <v>74</v>
      </c>
      <c r="D747" t="s">
        <v>8765</v>
      </c>
      <c r="E747" t="s">
        <v>74</v>
      </c>
      <c r="F747" t="s">
        <v>8764</v>
      </c>
      <c r="G747" t="s">
        <v>74</v>
      </c>
      <c r="H747" t="s">
        <v>74</v>
      </c>
      <c r="I747" t="s">
        <v>8766</v>
      </c>
      <c r="J747" t="s">
        <v>8767</v>
      </c>
      <c r="K747" t="s">
        <v>74</v>
      </c>
      <c r="L747" t="s">
        <v>74</v>
      </c>
      <c r="M747" t="s">
        <v>77</v>
      </c>
      <c r="N747" t="s">
        <v>5890</v>
      </c>
      <c r="O747" t="s">
        <v>8768</v>
      </c>
      <c r="P747">
        <v>1997</v>
      </c>
      <c r="Q747" t="s">
        <v>8769</v>
      </c>
      <c r="R747" t="s">
        <v>74</v>
      </c>
      <c r="S747" t="s">
        <v>74</v>
      </c>
      <c r="T747" t="s">
        <v>74</v>
      </c>
      <c r="U747" t="s">
        <v>74</v>
      </c>
      <c r="V747" t="s">
        <v>74</v>
      </c>
      <c r="W747" t="s">
        <v>8770</v>
      </c>
      <c r="X747" t="s">
        <v>8771</v>
      </c>
      <c r="Y747" t="s">
        <v>8772</v>
      </c>
      <c r="Z747" t="s">
        <v>74</v>
      </c>
      <c r="AA747" t="s">
        <v>74</v>
      </c>
      <c r="AB747" t="s">
        <v>74</v>
      </c>
      <c r="AC747" t="s">
        <v>74</v>
      </c>
      <c r="AD747" t="s">
        <v>74</v>
      </c>
      <c r="AE747" t="s">
        <v>74</v>
      </c>
      <c r="AF747" t="s">
        <v>74</v>
      </c>
      <c r="AG747">
        <v>0</v>
      </c>
      <c r="AH747">
        <v>1</v>
      </c>
      <c r="AI747">
        <v>2</v>
      </c>
      <c r="AJ747">
        <v>0</v>
      </c>
      <c r="AK747">
        <v>0</v>
      </c>
      <c r="AL747" t="s">
        <v>319</v>
      </c>
      <c r="AM747" t="s">
        <v>630</v>
      </c>
      <c r="AN747" t="s">
        <v>8773</v>
      </c>
      <c r="AO747" t="s">
        <v>74</v>
      </c>
      <c r="AP747" t="s">
        <v>74</v>
      </c>
      <c r="AQ747" t="s">
        <v>8774</v>
      </c>
      <c r="AR747" t="s">
        <v>74</v>
      </c>
      <c r="AS747" t="s">
        <v>74</v>
      </c>
      <c r="AT747" t="s">
        <v>74</v>
      </c>
      <c r="AU747">
        <v>1997</v>
      </c>
      <c r="AV747" t="s">
        <v>74</v>
      </c>
      <c r="AW747" t="s">
        <v>74</v>
      </c>
      <c r="AX747" t="s">
        <v>74</v>
      </c>
      <c r="AY747" t="s">
        <v>74</v>
      </c>
      <c r="AZ747" t="s">
        <v>74</v>
      </c>
      <c r="BA747" t="s">
        <v>74</v>
      </c>
      <c r="BB747">
        <v>509</v>
      </c>
      <c r="BC747">
        <v>510</v>
      </c>
      <c r="BD747" t="s">
        <v>74</v>
      </c>
      <c r="BE747" t="s">
        <v>74</v>
      </c>
      <c r="BF747" t="s">
        <v>74</v>
      </c>
      <c r="BG747" t="s">
        <v>74</v>
      </c>
      <c r="BH747" t="s">
        <v>74</v>
      </c>
      <c r="BI747">
        <v>2</v>
      </c>
      <c r="BJ747" t="s">
        <v>8775</v>
      </c>
      <c r="BK747" t="s">
        <v>5898</v>
      </c>
      <c r="BL747" t="s">
        <v>8776</v>
      </c>
      <c r="BM747" t="s">
        <v>8777</v>
      </c>
      <c r="BN747" t="s">
        <v>74</v>
      </c>
      <c r="BO747" t="s">
        <v>74</v>
      </c>
      <c r="BP747" t="s">
        <v>74</v>
      </c>
      <c r="BQ747" t="s">
        <v>74</v>
      </c>
      <c r="BR747" t="s">
        <v>97</v>
      </c>
      <c r="BS747" t="s">
        <v>8778</v>
      </c>
      <c r="BT747" t="str">
        <f>HYPERLINK("https%3A%2F%2Fwww.webofscience.com%2Fwos%2Fwoscc%2Ffull-record%2FWOS:000072556800231","View Full Record in Web of Science")</f>
        <v>View Full Record in Web of Science</v>
      </c>
    </row>
    <row r="748" spans="1:72" x14ac:dyDescent="0.15">
      <c r="A748" t="s">
        <v>233</v>
      </c>
      <c r="B748" t="s">
        <v>8779</v>
      </c>
      <c r="C748" t="s">
        <v>74</v>
      </c>
      <c r="D748" t="s">
        <v>8780</v>
      </c>
      <c r="E748" t="s">
        <v>74</v>
      </c>
      <c r="F748" t="s">
        <v>8779</v>
      </c>
      <c r="G748" t="s">
        <v>74</v>
      </c>
      <c r="H748" t="s">
        <v>74</v>
      </c>
      <c r="I748" t="s">
        <v>8781</v>
      </c>
      <c r="J748" t="s">
        <v>8782</v>
      </c>
      <c r="K748" t="s">
        <v>7937</v>
      </c>
      <c r="L748" t="s">
        <v>74</v>
      </c>
      <c r="M748" t="s">
        <v>77</v>
      </c>
      <c r="N748" t="s">
        <v>332</v>
      </c>
      <c r="O748" t="s">
        <v>8783</v>
      </c>
      <c r="P748" t="s">
        <v>7939</v>
      </c>
      <c r="Q748" t="s">
        <v>7940</v>
      </c>
      <c r="R748" t="s">
        <v>74</v>
      </c>
      <c r="S748" t="s">
        <v>74</v>
      </c>
      <c r="T748" t="s">
        <v>74</v>
      </c>
      <c r="U748" t="s">
        <v>4803</v>
      </c>
      <c r="V748" t="s">
        <v>8784</v>
      </c>
      <c r="W748" t="s">
        <v>8785</v>
      </c>
      <c r="X748" t="s">
        <v>8569</v>
      </c>
      <c r="Y748" t="s">
        <v>8786</v>
      </c>
      <c r="Z748" t="s">
        <v>74</v>
      </c>
      <c r="AA748" t="s">
        <v>8787</v>
      </c>
      <c r="AB748" t="s">
        <v>8788</v>
      </c>
      <c r="AC748" t="s">
        <v>74</v>
      </c>
      <c r="AD748" t="s">
        <v>74</v>
      </c>
      <c r="AE748" t="s">
        <v>74</v>
      </c>
      <c r="AF748" t="s">
        <v>74</v>
      </c>
      <c r="AG748">
        <v>9</v>
      </c>
      <c r="AH748">
        <v>3</v>
      </c>
      <c r="AI748">
        <v>4</v>
      </c>
      <c r="AJ748">
        <v>1</v>
      </c>
      <c r="AK748">
        <v>4</v>
      </c>
      <c r="AL748" t="s">
        <v>7944</v>
      </c>
      <c r="AM748" t="s">
        <v>132</v>
      </c>
      <c r="AN748" t="s">
        <v>7945</v>
      </c>
      <c r="AO748" t="s">
        <v>7946</v>
      </c>
      <c r="AP748" t="s">
        <v>74</v>
      </c>
      <c r="AQ748" t="s">
        <v>8789</v>
      </c>
      <c r="AR748" t="s">
        <v>7948</v>
      </c>
      <c r="AS748" t="s">
        <v>74</v>
      </c>
      <c r="AT748" t="s">
        <v>74</v>
      </c>
      <c r="AU748">
        <v>1997</v>
      </c>
      <c r="AV748">
        <v>20</v>
      </c>
      <c r="AW748">
        <v>3</v>
      </c>
      <c r="AX748" t="s">
        <v>74</v>
      </c>
      <c r="AY748" t="s">
        <v>74</v>
      </c>
      <c r="AZ748" t="s">
        <v>74</v>
      </c>
      <c r="BA748" t="s">
        <v>74</v>
      </c>
      <c r="BB748">
        <v>477</v>
      </c>
      <c r="BC748">
        <v>480</v>
      </c>
      <c r="BD748" t="s">
        <v>74</v>
      </c>
      <c r="BE748" t="s">
        <v>8790</v>
      </c>
      <c r="BF748" t="str">
        <f>HYPERLINK("http://dx.doi.org/10.1016/S0273-1177(97)00714-X","http://dx.doi.org/10.1016/S0273-1177(97)00714-X")</f>
        <v>http://dx.doi.org/10.1016/S0273-1177(97)00714-X</v>
      </c>
      <c r="BG748" t="s">
        <v>74</v>
      </c>
      <c r="BH748" t="s">
        <v>74</v>
      </c>
      <c r="BI748">
        <v>4</v>
      </c>
      <c r="BJ748" t="s">
        <v>8695</v>
      </c>
      <c r="BK748" t="s">
        <v>363</v>
      </c>
      <c r="BL748" t="s">
        <v>8696</v>
      </c>
      <c r="BM748" t="s">
        <v>8791</v>
      </c>
      <c r="BN748" t="s">
        <v>74</v>
      </c>
      <c r="BO748" t="s">
        <v>74</v>
      </c>
      <c r="BP748" t="s">
        <v>74</v>
      </c>
      <c r="BQ748" t="s">
        <v>74</v>
      </c>
      <c r="BR748" t="s">
        <v>97</v>
      </c>
      <c r="BS748" t="s">
        <v>8792</v>
      </c>
      <c r="BT748" t="str">
        <f>HYPERLINK("https%3A%2F%2Fwww.webofscience.com%2Fwos%2Fwoscc%2Ffull-record%2FWOS:A1997BJ74K00030","View Full Record in Web of Science")</f>
        <v>View Full Record in Web of Science</v>
      </c>
    </row>
    <row r="749" spans="1:72" x14ac:dyDescent="0.15">
      <c r="A749" t="s">
        <v>5885</v>
      </c>
      <c r="B749" t="s">
        <v>8793</v>
      </c>
      <c r="C749" t="s">
        <v>74</v>
      </c>
      <c r="D749" t="s">
        <v>8794</v>
      </c>
      <c r="E749" t="s">
        <v>74</v>
      </c>
      <c r="F749" t="s">
        <v>8793</v>
      </c>
      <c r="G749" t="s">
        <v>74</v>
      </c>
      <c r="H749" t="s">
        <v>74</v>
      </c>
      <c r="I749" t="s">
        <v>8795</v>
      </c>
      <c r="J749" t="s">
        <v>8796</v>
      </c>
      <c r="K749" t="s">
        <v>74</v>
      </c>
      <c r="L749" t="s">
        <v>74</v>
      </c>
      <c r="M749" t="s">
        <v>77</v>
      </c>
      <c r="N749" t="s">
        <v>5890</v>
      </c>
      <c r="O749" t="s">
        <v>8797</v>
      </c>
      <c r="P749" t="s">
        <v>8798</v>
      </c>
      <c r="Q749" t="s">
        <v>8799</v>
      </c>
      <c r="R749" t="s">
        <v>74</v>
      </c>
      <c r="S749" t="s">
        <v>74</v>
      </c>
      <c r="T749" t="s">
        <v>74</v>
      </c>
      <c r="U749" t="s">
        <v>74</v>
      </c>
      <c r="V749" t="s">
        <v>74</v>
      </c>
      <c r="W749" t="s">
        <v>5515</v>
      </c>
      <c r="X749" t="s">
        <v>380</v>
      </c>
      <c r="Y749" t="s">
        <v>74</v>
      </c>
      <c r="Z749" t="s">
        <v>74</v>
      </c>
      <c r="AA749" t="s">
        <v>74</v>
      </c>
      <c r="AB749" t="s">
        <v>74</v>
      </c>
      <c r="AC749" t="s">
        <v>74</v>
      </c>
      <c r="AD749" t="s">
        <v>74</v>
      </c>
      <c r="AE749" t="s">
        <v>74</v>
      </c>
      <c r="AF749" t="s">
        <v>74</v>
      </c>
      <c r="AG749">
        <v>0</v>
      </c>
      <c r="AH749">
        <v>1</v>
      </c>
      <c r="AI749">
        <v>1</v>
      </c>
      <c r="AJ749">
        <v>0</v>
      </c>
      <c r="AK749">
        <v>0</v>
      </c>
      <c r="AL749" t="s">
        <v>8800</v>
      </c>
      <c r="AM749" t="s">
        <v>8801</v>
      </c>
      <c r="AN749" t="s">
        <v>8802</v>
      </c>
      <c r="AO749" t="s">
        <v>74</v>
      </c>
      <c r="AP749" t="s">
        <v>74</v>
      </c>
      <c r="AQ749" t="s">
        <v>8803</v>
      </c>
      <c r="AR749" t="s">
        <v>74</v>
      </c>
      <c r="AS749" t="s">
        <v>74</v>
      </c>
      <c r="AT749" t="s">
        <v>74</v>
      </c>
      <c r="AU749">
        <v>1997</v>
      </c>
      <c r="AV749" t="s">
        <v>74</v>
      </c>
      <c r="AW749" t="s">
        <v>74</v>
      </c>
      <c r="AX749" t="s">
        <v>74</v>
      </c>
      <c r="AY749" t="s">
        <v>74</v>
      </c>
      <c r="AZ749" t="s">
        <v>74</v>
      </c>
      <c r="BA749" t="s">
        <v>74</v>
      </c>
      <c r="BB749">
        <v>63</v>
      </c>
      <c r="BC749">
        <v>104</v>
      </c>
      <c r="BD749" t="s">
        <v>74</v>
      </c>
      <c r="BE749" t="s">
        <v>74</v>
      </c>
      <c r="BF749" t="s">
        <v>74</v>
      </c>
      <c r="BG749" t="s">
        <v>74</v>
      </c>
      <c r="BH749" t="s">
        <v>74</v>
      </c>
      <c r="BI749">
        <v>42</v>
      </c>
      <c r="BJ749" t="s">
        <v>8804</v>
      </c>
      <c r="BK749" t="s">
        <v>7596</v>
      </c>
      <c r="BL749" t="s">
        <v>8805</v>
      </c>
      <c r="BM749" t="s">
        <v>8806</v>
      </c>
      <c r="BN749" t="s">
        <v>74</v>
      </c>
      <c r="BO749" t="s">
        <v>74</v>
      </c>
      <c r="BP749" t="s">
        <v>74</v>
      </c>
      <c r="BQ749" t="s">
        <v>74</v>
      </c>
      <c r="BR749" t="s">
        <v>97</v>
      </c>
      <c r="BS749" t="s">
        <v>8807</v>
      </c>
      <c r="BT749" t="str">
        <f>HYPERLINK("https%3A%2F%2Fwww.webofscience.com%2Fwos%2Fwoscc%2Ffull-record%2FWOS:A1997BH76B00004","View Full Record in Web of Science")</f>
        <v>View Full Record in Web of Science</v>
      </c>
    </row>
    <row r="750" spans="1:72" x14ac:dyDescent="0.15">
      <c r="A750" t="s">
        <v>5885</v>
      </c>
      <c r="B750" t="s">
        <v>8808</v>
      </c>
      <c r="C750" t="s">
        <v>74</v>
      </c>
      <c r="D750" t="s">
        <v>74</v>
      </c>
      <c r="E750" t="s">
        <v>8809</v>
      </c>
      <c r="F750" t="s">
        <v>8808</v>
      </c>
      <c r="G750" t="s">
        <v>74</v>
      </c>
      <c r="H750" t="s">
        <v>74</v>
      </c>
      <c r="I750" t="s">
        <v>8810</v>
      </c>
      <c r="J750" t="s">
        <v>8811</v>
      </c>
      <c r="K750" t="s">
        <v>5913</v>
      </c>
      <c r="L750" t="s">
        <v>74</v>
      </c>
      <c r="M750" t="s">
        <v>77</v>
      </c>
      <c r="N750" t="s">
        <v>5890</v>
      </c>
      <c r="O750" t="s">
        <v>8812</v>
      </c>
      <c r="P750" t="s">
        <v>8813</v>
      </c>
      <c r="Q750" t="s">
        <v>8814</v>
      </c>
      <c r="R750" t="s">
        <v>74</v>
      </c>
      <c r="S750" t="s">
        <v>74</v>
      </c>
      <c r="T750" t="s">
        <v>74</v>
      </c>
      <c r="U750" t="s">
        <v>74</v>
      </c>
      <c r="V750" t="s">
        <v>8815</v>
      </c>
      <c r="W750" t="s">
        <v>8816</v>
      </c>
      <c r="X750" t="s">
        <v>74</v>
      </c>
      <c r="Y750" t="s">
        <v>8817</v>
      </c>
      <c r="Z750" t="s">
        <v>74</v>
      </c>
      <c r="AA750" t="s">
        <v>5735</v>
      </c>
      <c r="AB750" t="s">
        <v>8818</v>
      </c>
      <c r="AC750" t="s">
        <v>74</v>
      </c>
      <c r="AD750" t="s">
        <v>74</v>
      </c>
      <c r="AE750" t="s">
        <v>74</v>
      </c>
      <c r="AF750" t="s">
        <v>74</v>
      </c>
      <c r="AG750">
        <v>0</v>
      </c>
      <c r="AH750">
        <v>2</v>
      </c>
      <c r="AI750">
        <v>2</v>
      </c>
      <c r="AJ750">
        <v>0</v>
      </c>
      <c r="AK750">
        <v>1</v>
      </c>
      <c r="AL750" t="s">
        <v>5919</v>
      </c>
      <c r="AM750" t="s">
        <v>5920</v>
      </c>
      <c r="AN750" t="s">
        <v>5921</v>
      </c>
      <c r="AO750" t="s">
        <v>5922</v>
      </c>
      <c r="AP750" t="s">
        <v>74</v>
      </c>
      <c r="AQ750" t="s">
        <v>8819</v>
      </c>
      <c r="AR750" t="s">
        <v>5924</v>
      </c>
      <c r="AS750" t="s">
        <v>74</v>
      </c>
      <c r="AT750" t="s">
        <v>74</v>
      </c>
      <c r="AU750">
        <v>1997</v>
      </c>
      <c r="AV750">
        <v>414</v>
      </c>
      <c r="AW750" t="s">
        <v>74</v>
      </c>
      <c r="AX750" t="s">
        <v>74</v>
      </c>
      <c r="AY750" t="s">
        <v>74</v>
      </c>
      <c r="AZ750" t="s">
        <v>74</v>
      </c>
      <c r="BA750" t="s">
        <v>74</v>
      </c>
      <c r="BB750">
        <v>629</v>
      </c>
      <c r="BC750">
        <v>636</v>
      </c>
      <c r="BD750" t="s">
        <v>74</v>
      </c>
      <c r="BE750" t="s">
        <v>74</v>
      </c>
      <c r="BF750" t="s">
        <v>74</v>
      </c>
      <c r="BG750" t="s">
        <v>74</v>
      </c>
      <c r="BH750" t="s">
        <v>74</v>
      </c>
      <c r="BI750">
        <v>4</v>
      </c>
      <c r="BJ750" t="s">
        <v>7529</v>
      </c>
      <c r="BK750" t="s">
        <v>5898</v>
      </c>
      <c r="BL750" t="s">
        <v>7530</v>
      </c>
      <c r="BM750" t="s">
        <v>8820</v>
      </c>
      <c r="BN750" t="s">
        <v>74</v>
      </c>
      <c r="BO750" t="s">
        <v>74</v>
      </c>
      <c r="BP750" t="s">
        <v>74</v>
      </c>
      <c r="BQ750" t="s">
        <v>74</v>
      </c>
      <c r="BR750" t="s">
        <v>97</v>
      </c>
      <c r="BS750" t="s">
        <v>8821</v>
      </c>
      <c r="BT750" t="str">
        <f>HYPERLINK("https%3A%2F%2Fwww.webofscience.com%2Fwos%2Fwoscc%2Ffull-record%2FWOS:000074128900008","View Full Record in Web of Science")</f>
        <v>View Full Record in Web of Science</v>
      </c>
    </row>
    <row r="751" spans="1:72" x14ac:dyDescent="0.15">
      <c r="A751" t="s">
        <v>5885</v>
      </c>
      <c r="B751" t="s">
        <v>8822</v>
      </c>
      <c r="C751" t="s">
        <v>74</v>
      </c>
      <c r="D751" t="s">
        <v>74</v>
      </c>
      <c r="E751" t="s">
        <v>8809</v>
      </c>
      <c r="F751" t="s">
        <v>8822</v>
      </c>
      <c r="G751" t="s">
        <v>74</v>
      </c>
      <c r="H751" t="s">
        <v>74</v>
      </c>
      <c r="I751" t="s">
        <v>8823</v>
      </c>
      <c r="J751" t="s">
        <v>8811</v>
      </c>
      <c r="K751" t="s">
        <v>5913</v>
      </c>
      <c r="L751" t="s">
        <v>74</v>
      </c>
      <c r="M751" t="s">
        <v>77</v>
      </c>
      <c r="N751" t="s">
        <v>5890</v>
      </c>
      <c r="O751" t="s">
        <v>8812</v>
      </c>
      <c r="P751" t="s">
        <v>8813</v>
      </c>
      <c r="Q751" t="s">
        <v>8814</v>
      </c>
      <c r="R751" t="s">
        <v>74</v>
      </c>
      <c r="S751" t="s">
        <v>74</v>
      </c>
      <c r="T751" t="s">
        <v>74</v>
      </c>
      <c r="U751" t="s">
        <v>74</v>
      </c>
      <c r="V751" t="s">
        <v>8824</v>
      </c>
      <c r="W751" t="s">
        <v>8825</v>
      </c>
      <c r="X751" t="s">
        <v>1737</v>
      </c>
      <c r="Y751" t="s">
        <v>8826</v>
      </c>
      <c r="Z751" t="s">
        <v>74</v>
      </c>
      <c r="AA751" t="s">
        <v>8827</v>
      </c>
      <c r="AB751" t="s">
        <v>8828</v>
      </c>
      <c r="AC751" t="s">
        <v>74</v>
      </c>
      <c r="AD751" t="s">
        <v>74</v>
      </c>
      <c r="AE751" t="s">
        <v>74</v>
      </c>
      <c r="AF751" t="s">
        <v>74</v>
      </c>
      <c r="AG751">
        <v>0</v>
      </c>
      <c r="AH751">
        <v>0</v>
      </c>
      <c r="AI751">
        <v>0</v>
      </c>
      <c r="AJ751">
        <v>0</v>
      </c>
      <c r="AK751">
        <v>2</v>
      </c>
      <c r="AL751" t="s">
        <v>5919</v>
      </c>
      <c r="AM751" t="s">
        <v>5920</v>
      </c>
      <c r="AN751" t="s">
        <v>5921</v>
      </c>
      <c r="AO751" t="s">
        <v>5922</v>
      </c>
      <c r="AP751" t="s">
        <v>74</v>
      </c>
      <c r="AQ751" t="s">
        <v>8819</v>
      </c>
      <c r="AR751" t="s">
        <v>5924</v>
      </c>
      <c r="AS751" t="s">
        <v>74</v>
      </c>
      <c r="AT751" t="s">
        <v>74</v>
      </c>
      <c r="AU751">
        <v>1997</v>
      </c>
      <c r="AV751">
        <v>414</v>
      </c>
      <c r="AW751" t="s">
        <v>74</v>
      </c>
      <c r="AX751" t="s">
        <v>74</v>
      </c>
      <c r="AY751" t="s">
        <v>74</v>
      </c>
      <c r="AZ751" t="s">
        <v>74</v>
      </c>
      <c r="BA751" t="s">
        <v>74</v>
      </c>
      <c r="BB751">
        <v>675</v>
      </c>
      <c r="BC751">
        <v>680</v>
      </c>
      <c r="BD751" t="s">
        <v>74</v>
      </c>
      <c r="BE751" t="s">
        <v>74</v>
      </c>
      <c r="BF751" t="s">
        <v>74</v>
      </c>
      <c r="BG751" t="s">
        <v>74</v>
      </c>
      <c r="BH751" t="s">
        <v>74</v>
      </c>
      <c r="BI751">
        <v>4</v>
      </c>
      <c r="BJ751" t="s">
        <v>7529</v>
      </c>
      <c r="BK751" t="s">
        <v>5898</v>
      </c>
      <c r="BL751" t="s">
        <v>7530</v>
      </c>
      <c r="BM751" t="s">
        <v>8820</v>
      </c>
      <c r="BN751" t="s">
        <v>74</v>
      </c>
      <c r="BO751" t="s">
        <v>74</v>
      </c>
      <c r="BP751" t="s">
        <v>74</v>
      </c>
      <c r="BQ751" t="s">
        <v>74</v>
      </c>
      <c r="BR751" t="s">
        <v>97</v>
      </c>
      <c r="BS751" t="s">
        <v>8829</v>
      </c>
      <c r="BT751" t="str">
        <f>HYPERLINK("https%3A%2F%2Fwww.webofscience.com%2Fwos%2Fwoscc%2Ffull-record%2FWOS:000074128900016","View Full Record in Web of Science")</f>
        <v>View Full Record in Web of Science</v>
      </c>
    </row>
    <row r="752" spans="1:72" x14ac:dyDescent="0.15">
      <c r="A752" t="s">
        <v>5885</v>
      </c>
      <c r="B752" t="s">
        <v>8830</v>
      </c>
      <c r="C752" t="s">
        <v>74</v>
      </c>
      <c r="D752" t="s">
        <v>74</v>
      </c>
      <c r="E752" t="s">
        <v>8809</v>
      </c>
      <c r="F752" t="s">
        <v>8830</v>
      </c>
      <c r="G752" t="s">
        <v>74</v>
      </c>
      <c r="H752" t="s">
        <v>74</v>
      </c>
      <c r="I752" t="s">
        <v>8831</v>
      </c>
      <c r="J752" t="s">
        <v>8811</v>
      </c>
      <c r="K752" t="s">
        <v>5913</v>
      </c>
      <c r="L752" t="s">
        <v>74</v>
      </c>
      <c r="M752" t="s">
        <v>77</v>
      </c>
      <c r="N752" t="s">
        <v>5890</v>
      </c>
      <c r="O752" t="s">
        <v>8812</v>
      </c>
      <c r="P752" t="s">
        <v>8813</v>
      </c>
      <c r="Q752" t="s">
        <v>8814</v>
      </c>
      <c r="R752" t="s">
        <v>74</v>
      </c>
      <c r="S752" t="s">
        <v>74</v>
      </c>
      <c r="T752" t="s">
        <v>8832</v>
      </c>
      <c r="U752" t="s">
        <v>74</v>
      </c>
      <c r="V752" t="s">
        <v>8833</v>
      </c>
      <c r="W752" t="s">
        <v>8834</v>
      </c>
      <c r="X752" t="s">
        <v>8835</v>
      </c>
      <c r="Y752" t="s">
        <v>8836</v>
      </c>
      <c r="Z752" t="s">
        <v>74</v>
      </c>
      <c r="AA752" t="s">
        <v>74</v>
      </c>
      <c r="AB752" t="s">
        <v>8837</v>
      </c>
      <c r="AC752" t="s">
        <v>74</v>
      </c>
      <c r="AD752" t="s">
        <v>74</v>
      </c>
      <c r="AE752" t="s">
        <v>74</v>
      </c>
      <c r="AF752" t="s">
        <v>74</v>
      </c>
      <c r="AG752">
        <v>0</v>
      </c>
      <c r="AH752">
        <v>2</v>
      </c>
      <c r="AI752">
        <v>2</v>
      </c>
      <c r="AJ752">
        <v>0</v>
      </c>
      <c r="AK752">
        <v>0</v>
      </c>
      <c r="AL752" t="s">
        <v>5919</v>
      </c>
      <c r="AM752" t="s">
        <v>5920</v>
      </c>
      <c r="AN752" t="s">
        <v>5921</v>
      </c>
      <c r="AO752" t="s">
        <v>5922</v>
      </c>
      <c r="AP752" t="s">
        <v>74</v>
      </c>
      <c r="AQ752" t="s">
        <v>8819</v>
      </c>
      <c r="AR752" t="s">
        <v>5924</v>
      </c>
      <c r="AS752" t="s">
        <v>74</v>
      </c>
      <c r="AT752" t="s">
        <v>74</v>
      </c>
      <c r="AU752">
        <v>1997</v>
      </c>
      <c r="AV752">
        <v>414</v>
      </c>
      <c r="AW752" t="s">
        <v>74</v>
      </c>
      <c r="AX752" t="s">
        <v>74</v>
      </c>
      <c r="AY752" t="s">
        <v>74</v>
      </c>
      <c r="AZ752" t="s">
        <v>74</v>
      </c>
      <c r="BA752" t="s">
        <v>74</v>
      </c>
      <c r="BB752">
        <v>803</v>
      </c>
      <c r="BC752">
        <v>807</v>
      </c>
      <c r="BD752" t="s">
        <v>74</v>
      </c>
      <c r="BE752" t="s">
        <v>74</v>
      </c>
      <c r="BF752" t="s">
        <v>74</v>
      </c>
      <c r="BG752" t="s">
        <v>74</v>
      </c>
      <c r="BH752" t="s">
        <v>74</v>
      </c>
      <c r="BI752">
        <v>3</v>
      </c>
      <c r="BJ752" t="s">
        <v>7529</v>
      </c>
      <c r="BK752" t="s">
        <v>5898</v>
      </c>
      <c r="BL752" t="s">
        <v>7530</v>
      </c>
      <c r="BM752" t="s">
        <v>8820</v>
      </c>
      <c r="BN752" t="s">
        <v>74</v>
      </c>
      <c r="BO752" t="s">
        <v>74</v>
      </c>
      <c r="BP752" t="s">
        <v>74</v>
      </c>
      <c r="BQ752" t="s">
        <v>74</v>
      </c>
      <c r="BR752" t="s">
        <v>97</v>
      </c>
      <c r="BS752" t="s">
        <v>8838</v>
      </c>
      <c r="BT752" t="str">
        <f>HYPERLINK("https%3A%2F%2Fwww.webofscience.com%2Fwos%2Fwoscc%2Ffull-record%2FWOS:000074128900040","View Full Record in Web of Science")</f>
        <v>View Full Record in Web of Science</v>
      </c>
    </row>
    <row r="753" spans="1:72" x14ac:dyDescent="0.15">
      <c r="A753" t="s">
        <v>5885</v>
      </c>
      <c r="B753" t="s">
        <v>8839</v>
      </c>
      <c r="C753" t="s">
        <v>74</v>
      </c>
      <c r="D753" t="s">
        <v>74</v>
      </c>
      <c r="E753" t="s">
        <v>8809</v>
      </c>
      <c r="F753" t="s">
        <v>8839</v>
      </c>
      <c r="G753" t="s">
        <v>74</v>
      </c>
      <c r="H753" t="s">
        <v>74</v>
      </c>
      <c r="I753" t="s">
        <v>8840</v>
      </c>
      <c r="J753" t="s">
        <v>8811</v>
      </c>
      <c r="K753" t="s">
        <v>5913</v>
      </c>
      <c r="L753" t="s">
        <v>74</v>
      </c>
      <c r="M753" t="s">
        <v>77</v>
      </c>
      <c r="N753" t="s">
        <v>5890</v>
      </c>
      <c r="O753" t="s">
        <v>8812</v>
      </c>
      <c r="P753" t="s">
        <v>8813</v>
      </c>
      <c r="Q753" t="s">
        <v>8814</v>
      </c>
      <c r="R753" t="s">
        <v>74</v>
      </c>
      <c r="S753" t="s">
        <v>74</v>
      </c>
      <c r="T753" t="s">
        <v>74</v>
      </c>
      <c r="U753" t="s">
        <v>74</v>
      </c>
      <c r="V753" t="s">
        <v>8841</v>
      </c>
      <c r="W753" t="s">
        <v>8603</v>
      </c>
      <c r="X753" t="s">
        <v>8604</v>
      </c>
      <c r="Y753" t="s">
        <v>8605</v>
      </c>
      <c r="Z753" t="s">
        <v>74</v>
      </c>
      <c r="AA753" t="s">
        <v>8606</v>
      </c>
      <c r="AB753" t="s">
        <v>8607</v>
      </c>
      <c r="AC753" t="s">
        <v>74</v>
      </c>
      <c r="AD753" t="s">
        <v>74</v>
      </c>
      <c r="AE753" t="s">
        <v>74</v>
      </c>
      <c r="AF753" t="s">
        <v>74</v>
      </c>
      <c r="AG753">
        <v>0</v>
      </c>
      <c r="AH753">
        <v>0</v>
      </c>
      <c r="AI753">
        <v>0</v>
      </c>
      <c r="AJ753">
        <v>0</v>
      </c>
      <c r="AK753">
        <v>1</v>
      </c>
      <c r="AL753" t="s">
        <v>5919</v>
      </c>
      <c r="AM753" t="s">
        <v>5920</v>
      </c>
      <c r="AN753" t="s">
        <v>5921</v>
      </c>
      <c r="AO753" t="s">
        <v>5922</v>
      </c>
      <c r="AP753" t="s">
        <v>74</v>
      </c>
      <c r="AQ753" t="s">
        <v>8819</v>
      </c>
      <c r="AR753" t="s">
        <v>5924</v>
      </c>
      <c r="AS753" t="s">
        <v>74</v>
      </c>
      <c r="AT753" t="s">
        <v>74</v>
      </c>
      <c r="AU753">
        <v>1997</v>
      </c>
      <c r="AV753">
        <v>414</v>
      </c>
      <c r="AW753" t="s">
        <v>74</v>
      </c>
      <c r="AX753" t="s">
        <v>74</v>
      </c>
      <c r="AY753" t="s">
        <v>74</v>
      </c>
      <c r="AZ753" t="s">
        <v>74</v>
      </c>
      <c r="BA753" t="s">
        <v>74</v>
      </c>
      <c r="BB753">
        <v>809</v>
      </c>
      <c r="BC753">
        <v>814</v>
      </c>
      <c r="BD753" t="s">
        <v>74</v>
      </c>
      <c r="BE753" t="s">
        <v>74</v>
      </c>
      <c r="BF753" t="s">
        <v>74</v>
      </c>
      <c r="BG753" t="s">
        <v>74</v>
      </c>
      <c r="BH753" t="s">
        <v>74</v>
      </c>
      <c r="BI753">
        <v>4</v>
      </c>
      <c r="BJ753" t="s">
        <v>7529</v>
      </c>
      <c r="BK753" t="s">
        <v>5898</v>
      </c>
      <c r="BL753" t="s">
        <v>7530</v>
      </c>
      <c r="BM753" t="s">
        <v>8820</v>
      </c>
      <c r="BN753" t="s">
        <v>74</v>
      </c>
      <c r="BO753" t="s">
        <v>74</v>
      </c>
      <c r="BP753" t="s">
        <v>74</v>
      </c>
      <c r="BQ753" t="s">
        <v>74</v>
      </c>
      <c r="BR753" t="s">
        <v>97</v>
      </c>
      <c r="BS753" t="s">
        <v>8842</v>
      </c>
      <c r="BT753" t="str">
        <f>HYPERLINK("https%3A%2F%2Fwww.webofscience.com%2Fwos%2Fwoscc%2Ffull-record%2FWOS:000074128900041","View Full Record in Web of Science")</f>
        <v>View Full Record in Web of Science</v>
      </c>
    </row>
    <row r="754" spans="1:72" x14ac:dyDescent="0.15">
      <c r="A754" t="s">
        <v>5885</v>
      </c>
      <c r="B754" t="s">
        <v>8843</v>
      </c>
      <c r="C754" t="s">
        <v>74</v>
      </c>
      <c r="D754" t="s">
        <v>74</v>
      </c>
      <c r="E754" t="s">
        <v>8809</v>
      </c>
      <c r="F754" t="s">
        <v>8843</v>
      </c>
      <c r="G754" t="s">
        <v>74</v>
      </c>
      <c r="H754" t="s">
        <v>74</v>
      </c>
      <c r="I754" t="s">
        <v>8844</v>
      </c>
      <c r="J754" t="s">
        <v>8811</v>
      </c>
      <c r="K754" t="s">
        <v>5913</v>
      </c>
      <c r="L754" t="s">
        <v>74</v>
      </c>
      <c r="M754" t="s">
        <v>77</v>
      </c>
      <c r="N754" t="s">
        <v>5890</v>
      </c>
      <c r="O754" t="s">
        <v>8812</v>
      </c>
      <c r="P754" t="s">
        <v>8813</v>
      </c>
      <c r="Q754" t="s">
        <v>8814</v>
      </c>
      <c r="R754" t="s">
        <v>74</v>
      </c>
      <c r="S754" t="s">
        <v>74</v>
      </c>
      <c r="T754" t="s">
        <v>74</v>
      </c>
      <c r="U754" t="s">
        <v>74</v>
      </c>
      <c r="V754" t="s">
        <v>8845</v>
      </c>
      <c r="W754" t="s">
        <v>8846</v>
      </c>
      <c r="X754" t="s">
        <v>8847</v>
      </c>
      <c r="Y754" t="s">
        <v>8848</v>
      </c>
      <c r="Z754" t="s">
        <v>74</v>
      </c>
      <c r="AA754" t="s">
        <v>7839</v>
      </c>
      <c r="AB754" t="s">
        <v>7840</v>
      </c>
      <c r="AC754" t="s">
        <v>74</v>
      </c>
      <c r="AD754" t="s">
        <v>74</v>
      </c>
      <c r="AE754" t="s">
        <v>74</v>
      </c>
      <c r="AF754" t="s">
        <v>74</v>
      </c>
      <c r="AG754">
        <v>0</v>
      </c>
      <c r="AH754">
        <v>0</v>
      </c>
      <c r="AI754">
        <v>0</v>
      </c>
      <c r="AJ754">
        <v>0</v>
      </c>
      <c r="AK754">
        <v>1</v>
      </c>
      <c r="AL754" t="s">
        <v>5919</v>
      </c>
      <c r="AM754" t="s">
        <v>5920</v>
      </c>
      <c r="AN754" t="s">
        <v>5921</v>
      </c>
      <c r="AO754" t="s">
        <v>5922</v>
      </c>
      <c r="AP754" t="s">
        <v>74</v>
      </c>
      <c r="AQ754" t="s">
        <v>8819</v>
      </c>
      <c r="AR754" t="s">
        <v>5924</v>
      </c>
      <c r="AS754" t="s">
        <v>74</v>
      </c>
      <c r="AT754" t="s">
        <v>74</v>
      </c>
      <c r="AU754">
        <v>1997</v>
      </c>
      <c r="AV754">
        <v>414</v>
      </c>
      <c r="AW754" t="s">
        <v>74</v>
      </c>
      <c r="AX754" t="s">
        <v>74</v>
      </c>
      <c r="AY754" t="s">
        <v>74</v>
      </c>
      <c r="AZ754" t="s">
        <v>74</v>
      </c>
      <c r="BA754" t="s">
        <v>74</v>
      </c>
      <c r="BB754">
        <v>849</v>
      </c>
      <c r="BC754">
        <v>852</v>
      </c>
      <c r="BD754" t="s">
        <v>74</v>
      </c>
      <c r="BE754" t="s">
        <v>74</v>
      </c>
      <c r="BF754" t="s">
        <v>74</v>
      </c>
      <c r="BG754" t="s">
        <v>74</v>
      </c>
      <c r="BH754" t="s">
        <v>74</v>
      </c>
      <c r="BI754">
        <v>4</v>
      </c>
      <c r="BJ754" t="s">
        <v>7529</v>
      </c>
      <c r="BK754" t="s">
        <v>5898</v>
      </c>
      <c r="BL754" t="s">
        <v>7530</v>
      </c>
      <c r="BM754" t="s">
        <v>8820</v>
      </c>
      <c r="BN754" t="s">
        <v>74</v>
      </c>
      <c r="BO754" t="s">
        <v>74</v>
      </c>
      <c r="BP754" t="s">
        <v>74</v>
      </c>
      <c r="BQ754" t="s">
        <v>74</v>
      </c>
      <c r="BR754" t="s">
        <v>97</v>
      </c>
      <c r="BS754" t="s">
        <v>8849</v>
      </c>
      <c r="BT754" t="str">
        <f>HYPERLINK("https%3A%2F%2Fwww.webofscience.com%2Fwos%2Fwoscc%2Ffull-record%2FWOS:000074128900048","View Full Record in Web of Science")</f>
        <v>View Full Record in Web of Science</v>
      </c>
    </row>
    <row r="755" spans="1:72" x14ac:dyDescent="0.15">
      <c r="A755" t="s">
        <v>5885</v>
      </c>
      <c r="B755" t="s">
        <v>8850</v>
      </c>
      <c r="C755" t="s">
        <v>74</v>
      </c>
      <c r="D755" t="s">
        <v>74</v>
      </c>
      <c r="E755" t="s">
        <v>8809</v>
      </c>
      <c r="F755" t="s">
        <v>8850</v>
      </c>
      <c r="G755" t="s">
        <v>74</v>
      </c>
      <c r="H755" t="s">
        <v>74</v>
      </c>
      <c r="I755" t="s">
        <v>8851</v>
      </c>
      <c r="J755" t="s">
        <v>8811</v>
      </c>
      <c r="K755" t="s">
        <v>5913</v>
      </c>
      <c r="L755" t="s">
        <v>74</v>
      </c>
      <c r="M755" t="s">
        <v>77</v>
      </c>
      <c r="N755" t="s">
        <v>5890</v>
      </c>
      <c r="O755" t="s">
        <v>8812</v>
      </c>
      <c r="P755" t="s">
        <v>8813</v>
      </c>
      <c r="Q755" t="s">
        <v>8814</v>
      </c>
      <c r="R755" t="s">
        <v>74</v>
      </c>
      <c r="S755" t="s">
        <v>74</v>
      </c>
      <c r="T755" t="s">
        <v>74</v>
      </c>
      <c r="U755" t="s">
        <v>74</v>
      </c>
      <c r="V755" t="s">
        <v>8852</v>
      </c>
      <c r="W755" t="s">
        <v>8613</v>
      </c>
      <c r="X755" t="s">
        <v>8604</v>
      </c>
      <c r="Y755" t="s">
        <v>8614</v>
      </c>
      <c r="Z755" t="s">
        <v>74</v>
      </c>
      <c r="AA755" t="s">
        <v>74</v>
      </c>
      <c r="AB755" t="s">
        <v>74</v>
      </c>
      <c r="AC755" t="s">
        <v>74</v>
      </c>
      <c r="AD755" t="s">
        <v>74</v>
      </c>
      <c r="AE755" t="s">
        <v>74</v>
      </c>
      <c r="AF755" t="s">
        <v>74</v>
      </c>
      <c r="AG755">
        <v>0</v>
      </c>
      <c r="AH755">
        <v>0</v>
      </c>
      <c r="AI755">
        <v>0</v>
      </c>
      <c r="AJ755">
        <v>0</v>
      </c>
      <c r="AK755">
        <v>0</v>
      </c>
      <c r="AL755" t="s">
        <v>5919</v>
      </c>
      <c r="AM755" t="s">
        <v>5920</v>
      </c>
      <c r="AN755" t="s">
        <v>5921</v>
      </c>
      <c r="AO755" t="s">
        <v>5922</v>
      </c>
      <c r="AP755" t="s">
        <v>74</v>
      </c>
      <c r="AQ755" t="s">
        <v>8819</v>
      </c>
      <c r="AR755" t="s">
        <v>5924</v>
      </c>
      <c r="AS755" t="s">
        <v>74</v>
      </c>
      <c r="AT755" t="s">
        <v>74</v>
      </c>
      <c r="AU755">
        <v>1997</v>
      </c>
      <c r="AV755">
        <v>414</v>
      </c>
      <c r="AW755" t="s">
        <v>74</v>
      </c>
      <c r="AX755" t="s">
        <v>74</v>
      </c>
      <c r="AY755" t="s">
        <v>74</v>
      </c>
      <c r="AZ755" t="s">
        <v>74</v>
      </c>
      <c r="BA755" t="s">
        <v>74</v>
      </c>
      <c r="BB755">
        <v>853</v>
      </c>
      <c r="BC755">
        <v>856</v>
      </c>
      <c r="BD755" t="s">
        <v>74</v>
      </c>
      <c r="BE755" t="s">
        <v>74</v>
      </c>
      <c r="BF755" t="s">
        <v>74</v>
      </c>
      <c r="BG755" t="s">
        <v>74</v>
      </c>
      <c r="BH755" t="s">
        <v>74</v>
      </c>
      <c r="BI755">
        <v>4</v>
      </c>
      <c r="BJ755" t="s">
        <v>7529</v>
      </c>
      <c r="BK755" t="s">
        <v>5898</v>
      </c>
      <c r="BL755" t="s">
        <v>7530</v>
      </c>
      <c r="BM755" t="s">
        <v>8820</v>
      </c>
      <c r="BN755" t="s">
        <v>74</v>
      </c>
      <c r="BO755" t="s">
        <v>74</v>
      </c>
      <c r="BP755" t="s">
        <v>74</v>
      </c>
      <c r="BQ755" t="s">
        <v>74</v>
      </c>
      <c r="BR755" t="s">
        <v>97</v>
      </c>
      <c r="BS755" t="s">
        <v>8853</v>
      </c>
      <c r="BT755" t="str">
        <f>HYPERLINK("https%3A%2F%2Fwww.webofscience.com%2Fwos%2Fwoscc%2Ffull-record%2FWOS:000074128900049","View Full Record in Web of Science")</f>
        <v>View Full Record in Web of Science</v>
      </c>
    </row>
    <row r="756" spans="1:72" x14ac:dyDescent="0.15">
      <c r="A756" t="s">
        <v>5885</v>
      </c>
      <c r="B756" t="s">
        <v>8854</v>
      </c>
      <c r="C756" t="s">
        <v>74</v>
      </c>
      <c r="D756" t="s">
        <v>74</v>
      </c>
      <c r="E756" t="s">
        <v>8809</v>
      </c>
      <c r="F756" t="s">
        <v>8854</v>
      </c>
      <c r="G756" t="s">
        <v>74</v>
      </c>
      <c r="H756" t="s">
        <v>74</v>
      </c>
      <c r="I756" t="s">
        <v>8855</v>
      </c>
      <c r="J756" t="s">
        <v>8811</v>
      </c>
      <c r="K756" t="s">
        <v>5913</v>
      </c>
      <c r="L756" t="s">
        <v>74</v>
      </c>
      <c r="M756" t="s">
        <v>77</v>
      </c>
      <c r="N756" t="s">
        <v>5890</v>
      </c>
      <c r="O756" t="s">
        <v>8812</v>
      </c>
      <c r="P756" t="s">
        <v>8813</v>
      </c>
      <c r="Q756" t="s">
        <v>8814</v>
      </c>
      <c r="R756" t="s">
        <v>74</v>
      </c>
      <c r="S756" t="s">
        <v>74</v>
      </c>
      <c r="T756" t="s">
        <v>8856</v>
      </c>
      <c r="U756" t="s">
        <v>74</v>
      </c>
      <c r="V756" t="s">
        <v>8857</v>
      </c>
      <c r="W756" t="s">
        <v>8858</v>
      </c>
      <c r="X756" t="s">
        <v>74</v>
      </c>
      <c r="Y756" t="s">
        <v>8859</v>
      </c>
      <c r="Z756" t="s">
        <v>74</v>
      </c>
      <c r="AA756" t="s">
        <v>74</v>
      </c>
      <c r="AB756" t="s">
        <v>74</v>
      </c>
      <c r="AC756" t="s">
        <v>74</v>
      </c>
      <c r="AD756" t="s">
        <v>74</v>
      </c>
      <c r="AE756" t="s">
        <v>74</v>
      </c>
      <c r="AF756" t="s">
        <v>74</v>
      </c>
      <c r="AG756">
        <v>0</v>
      </c>
      <c r="AH756">
        <v>1</v>
      </c>
      <c r="AI756">
        <v>1</v>
      </c>
      <c r="AJ756">
        <v>0</v>
      </c>
      <c r="AK756">
        <v>0</v>
      </c>
      <c r="AL756" t="s">
        <v>5919</v>
      </c>
      <c r="AM756" t="s">
        <v>5920</v>
      </c>
      <c r="AN756" t="s">
        <v>5921</v>
      </c>
      <c r="AO756" t="s">
        <v>5922</v>
      </c>
      <c r="AP756" t="s">
        <v>74</v>
      </c>
      <c r="AQ756" t="s">
        <v>8819</v>
      </c>
      <c r="AR756" t="s">
        <v>5924</v>
      </c>
      <c r="AS756" t="s">
        <v>74</v>
      </c>
      <c r="AT756" t="s">
        <v>74</v>
      </c>
      <c r="AU756">
        <v>1997</v>
      </c>
      <c r="AV756">
        <v>414</v>
      </c>
      <c r="AW756" t="s">
        <v>74</v>
      </c>
      <c r="AX756" t="s">
        <v>74</v>
      </c>
      <c r="AY756" t="s">
        <v>74</v>
      </c>
      <c r="AZ756" t="s">
        <v>74</v>
      </c>
      <c r="BA756" t="s">
        <v>74</v>
      </c>
      <c r="BB756">
        <v>877</v>
      </c>
      <c r="BC756">
        <v>879</v>
      </c>
      <c r="BD756" t="s">
        <v>74</v>
      </c>
      <c r="BE756" t="s">
        <v>74</v>
      </c>
      <c r="BF756" t="s">
        <v>74</v>
      </c>
      <c r="BG756" t="s">
        <v>74</v>
      </c>
      <c r="BH756" t="s">
        <v>74</v>
      </c>
      <c r="BI756">
        <v>3</v>
      </c>
      <c r="BJ756" t="s">
        <v>7529</v>
      </c>
      <c r="BK756" t="s">
        <v>5898</v>
      </c>
      <c r="BL756" t="s">
        <v>7530</v>
      </c>
      <c r="BM756" t="s">
        <v>8820</v>
      </c>
      <c r="BN756" t="s">
        <v>74</v>
      </c>
      <c r="BO756" t="s">
        <v>74</v>
      </c>
      <c r="BP756" t="s">
        <v>74</v>
      </c>
      <c r="BQ756" t="s">
        <v>74</v>
      </c>
      <c r="BR756" t="s">
        <v>97</v>
      </c>
      <c r="BS756" t="s">
        <v>8860</v>
      </c>
      <c r="BT756" t="str">
        <f>HYPERLINK("https%3A%2F%2Fwww.webofscience.com%2Fwos%2Fwoscc%2Ffull-record%2FWOS:000074128900054","View Full Record in Web of Science")</f>
        <v>View Full Record in Web of Science</v>
      </c>
    </row>
    <row r="757" spans="1:72" x14ac:dyDescent="0.15">
      <c r="A757" t="s">
        <v>5885</v>
      </c>
      <c r="B757" t="s">
        <v>7834</v>
      </c>
      <c r="C757" t="s">
        <v>74</v>
      </c>
      <c r="D757" t="s">
        <v>74</v>
      </c>
      <c r="E757" t="s">
        <v>8809</v>
      </c>
      <c r="F757" t="s">
        <v>7834</v>
      </c>
      <c r="G757" t="s">
        <v>74</v>
      </c>
      <c r="H757" t="s">
        <v>74</v>
      </c>
      <c r="I757" t="s">
        <v>8861</v>
      </c>
      <c r="J757" t="s">
        <v>8811</v>
      </c>
      <c r="K757" t="s">
        <v>5913</v>
      </c>
      <c r="L757" t="s">
        <v>74</v>
      </c>
      <c r="M757" t="s">
        <v>77</v>
      </c>
      <c r="N757" t="s">
        <v>5890</v>
      </c>
      <c r="O757" t="s">
        <v>8812</v>
      </c>
      <c r="P757" t="s">
        <v>8813</v>
      </c>
      <c r="Q757" t="s">
        <v>8814</v>
      </c>
      <c r="R757" t="s">
        <v>74</v>
      </c>
      <c r="S757" t="s">
        <v>74</v>
      </c>
      <c r="T757" t="s">
        <v>74</v>
      </c>
      <c r="U757" t="s">
        <v>74</v>
      </c>
      <c r="V757" t="s">
        <v>8862</v>
      </c>
      <c r="W757" t="s">
        <v>8863</v>
      </c>
      <c r="X757" t="s">
        <v>8864</v>
      </c>
      <c r="Y757" t="s">
        <v>8865</v>
      </c>
      <c r="Z757" t="s">
        <v>74</v>
      </c>
      <c r="AA757" t="s">
        <v>7839</v>
      </c>
      <c r="AB757" t="s">
        <v>7840</v>
      </c>
      <c r="AC757" t="s">
        <v>74</v>
      </c>
      <c r="AD757" t="s">
        <v>74</v>
      </c>
      <c r="AE757" t="s">
        <v>74</v>
      </c>
      <c r="AF757" t="s">
        <v>74</v>
      </c>
      <c r="AG757">
        <v>0</v>
      </c>
      <c r="AH757">
        <v>1</v>
      </c>
      <c r="AI757">
        <v>1</v>
      </c>
      <c r="AJ757">
        <v>0</v>
      </c>
      <c r="AK757">
        <v>0</v>
      </c>
      <c r="AL757" t="s">
        <v>5919</v>
      </c>
      <c r="AM757" t="s">
        <v>5920</v>
      </c>
      <c r="AN757" t="s">
        <v>5921</v>
      </c>
      <c r="AO757" t="s">
        <v>5922</v>
      </c>
      <c r="AP757" t="s">
        <v>74</v>
      </c>
      <c r="AQ757" t="s">
        <v>8819</v>
      </c>
      <c r="AR757" t="s">
        <v>5924</v>
      </c>
      <c r="AS757" t="s">
        <v>74</v>
      </c>
      <c r="AT757" t="s">
        <v>74</v>
      </c>
      <c r="AU757">
        <v>1997</v>
      </c>
      <c r="AV757">
        <v>414</v>
      </c>
      <c r="AW757" t="s">
        <v>74</v>
      </c>
      <c r="AX757" t="s">
        <v>74</v>
      </c>
      <c r="AY757" t="s">
        <v>74</v>
      </c>
      <c r="AZ757" t="s">
        <v>74</v>
      </c>
      <c r="BA757" t="s">
        <v>74</v>
      </c>
      <c r="BB757">
        <v>887</v>
      </c>
      <c r="BC757">
        <v>890</v>
      </c>
      <c r="BD757" t="s">
        <v>74</v>
      </c>
      <c r="BE757" t="s">
        <v>74</v>
      </c>
      <c r="BF757" t="s">
        <v>74</v>
      </c>
      <c r="BG757" t="s">
        <v>74</v>
      </c>
      <c r="BH757" t="s">
        <v>74</v>
      </c>
      <c r="BI757">
        <v>4</v>
      </c>
      <c r="BJ757" t="s">
        <v>7529</v>
      </c>
      <c r="BK757" t="s">
        <v>5898</v>
      </c>
      <c r="BL757" t="s">
        <v>7530</v>
      </c>
      <c r="BM757" t="s">
        <v>8820</v>
      </c>
      <c r="BN757" t="s">
        <v>74</v>
      </c>
      <c r="BO757" t="s">
        <v>74</v>
      </c>
      <c r="BP757" t="s">
        <v>74</v>
      </c>
      <c r="BQ757" t="s">
        <v>74</v>
      </c>
      <c r="BR757" t="s">
        <v>97</v>
      </c>
      <c r="BS757" t="s">
        <v>8866</v>
      </c>
      <c r="BT757" t="str">
        <f>HYPERLINK("https%3A%2F%2Fwww.webofscience.com%2Fwos%2Fwoscc%2Ffull-record%2FWOS:000074128900056","View Full Record in Web of Science")</f>
        <v>View Full Record in Web of Science</v>
      </c>
    </row>
    <row r="758" spans="1:72" x14ac:dyDescent="0.15">
      <c r="A758" t="s">
        <v>5885</v>
      </c>
      <c r="B758" t="s">
        <v>8867</v>
      </c>
      <c r="C758" t="s">
        <v>74</v>
      </c>
      <c r="D758" t="s">
        <v>74</v>
      </c>
      <c r="E758" t="s">
        <v>8809</v>
      </c>
      <c r="F758" t="s">
        <v>8867</v>
      </c>
      <c r="G758" t="s">
        <v>74</v>
      </c>
      <c r="H758" t="s">
        <v>74</v>
      </c>
      <c r="I758" t="s">
        <v>8868</v>
      </c>
      <c r="J758" t="s">
        <v>8811</v>
      </c>
      <c r="K758" t="s">
        <v>5913</v>
      </c>
      <c r="L758" t="s">
        <v>74</v>
      </c>
      <c r="M758" t="s">
        <v>77</v>
      </c>
      <c r="N758" t="s">
        <v>5890</v>
      </c>
      <c r="O758" t="s">
        <v>8812</v>
      </c>
      <c r="P758" t="s">
        <v>8813</v>
      </c>
      <c r="Q758" t="s">
        <v>8814</v>
      </c>
      <c r="R758" t="s">
        <v>74</v>
      </c>
      <c r="S758" t="s">
        <v>74</v>
      </c>
      <c r="T758" t="s">
        <v>74</v>
      </c>
      <c r="U758" t="s">
        <v>74</v>
      </c>
      <c r="V758" t="s">
        <v>8869</v>
      </c>
      <c r="W758" t="s">
        <v>5894</v>
      </c>
      <c r="X758" t="s">
        <v>82</v>
      </c>
      <c r="Y758" t="s">
        <v>8870</v>
      </c>
      <c r="Z758" t="s">
        <v>74</v>
      </c>
      <c r="AA758" t="s">
        <v>74</v>
      </c>
      <c r="AB758" t="s">
        <v>74</v>
      </c>
      <c r="AC758" t="s">
        <v>74</v>
      </c>
      <c r="AD758" t="s">
        <v>74</v>
      </c>
      <c r="AE758" t="s">
        <v>74</v>
      </c>
      <c r="AF758" t="s">
        <v>74</v>
      </c>
      <c r="AG758">
        <v>0</v>
      </c>
      <c r="AH758">
        <v>0</v>
      </c>
      <c r="AI758">
        <v>0</v>
      </c>
      <c r="AJ758">
        <v>0</v>
      </c>
      <c r="AK758">
        <v>1</v>
      </c>
      <c r="AL758" t="s">
        <v>5919</v>
      </c>
      <c r="AM758" t="s">
        <v>5920</v>
      </c>
      <c r="AN758" t="s">
        <v>5921</v>
      </c>
      <c r="AO758" t="s">
        <v>5922</v>
      </c>
      <c r="AP758" t="s">
        <v>74</v>
      </c>
      <c r="AQ758" t="s">
        <v>8819</v>
      </c>
      <c r="AR758" t="s">
        <v>5924</v>
      </c>
      <c r="AS758" t="s">
        <v>74</v>
      </c>
      <c r="AT758" t="s">
        <v>74</v>
      </c>
      <c r="AU758">
        <v>1997</v>
      </c>
      <c r="AV758">
        <v>414</v>
      </c>
      <c r="AW758" t="s">
        <v>74</v>
      </c>
      <c r="AX758" t="s">
        <v>74</v>
      </c>
      <c r="AY758" t="s">
        <v>74</v>
      </c>
      <c r="AZ758" t="s">
        <v>74</v>
      </c>
      <c r="BA758" t="s">
        <v>74</v>
      </c>
      <c r="BB758">
        <v>895</v>
      </c>
      <c r="BC758">
        <v>898</v>
      </c>
      <c r="BD758" t="s">
        <v>74</v>
      </c>
      <c r="BE758" t="s">
        <v>74</v>
      </c>
      <c r="BF758" t="s">
        <v>74</v>
      </c>
      <c r="BG758" t="s">
        <v>74</v>
      </c>
      <c r="BH758" t="s">
        <v>74</v>
      </c>
      <c r="BI758">
        <v>4</v>
      </c>
      <c r="BJ758" t="s">
        <v>7529</v>
      </c>
      <c r="BK758" t="s">
        <v>5898</v>
      </c>
      <c r="BL758" t="s">
        <v>7530</v>
      </c>
      <c r="BM758" t="s">
        <v>8820</v>
      </c>
      <c r="BN758" t="s">
        <v>74</v>
      </c>
      <c r="BO758" t="s">
        <v>74</v>
      </c>
      <c r="BP758" t="s">
        <v>74</v>
      </c>
      <c r="BQ758" t="s">
        <v>74</v>
      </c>
      <c r="BR758" t="s">
        <v>97</v>
      </c>
      <c r="BS758" t="s">
        <v>8871</v>
      </c>
      <c r="BT758" t="str">
        <f>HYPERLINK("https%3A%2F%2Fwww.webofscience.com%2Fwos%2Fwoscc%2Ffull-record%2FWOS:000074128900058","View Full Record in Web of Science")</f>
        <v>View Full Record in Web of Science</v>
      </c>
    </row>
    <row r="759" spans="1:72" x14ac:dyDescent="0.15">
      <c r="A759" t="s">
        <v>5885</v>
      </c>
      <c r="B759" t="s">
        <v>8872</v>
      </c>
      <c r="C759" t="s">
        <v>74</v>
      </c>
      <c r="D759" t="s">
        <v>74</v>
      </c>
      <c r="E759" t="s">
        <v>8809</v>
      </c>
      <c r="F759" t="s">
        <v>8872</v>
      </c>
      <c r="G759" t="s">
        <v>74</v>
      </c>
      <c r="H759" t="s">
        <v>74</v>
      </c>
      <c r="I759" t="s">
        <v>8873</v>
      </c>
      <c r="J759" t="s">
        <v>8811</v>
      </c>
      <c r="K759" t="s">
        <v>5913</v>
      </c>
      <c r="L759" t="s">
        <v>74</v>
      </c>
      <c r="M759" t="s">
        <v>77</v>
      </c>
      <c r="N759" t="s">
        <v>5890</v>
      </c>
      <c r="O759" t="s">
        <v>8812</v>
      </c>
      <c r="P759" t="s">
        <v>8813</v>
      </c>
      <c r="Q759" t="s">
        <v>8814</v>
      </c>
      <c r="R759" t="s">
        <v>74</v>
      </c>
      <c r="S759" t="s">
        <v>74</v>
      </c>
      <c r="T759" t="s">
        <v>74</v>
      </c>
      <c r="U759" t="s">
        <v>74</v>
      </c>
      <c r="V759" t="s">
        <v>8874</v>
      </c>
      <c r="W759" t="s">
        <v>8875</v>
      </c>
      <c r="X759" t="s">
        <v>380</v>
      </c>
      <c r="Y759" t="s">
        <v>8876</v>
      </c>
      <c r="Z759" t="s">
        <v>74</v>
      </c>
      <c r="AA759" t="s">
        <v>8877</v>
      </c>
      <c r="AB759" t="s">
        <v>8878</v>
      </c>
      <c r="AC759" t="s">
        <v>74</v>
      </c>
      <c r="AD759" t="s">
        <v>74</v>
      </c>
      <c r="AE759" t="s">
        <v>74</v>
      </c>
      <c r="AF759" t="s">
        <v>74</v>
      </c>
      <c r="AG759">
        <v>0</v>
      </c>
      <c r="AH759">
        <v>1</v>
      </c>
      <c r="AI759">
        <v>1</v>
      </c>
      <c r="AJ759">
        <v>0</v>
      </c>
      <c r="AK759">
        <v>0</v>
      </c>
      <c r="AL759" t="s">
        <v>5919</v>
      </c>
      <c r="AM759" t="s">
        <v>5920</v>
      </c>
      <c r="AN759" t="s">
        <v>5921</v>
      </c>
      <c r="AO759" t="s">
        <v>5922</v>
      </c>
      <c r="AP759" t="s">
        <v>74</v>
      </c>
      <c r="AQ759" t="s">
        <v>8819</v>
      </c>
      <c r="AR759" t="s">
        <v>5924</v>
      </c>
      <c r="AS759" t="s">
        <v>74</v>
      </c>
      <c r="AT759" t="s">
        <v>74</v>
      </c>
      <c r="AU759">
        <v>1997</v>
      </c>
      <c r="AV759">
        <v>414</v>
      </c>
      <c r="AW759" t="s">
        <v>74</v>
      </c>
      <c r="AX759" t="s">
        <v>74</v>
      </c>
      <c r="AY759" t="s">
        <v>74</v>
      </c>
      <c r="AZ759" t="s">
        <v>74</v>
      </c>
      <c r="BA759" t="s">
        <v>74</v>
      </c>
      <c r="BB759">
        <v>899</v>
      </c>
      <c r="BC759">
        <v>904</v>
      </c>
      <c r="BD759" t="s">
        <v>74</v>
      </c>
      <c r="BE759" t="s">
        <v>74</v>
      </c>
      <c r="BF759" t="s">
        <v>74</v>
      </c>
      <c r="BG759" t="s">
        <v>74</v>
      </c>
      <c r="BH759" t="s">
        <v>74</v>
      </c>
      <c r="BI759">
        <v>4</v>
      </c>
      <c r="BJ759" t="s">
        <v>7529</v>
      </c>
      <c r="BK759" t="s">
        <v>5898</v>
      </c>
      <c r="BL759" t="s">
        <v>7530</v>
      </c>
      <c r="BM759" t="s">
        <v>8820</v>
      </c>
      <c r="BN759" t="s">
        <v>74</v>
      </c>
      <c r="BO759" t="s">
        <v>74</v>
      </c>
      <c r="BP759" t="s">
        <v>74</v>
      </c>
      <c r="BQ759" t="s">
        <v>74</v>
      </c>
      <c r="BR759" t="s">
        <v>97</v>
      </c>
      <c r="BS759" t="s">
        <v>8879</v>
      </c>
      <c r="BT759" t="str">
        <f>HYPERLINK("https%3A%2F%2Fwww.webofscience.com%2Fwos%2Fwoscc%2Ffull-record%2FWOS:000074128900059","View Full Record in Web of Science")</f>
        <v>View Full Record in Web of Science</v>
      </c>
    </row>
    <row r="760" spans="1:72" x14ac:dyDescent="0.15">
      <c r="A760" t="s">
        <v>5885</v>
      </c>
      <c r="B760" t="s">
        <v>8880</v>
      </c>
      <c r="C760" t="s">
        <v>74</v>
      </c>
      <c r="D760" t="s">
        <v>74</v>
      </c>
      <c r="E760" t="s">
        <v>8809</v>
      </c>
      <c r="F760" t="s">
        <v>8880</v>
      </c>
      <c r="G760" t="s">
        <v>74</v>
      </c>
      <c r="H760" t="s">
        <v>74</v>
      </c>
      <c r="I760" t="s">
        <v>8881</v>
      </c>
      <c r="J760" t="s">
        <v>8811</v>
      </c>
      <c r="K760" t="s">
        <v>5913</v>
      </c>
      <c r="L760" t="s">
        <v>74</v>
      </c>
      <c r="M760" t="s">
        <v>77</v>
      </c>
      <c r="N760" t="s">
        <v>5890</v>
      </c>
      <c r="O760" t="s">
        <v>8812</v>
      </c>
      <c r="P760" t="s">
        <v>8813</v>
      </c>
      <c r="Q760" t="s">
        <v>8814</v>
      </c>
      <c r="R760" t="s">
        <v>74</v>
      </c>
      <c r="S760" t="s">
        <v>74</v>
      </c>
      <c r="T760" t="s">
        <v>8882</v>
      </c>
      <c r="U760" t="s">
        <v>74</v>
      </c>
      <c r="V760" t="s">
        <v>8883</v>
      </c>
      <c r="W760" t="s">
        <v>8884</v>
      </c>
      <c r="X760" t="s">
        <v>380</v>
      </c>
      <c r="Y760" t="s">
        <v>8885</v>
      </c>
      <c r="Z760" t="s">
        <v>74</v>
      </c>
      <c r="AA760" t="s">
        <v>8886</v>
      </c>
      <c r="AB760" t="s">
        <v>8887</v>
      </c>
      <c r="AC760" t="s">
        <v>74</v>
      </c>
      <c r="AD760" t="s">
        <v>74</v>
      </c>
      <c r="AE760" t="s">
        <v>74</v>
      </c>
      <c r="AF760" t="s">
        <v>74</v>
      </c>
      <c r="AG760">
        <v>0</v>
      </c>
      <c r="AH760">
        <v>1</v>
      </c>
      <c r="AI760">
        <v>1</v>
      </c>
      <c r="AJ760">
        <v>0</v>
      </c>
      <c r="AK760">
        <v>0</v>
      </c>
      <c r="AL760" t="s">
        <v>5919</v>
      </c>
      <c r="AM760" t="s">
        <v>5920</v>
      </c>
      <c r="AN760" t="s">
        <v>5921</v>
      </c>
      <c r="AO760" t="s">
        <v>5922</v>
      </c>
      <c r="AP760" t="s">
        <v>74</v>
      </c>
      <c r="AQ760" t="s">
        <v>8819</v>
      </c>
      <c r="AR760" t="s">
        <v>5924</v>
      </c>
      <c r="AS760" t="s">
        <v>74</v>
      </c>
      <c r="AT760" t="s">
        <v>74</v>
      </c>
      <c r="AU760">
        <v>1997</v>
      </c>
      <c r="AV760">
        <v>414</v>
      </c>
      <c r="AW760" t="s">
        <v>74</v>
      </c>
      <c r="AX760" t="s">
        <v>74</v>
      </c>
      <c r="AY760" t="s">
        <v>74</v>
      </c>
      <c r="AZ760" t="s">
        <v>74</v>
      </c>
      <c r="BA760" t="s">
        <v>74</v>
      </c>
      <c r="BB760">
        <v>931</v>
      </c>
      <c r="BC760">
        <v>936</v>
      </c>
      <c r="BD760" t="s">
        <v>74</v>
      </c>
      <c r="BE760" t="s">
        <v>74</v>
      </c>
      <c r="BF760" t="s">
        <v>74</v>
      </c>
      <c r="BG760" t="s">
        <v>74</v>
      </c>
      <c r="BH760" t="s">
        <v>74</v>
      </c>
      <c r="BI760">
        <v>4</v>
      </c>
      <c r="BJ760" t="s">
        <v>7529</v>
      </c>
      <c r="BK760" t="s">
        <v>5898</v>
      </c>
      <c r="BL760" t="s">
        <v>7530</v>
      </c>
      <c r="BM760" t="s">
        <v>8820</v>
      </c>
      <c r="BN760" t="s">
        <v>74</v>
      </c>
      <c r="BO760" t="s">
        <v>74</v>
      </c>
      <c r="BP760" t="s">
        <v>74</v>
      </c>
      <c r="BQ760" t="s">
        <v>74</v>
      </c>
      <c r="BR760" t="s">
        <v>97</v>
      </c>
      <c r="BS760" t="s">
        <v>8888</v>
      </c>
      <c r="BT760" t="str">
        <f>HYPERLINK("https%3A%2F%2Fwww.webofscience.com%2Fwos%2Fwoscc%2Ffull-record%2FWOS:000074128900063","View Full Record in Web of Science")</f>
        <v>View Full Record in Web of Science</v>
      </c>
    </row>
    <row r="761" spans="1:72" x14ac:dyDescent="0.15">
      <c r="A761" t="s">
        <v>5885</v>
      </c>
      <c r="B761" t="s">
        <v>8889</v>
      </c>
      <c r="C761" t="s">
        <v>74</v>
      </c>
      <c r="D761" t="s">
        <v>74</v>
      </c>
      <c r="E761" t="s">
        <v>8809</v>
      </c>
      <c r="F761" t="s">
        <v>8889</v>
      </c>
      <c r="G761" t="s">
        <v>74</v>
      </c>
      <c r="H761" t="s">
        <v>74</v>
      </c>
      <c r="I761" t="s">
        <v>8890</v>
      </c>
      <c r="J761" t="s">
        <v>8811</v>
      </c>
      <c r="K761" t="s">
        <v>5913</v>
      </c>
      <c r="L761" t="s">
        <v>74</v>
      </c>
      <c r="M761" t="s">
        <v>77</v>
      </c>
      <c r="N761" t="s">
        <v>5890</v>
      </c>
      <c r="O761" t="s">
        <v>8812</v>
      </c>
      <c r="P761" t="s">
        <v>8813</v>
      </c>
      <c r="Q761" t="s">
        <v>8814</v>
      </c>
      <c r="R761" t="s">
        <v>74</v>
      </c>
      <c r="S761" t="s">
        <v>74</v>
      </c>
      <c r="T761" t="s">
        <v>8891</v>
      </c>
      <c r="U761" t="s">
        <v>74</v>
      </c>
      <c r="V761" t="s">
        <v>8892</v>
      </c>
      <c r="W761" t="s">
        <v>8893</v>
      </c>
      <c r="X761" t="s">
        <v>8894</v>
      </c>
      <c r="Y761" t="s">
        <v>8895</v>
      </c>
      <c r="Z761" t="s">
        <v>74</v>
      </c>
      <c r="AA761" t="s">
        <v>74</v>
      </c>
      <c r="AB761" t="s">
        <v>74</v>
      </c>
      <c r="AC761" t="s">
        <v>74</v>
      </c>
      <c r="AD761" t="s">
        <v>74</v>
      </c>
      <c r="AE761" t="s">
        <v>74</v>
      </c>
      <c r="AF761" t="s">
        <v>74</v>
      </c>
      <c r="AG761">
        <v>0</v>
      </c>
      <c r="AH761">
        <v>1</v>
      </c>
      <c r="AI761">
        <v>1</v>
      </c>
      <c r="AJ761">
        <v>0</v>
      </c>
      <c r="AK761">
        <v>0</v>
      </c>
      <c r="AL761" t="s">
        <v>5919</v>
      </c>
      <c r="AM761" t="s">
        <v>5920</v>
      </c>
      <c r="AN761" t="s">
        <v>5921</v>
      </c>
      <c r="AO761" t="s">
        <v>5922</v>
      </c>
      <c r="AP761" t="s">
        <v>74</v>
      </c>
      <c r="AQ761" t="s">
        <v>8819</v>
      </c>
      <c r="AR761" t="s">
        <v>5924</v>
      </c>
      <c r="AS761" t="s">
        <v>74</v>
      </c>
      <c r="AT761" t="s">
        <v>74</v>
      </c>
      <c r="AU761">
        <v>1997</v>
      </c>
      <c r="AV761">
        <v>414</v>
      </c>
      <c r="AW761" t="s">
        <v>74</v>
      </c>
      <c r="AX761" t="s">
        <v>74</v>
      </c>
      <c r="AY761" t="s">
        <v>74</v>
      </c>
      <c r="AZ761" t="s">
        <v>74</v>
      </c>
      <c r="BA761" t="s">
        <v>74</v>
      </c>
      <c r="BB761">
        <v>955</v>
      </c>
      <c r="BC761">
        <v>958</v>
      </c>
      <c r="BD761" t="s">
        <v>74</v>
      </c>
      <c r="BE761" t="s">
        <v>74</v>
      </c>
      <c r="BF761" t="s">
        <v>74</v>
      </c>
      <c r="BG761" t="s">
        <v>74</v>
      </c>
      <c r="BH761" t="s">
        <v>74</v>
      </c>
      <c r="BI761">
        <v>4</v>
      </c>
      <c r="BJ761" t="s">
        <v>7529</v>
      </c>
      <c r="BK761" t="s">
        <v>5898</v>
      </c>
      <c r="BL761" t="s">
        <v>7530</v>
      </c>
      <c r="BM761" t="s">
        <v>8820</v>
      </c>
      <c r="BN761" t="s">
        <v>74</v>
      </c>
      <c r="BO761" t="s">
        <v>74</v>
      </c>
      <c r="BP761" t="s">
        <v>74</v>
      </c>
      <c r="BQ761" t="s">
        <v>74</v>
      </c>
      <c r="BR761" t="s">
        <v>97</v>
      </c>
      <c r="BS761" t="s">
        <v>8896</v>
      </c>
      <c r="BT761" t="str">
        <f>HYPERLINK("https%3A%2F%2Fwww.webofscience.com%2Fwos%2Fwoscc%2Ffull-record%2FWOS:000074128900067","View Full Record in Web of Science")</f>
        <v>View Full Record in Web of Science</v>
      </c>
    </row>
    <row r="762" spans="1:72" x14ac:dyDescent="0.15">
      <c r="A762" t="s">
        <v>5885</v>
      </c>
      <c r="B762" t="s">
        <v>8897</v>
      </c>
      <c r="C762" t="s">
        <v>74</v>
      </c>
      <c r="D762" t="s">
        <v>74</v>
      </c>
      <c r="E762" t="s">
        <v>8809</v>
      </c>
      <c r="F762" t="s">
        <v>8897</v>
      </c>
      <c r="G762" t="s">
        <v>74</v>
      </c>
      <c r="H762" t="s">
        <v>74</v>
      </c>
      <c r="I762" t="s">
        <v>8898</v>
      </c>
      <c r="J762" t="s">
        <v>8811</v>
      </c>
      <c r="K762" t="s">
        <v>5913</v>
      </c>
      <c r="L762" t="s">
        <v>74</v>
      </c>
      <c r="M762" t="s">
        <v>77</v>
      </c>
      <c r="N762" t="s">
        <v>5890</v>
      </c>
      <c r="O762" t="s">
        <v>8812</v>
      </c>
      <c r="P762" t="s">
        <v>8813</v>
      </c>
      <c r="Q762" t="s">
        <v>8814</v>
      </c>
      <c r="R762" t="s">
        <v>74</v>
      </c>
      <c r="S762" t="s">
        <v>74</v>
      </c>
      <c r="T762" t="s">
        <v>74</v>
      </c>
      <c r="U762" t="s">
        <v>74</v>
      </c>
      <c r="V762" t="s">
        <v>8899</v>
      </c>
      <c r="W762" t="s">
        <v>8900</v>
      </c>
      <c r="X762" t="s">
        <v>8901</v>
      </c>
      <c r="Y762" t="s">
        <v>8902</v>
      </c>
      <c r="Z762" t="s">
        <v>74</v>
      </c>
      <c r="AA762" t="s">
        <v>8903</v>
      </c>
      <c r="AB762" t="s">
        <v>74</v>
      </c>
      <c r="AC762" t="s">
        <v>74</v>
      </c>
      <c r="AD762" t="s">
        <v>74</v>
      </c>
      <c r="AE762" t="s">
        <v>74</v>
      </c>
      <c r="AF762" t="s">
        <v>74</v>
      </c>
      <c r="AG762">
        <v>0</v>
      </c>
      <c r="AH762">
        <v>0</v>
      </c>
      <c r="AI762">
        <v>0</v>
      </c>
      <c r="AJ762">
        <v>0</v>
      </c>
      <c r="AK762">
        <v>1</v>
      </c>
      <c r="AL762" t="s">
        <v>5919</v>
      </c>
      <c r="AM762" t="s">
        <v>5920</v>
      </c>
      <c r="AN762" t="s">
        <v>5921</v>
      </c>
      <c r="AO762" t="s">
        <v>5922</v>
      </c>
      <c r="AP762" t="s">
        <v>74</v>
      </c>
      <c r="AQ762" t="s">
        <v>8819</v>
      </c>
      <c r="AR762" t="s">
        <v>5924</v>
      </c>
      <c r="AS762" t="s">
        <v>74</v>
      </c>
      <c r="AT762" t="s">
        <v>74</v>
      </c>
      <c r="AU762">
        <v>1997</v>
      </c>
      <c r="AV762">
        <v>414</v>
      </c>
      <c r="AW762" t="s">
        <v>74</v>
      </c>
      <c r="AX762" t="s">
        <v>74</v>
      </c>
      <c r="AY762" t="s">
        <v>74</v>
      </c>
      <c r="AZ762" t="s">
        <v>74</v>
      </c>
      <c r="BA762" t="s">
        <v>74</v>
      </c>
      <c r="BB762">
        <v>963</v>
      </c>
      <c r="BC762">
        <v>966</v>
      </c>
      <c r="BD762" t="s">
        <v>74</v>
      </c>
      <c r="BE762" t="s">
        <v>74</v>
      </c>
      <c r="BF762" t="s">
        <v>74</v>
      </c>
      <c r="BG762" t="s">
        <v>74</v>
      </c>
      <c r="BH762" t="s">
        <v>74</v>
      </c>
      <c r="BI762">
        <v>4</v>
      </c>
      <c r="BJ762" t="s">
        <v>7529</v>
      </c>
      <c r="BK762" t="s">
        <v>5898</v>
      </c>
      <c r="BL762" t="s">
        <v>7530</v>
      </c>
      <c r="BM762" t="s">
        <v>8820</v>
      </c>
      <c r="BN762" t="s">
        <v>74</v>
      </c>
      <c r="BO762" t="s">
        <v>74</v>
      </c>
      <c r="BP762" t="s">
        <v>74</v>
      </c>
      <c r="BQ762" t="s">
        <v>74</v>
      </c>
      <c r="BR762" t="s">
        <v>97</v>
      </c>
      <c r="BS762" t="s">
        <v>8904</v>
      </c>
      <c r="BT762" t="str">
        <f>HYPERLINK("https%3A%2F%2Fwww.webofscience.com%2Fwos%2Fwoscc%2Ffull-record%2FWOS:000074128900069","View Full Record in Web of Science")</f>
        <v>View Full Record in Web of Science</v>
      </c>
    </row>
    <row r="763" spans="1:72" x14ac:dyDescent="0.15">
      <c r="A763" t="s">
        <v>5885</v>
      </c>
      <c r="B763" t="s">
        <v>8905</v>
      </c>
      <c r="C763" t="s">
        <v>74</v>
      </c>
      <c r="D763" t="s">
        <v>74</v>
      </c>
      <c r="E763" t="s">
        <v>8809</v>
      </c>
      <c r="F763" t="s">
        <v>8905</v>
      </c>
      <c r="G763" t="s">
        <v>74</v>
      </c>
      <c r="H763" t="s">
        <v>74</v>
      </c>
      <c r="I763" t="s">
        <v>8906</v>
      </c>
      <c r="J763" t="s">
        <v>8811</v>
      </c>
      <c r="K763" t="s">
        <v>5913</v>
      </c>
      <c r="L763" t="s">
        <v>74</v>
      </c>
      <c r="M763" t="s">
        <v>77</v>
      </c>
      <c r="N763" t="s">
        <v>5890</v>
      </c>
      <c r="O763" t="s">
        <v>8812</v>
      </c>
      <c r="P763" t="s">
        <v>8813</v>
      </c>
      <c r="Q763" t="s">
        <v>8814</v>
      </c>
      <c r="R763" t="s">
        <v>74</v>
      </c>
      <c r="S763" t="s">
        <v>74</v>
      </c>
      <c r="T763" t="s">
        <v>74</v>
      </c>
      <c r="U763" t="s">
        <v>74</v>
      </c>
      <c r="V763" t="s">
        <v>8907</v>
      </c>
      <c r="W763" t="s">
        <v>6118</v>
      </c>
      <c r="X763" t="s">
        <v>74</v>
      </c>
      <c r="Y763" t="s">
        <v>8908</v>
      </c>
      <c r="Z763" t="s">
        <v>74</v>
      </c>
      <c r="AA763" t="s">
        <v>74</v>
      </c>
      <c r="AB763" t="s">
        <v>8837</v>
      </c>
      <c r="AC763" t="s">
        <v>74</v>
      </c>
      <c r="AD763" t="s">
        <v>74</v>
      </c>
      <c r="AE763" t="s">
        <v>74</v>
      </c>
      <c r="AF763" t="s">
        <v>74</v>
      </c>
      <c r="AG763">
        <v>0</v>
      </c>
      <c r="AH763">
        <v>7</v>
      </c>
      <c r="AI763">
        <v>7</v>
      </c>
      <c r="AJ763">
        <v>0</v>
      </c>
      <c r="AK763">
        <v>0</v>
      </c>
      <c r="AL763" t="s">
        <v>5919</v>
      </c>
      <c r="AM763" t="s">
        <v>5920</v>
      </c>
      <c r="AN763" t="s">
        <v>5921</v>
      </c>
      <c r="AO763" t="s">
        <v>5922</v>
      </c>
      <c r="AP763" t="s">
        <v>74</v>
      </c>
      <c r="AQ763" t="s">
        <v>8819</v>
      </c>
      <c r="AR763" t="s">
        <v>5924</v>
      </c>
      <c r="AS763" t="s">
        <v>74</v>
      </c>
      <c r="AT763" t="s">
        <v>74</v>
      </c>
      <c r="AU763">
        <v>1997</v>
      </c>
      <c r="AV763">
        <v>414</v>
      </c>
      <c r="AW763" t="s">
        <v>74</v>
      </c>
      <c r="AX763" t="s">
        <v>74</v>
      </c>
      <c r="AY763" t="s">
        <v>74</v>
      </c>
      <c r="AZ763" t="s">
        <v>74</v>
      </c>
      <c r="BA763" t="s">
        <v>74</v>
      </c>
      <c r="BB763">
        <v>1007</v>
      </c>
      <c r="BC763">
        <v>1014</v>
      </c>
      <c r="BD763" t="s">
        <v>74</v>
      </c>
      <c r="BE763" t="s">
        <v>74</v>
      </c>
      <c r="BF763" t="s">
        <v>74</v>
      </c>
      <c r="BG763" t="s">
        <v>74</v>
      </c>
      <c r="BH763" t="s">
        <v>74</v>
      </c>
      <c r="BI763">
        <v>4</v>
      </c>
      <c r="BJ763" t="s">
        <v>7529</v>
      </c>
      <c r="BK763" t="s">
        <v>5898</v>
      </c>
      <c r="BL763" t="s">
        <v>7530</v>
      </c>
      <c r="BM763" t="s">
        <v>8820</v>
      </c>
      <c r="BN763" t="s">
        <v>74</v>
      </c>
      <c r="BO763" t="s">
        <v>74</v>
      </c>
      <c r="BP763" t="s">
        <v>74</v>
      </c>
      <c r="BQ763" t="s">
        <v>74</v>
      </c>
      <c r="BR763" t="s">
        <v>97</v>
      </c>
      <c r="BS763" t="s">
        <v>8909</v>
      </c>
      <c r="BT763" t="str">
        <f>HYPERLINK("https%3A%2F%2Fwww.webofscience.com%2Fwos%2Fwoscc%2Ffull-record%2FWOS:000074128900077","View Full Record in Web of Science")</f>
        <v>View Full Record in Web of Science</v>
      </c>
    </row>
    <row r="764" spans="1:72" x14ac:dyDescent="0.15">
      <c r="A764" t="s">
        <v>5885</v>
      </c>
      <c r="B764" t="s">
        <v>8910</v>
      </c>
      <c r="C764" t="s">
        <v>74</v>
      </c>
      <c r="D764" t="s">
        <v>74</v>
      </c>
      <c r="E764" t="s">
        <v>8809</v>
      </c>
      <c r="F764" t="s">
        <v>8910</v>
      </c>
      <c r="G764" t="s">
        <v>74</v>
      </c>
      <c r="H764" t="s">
        <v>74</v>
      </c>
      <c r="I764" t="s">
        <v>8911</v>
      </c>
      <c r="J764" t="s">
        <v>8811</v>
      </c>
      <c r="K764" t="s">
        <v>5913</v>
      </c>
      <c r="L764" t="s">
        <v>74</v>
      </c>
      <c r="M764" t="s">
        <v>77</v>
      </c>
      <c r="N764" t="s">
        <v>5890</v>
      </c>
      <c r="O764" t="s">
        <v>8812</v>
      </c>
      <c r="P764" t="s">
        <v>8813</v>
      </c>
      <c r="Q764" t="s">
        <v>8814</v>
      </c>
      <c r="R764" t="s">
        <v>74</v>
      </c>
      <c r="S764" t="s">
        <v>74</v>
      </c>
      <c r="T764" t="s">
        <v>8912</v>
      </c>
      <c r="U764" t="s">
        <v>74</v>
      </c>
      <c r="V764" t="s">
        <v>8913</v>
      </c>
      <c r="W764" t="s">
        <v>6407</v>
      </c>
      <c r="X764" t="s">
        <v>5879</v>
      </c>
      <c r="Y764" t="s">
        <v>8914</v>
      </c>
      <c r="Z764" t="s">
        <v>74</v>
      </c>
      <c r="AA764" t="s">
        <v>1070</v>
      </c>
      <c r="AB764" t="s">
        <v>1071</v>
      </c>
      <c r="AC764" t="s">
        <v>74</v>
      </c>
      <c r="AD764" t="s">
        <v>74</v>
      </c>
      <c r="AE764" t="s">
        <v>74</v>
      </c>
      <c r="AF764" t="s">
        <v>74</v>
      </c>
      <c r="AG764">
        <v>0</v>
      </c>
      <c r="AH764">
        <v>0</v>
      </c>
      <c r="AI764">
        <v>0</v>
      </c>
      <c r="AJ764">
        <v>0</v>
      </c>
      <c r="AK764">
        <v>1</v>
      </c>
      <c r="AL764" t="s">
        <v>5919</v>
      </c>
      <c r="AM764" t="s">
        <v>5920</v>
      </c>
      <c r="AN764" t="s">
        <v>5921</v>
      </c>
      <c r="AO764" t="s">
        <v>5922</v>
      </c>
      <c r="AP764" t="s">
        <v>74</v>
      </c>
      <c r="AQ764" t="s">
        <v>8819</v>
      </c>
      <c r="AR764" t="s">
        <v>5924</v>
      </c>
      <c r="AS764" t="s">
        <v>74</v>
      </c>
      <c r="AT764" t="s">
        <v>74</v>
      </c>
      <c r="AU764">
        <v>1997</v>
      </c>
      <c r="AV764">
        <v>414</v>
      </c>
      <c r="AW764" t="s">
        <v>74</v>
      </c>
      <c r="AX764" t="s">
        <v>74</v>
      </c>
      <c r="AY764" t="s">
        <v>74</v>
      </c>
      <c r="AZ764" t="s">
        <v>74</v>
      </c>
      <c r="BA764" t="s">
        <v>74</v>
      </c>
      <c r="BB764">
        <v>1109</v>
      </c>
      <c r="BC764">
        <v>1114</v>
      </c>
      <c r="BD764" t="s">
        <v>74</v>
      </c>
      <c r="BE764" t="s">
        <v>74</v>
      </c>
      <c r="BF764" t="s">
        <v>74</v>
      </c>
      <c r="BG764" t="s">
        <v>74</v>
      </c>
      <c r="BH764" t="s">
        <v>74</v>
      </c>
      <c r="BI764">
        <v>4</v>
      </c>
      <c r="BJ764" t="s">
        <v>7529</v>
      </c>
      <c r="BK764" t="s">
        <v>5898</v>
      </c>
      <c r="BL764" t="s">
        <v>7530</v>
      </c>
      <c r="BM764" t="s">
        <v>8820</v>
      </c>
      <c r="BN764" t="s">
        <v>74</v>
      </c>
      <c r="BO764" t="s">
        <v>74</v>
      </c>
      <c r="BP764" t="s">
        <v>74</v>
      </c>
      <c r="BQ764" t="s">
        <v>74</v>
      </c>
      <c r="BR764" t="s">
        <v>97</v>
      </c>
      <c r="BS764" t="s">
        <v>8915</v>
      </c>
      <c r="BT764" t="str">
        <f>HYPERLINK("https%3A%2F%2Fwww.webofscience.com%2Fwos%2Fwoscc%2Ffull-record%2FWOS:000074128900094","View Full Record in Web of Science")</f>
        <v>View Full Record in Web of Science</v>
      </c>
    </row>
    <row r="765" spans="1:72" x14ac:dyDescent="0.15">
      <c r="A765" t="s">
        <v>5885</v>
      </c>
      <c r="B765" t="s">
        <v>8916</v>
      </c>
      <c r="C765" t="s">
        <v>74</v>
      </c>
      <c r="D765" t="s">
        <v>74</v>
      </c>
      <c r="E765" t="s">
        <v>8809</v>
      </c>
      <c r="F765" t="s">
        <v>8916</v>
      </c>
      <c r="G765" t="s">
        <v>74</v>
      </c>
      <c r="H765" t="s">
        <v>74</v>
      </c>
      <c r="I765" t="s">
        <v>8917</v>
      </c>
      <c r="J765" t="s">
        <v>8811</v>
      </c>
      <c r="K765" t="s">
        <v>8918</v>
      </c>
      <c r="L765" t="s">
        <v>74</v>
      </c>
      <c r="M765" t="s">
        <v>77</v>
      </c>
      <c r="N765" t="s">
        <v>5890</v>
      </c>
      <c r="O765" t="s">
        <v>8812</v>
      </c>
      <c r="P765" t="s">
        <v>8813</v>
      </c>
      <c r="Q765" t="s">
        <v>8814</v>
      </c>
      <c r="R765" t="s">
        <v>74</v>
      </c>
      <c r="S765" t="s">
        <v>74</v>
      </c>
      <c r="T765" t="s">
        <v>8919</v>
      </c>
      <c r="U765" t="s">
        <v>74</v>
      </c>
      <c r="V765" t="s">
        <v>8920</v>
      </c>
      <c r="W765" t="s">
        <v>8921</v>
      </c>
      <c r="X765" t="s">
        <v>8922</v>
      </c>
      <c r="Y765" t="s">
        <v>8923</v>
      </c>
      <c r="Z765" t="s">
        <v>8924</v>
      </c>
      <c r="AA765" t="s">
        <v>8925</v>
      </c>
      <c r="AB765" t="s">
        <v>8926</v>
      </c>
      <c r="AC765" t="s">
        <v>74</v>
      </c>
      <c r="AD765" t="s">
        <v>74</v>
      </c>
      <c r="AE765" t="s">
        <v>74</v>
      </c>
      <c r="AF765" t="s">
        <v>74</v>
      </c>
      <c r="AG765">
        <v>0</v>
      </c>
      <c r="AH765">
        <v>0</v>
      </c>
      <c r="AI765">
        <v>0</v>
      </c>
      <c r="AJ765">
        <v>0</v>
      </c>
      <c r="AK765">
        <v>2</v>
      </c>
      <c r="AL765" t="s">
        <v>5919</v>
      </c>
      <c r="AM765" t="s">
        <v>5920</v>
      </c>
      <c r="AN765" t="s">
        <v>5921</v>
      </c>
      <c r="AO765" t="s">
        <v>5922</v>
      </c>
      <c r="AP765" t="s">
        <v>74</v>
      </c>
      <c r="AQ765" t="s">
        <v>8819</v>
      </c>
      <c r="AR765" t="s">
        <v>8927</v>
      </c>
      <c r="AS765" t="s">
        <v>74</v>
      </c>
      <c r="AT765" t="s">
        <v>74</v>
      </c>
      <c r="AU765">
        <v>1997</v>
      </c>
      <c r="AV765">
        <v>414</v>
      </c>
      <c r="AW765" t="s">
        <v>74</v>
      </c>
      <c r="AX765" t="s">
        <v>74</v>
      </c>
      <c r="AY765" t="s">
        <v>74</v>
      </c>
      <c r="AZ765" t="s">
        <v>74</v>
      </c>
      <c r="BA765" t="s">
        <v>74</v>
      </c>
      <c r="BB765">
        <v>1115</v>
      </c>
      <c r="BC765">
        <v>1120</v>
      </c>
      <c r="BD765" t="s">
        <v>74</v>
      </c>
      <c r="BE765" t="s">
        <v>74</v>
      </c>
      <c r="BF765" t="s">
        <v>74</v>
      </c>
      <c r="BG765" t="s">
        <v>74</v>
      </c>
      <c r="BH765" t="s">
        <v>74</v>
      </c>
      <c r="BI765">
        <v>6</v>
      </c>
      <c r="BJ765" t="s">
        <v>7529</v>
      </c>
      <c r="BK765" t="s">
        <v>5898</v>
      </c>
      <c r="BL765" t="s">
        <v>7530</v>
      </c>
      <c r="BM765" t="s">
        <v>8820</v>
      </c>
      <c r="BN765" t="s">
        <v>74</v>
      </c>
      <c r="BO765" t="s">
        <v>74</v>
      </c>
      <c r="BP765" t="s">
        <v>74</v>
      </c>
      <c r="BQ765" t="s">
        <v>74</v>
      </c>
      <c r="BR765" t="s">
        <v>97</v>
      </c>
      <c r="BS765" t="s">
        <v>8928</v>
      </c>
      <c r="BT765" t="str">
        <f>HYPERLINK("https%3A%2F%2Fwww.webofscience.com%2Fwos%2Fwoscc%2Ffull-record%2FWOS:000074128900095","View Full Record in Web of Science")</f>
        <v>View Full Record in Web of Science</v>
      </c>
    </row>
    <row r="766" spans="1:72" x14ac:dyDescent="0.15">
      <c r="A766" t="s">
        <v>5885</v>
      </c>
      <c r="B766" t="s">
        <v>8929</v>
      </c>
      <c r="C766" t="s">
        <v>74</v>
      </c>
      <c r="D766" t="s">
        <v>74</v>
      </c>
      <c r="E766" t="s">
        <v>8809</v>
      </c>
      <c r="F766" t="s">
        <v>8929</v>
      </c>
      <c r="G766" t="s">
        <v>74</v>
      </c>
      <c r="H766" t="s">
        <v>74</v>
      </c>
      <c r="I766" t="s">
        <v>8930</v>
      </c>
      <c r="J766" t="s">
        <v>8811</v>
      </c>
      <c r="K766" t="s">
        <v>5913</v>
      </c>
      <c r="L766" t="s">
        <v>74</v>
      </c>
      <c r="M766" t="s">
        <v>77</v>
      </c>
      <c r="N766" t="s">
        <v>5890</v>
      </c>
      <c r="O766" t="s">
        <v>8812</v>
      </c>
      <c r="P766" t="s">
        <v>8813</v>
      </c>
      <c r="Q766" t="s">
        <v>8814</v>
      </c>
      <c r="R766" t="s">
        <v>74</v>
      </c>
      <c r="S766" t="s">
        <v>74</v>
      </c>
      <c r="T766" t="s">
        <v>74</v>
      </c>
      <c r="U766" t="s">
        <v>74</v>
      </c>
      <c r="V766" t="s">
        <v>8931</v>
      </c>
      <c r="W766" t="s">
        <v>8932</v>
      </c>
      <c r="X766" t="s">
        <v>8933</v>
      </c>
      <c r="Y766" t="s">
        <v>8934</v>
      </c>
      <c r="Z766" t="s">
        <v>74</v>
      </c>
      <c r="AA766" t="s">
        <v>8935</v>
      </c>
      <c r="AB766" t="s">
        <v>8936</v>
      </c>
      <c r="AC766" t="s">
        <v>74</v>
      </c>
      <c r="AD766" t="s">
        <v>74</v>
      </c>
      <c r="AE766" t="s">
        <v>74</v>
      </c>
      <c r="AF766" t="s">
        <v>74</v>
      </c>
      <c r="AG766">
        <v>0</v>
      </c>
      <c r="AH766">
        <v>0</v>
      </c>
      <c r="AI766">
        <v>0</v>
      </c>
      <c r="AJ766">
        <v>0</v>
      </c>
      <c r="AK766">
        <v>0</v>
      </c>
      <c r="AL766" t="s">
        <v>5919</v>
      </c>
      <c r="AM766" t="s">
        <v>5920</v>
      </c>
      <c r="AN766" t="s">
        <v>5921</v>
      </c>
      <c r="AO766" t="s">
        <v>5922</v>
      </c>
      <c r="AP766" t="s">
        <v>74</v>
      </c>
      <c r="AQ766" t="s">
        <v>8819</v>
      </c>
      <c r="AR766" t="s">
        <v>5924</v>
      </c>
      <c r="AS766" t="s">
        <v>74</v>
      </c>
      <c r="AT766" t="s">
        <v>74</v>
      </c>
      <c r="AU766">
        <v>1997</v>
      </c>
      <c r="AV766">
        <v>414</v>
      </c>
      <c r="AW766" t="s">
        <v>74</v>
      </c>
      <c r="AX766" t="s">
        <v>74</v>
      </c>
      <c r="AY766" t="s">
        <v>74</v>
      </c>
      <c r="AZ766" t="s">
        <v>74</v>
      </c>
      <c r="BA766" t="s">
        <v>74</v>
      </c>
      <c r="BB766">
        <v>1505</v>
      </c>
      <c r="BC766">
        <v>1508</v>
      </c>
      <c r="BD766" t="s">
        <v>74</v>
      </c>
      <c r="BE766" t="s">
        <v>74</v>
      </c>
      <c r="BF766" t="s">
        <v>74</v>
      </c>
      <c r="BG766" t="s">
        <v>74</v>
      </c>
      <c r="BH766" t="s">
        <v>74</v>
      </c>
      <c r="BI766">
        <v>4</v>
      </c>
      <c r="BJ766" t="s">
        <v>7529</v>
      </c>
      <c r="BK766" t="s">
        <v>5898</v>
      </c>
      <c r="BL766" t="s">
        <v>7530</v>
      </c>
      <c r="BM766" t="s">
        <v>8820</v>
      </c>
      <c r="BN766" t="s">
        <v>74</v>
      </c>
      <c r="BO766" t="s">
        <v>74</v>
      </c>
      <c r="BP766" t="s">
        <v>74</v>
      </c>
      <c r="BQ766" t="s">
        <v>74</v>
      </c>
      <c r="BR766" t="s">
        <v>97</v>
      </c>
      <c r="BS766" t="s">
        <v>8937</v>
      </c>
      <c r="BT766" t="str">
        <f>HYPERLINK("https%3A%2F%2Fwww.webofscience.com%2Fwos%2Fwoscc%2Ffull-record%2FWOS:000074128900162","View Full Record in Web of Science")</f>
        <v>View Full Record in Web of Science</v>
      </c>
    </row>
    <row r="767" spans="1:72" x14ac:dyDescent="0.15">
      <c r="A767" t="s">
        <v>5885</v>
      </c>
      <c r="B767" t="s">
        <v>8938</v>
      </c>
      <c r="C767" t="s">
        <v>74</v>
      </c>
      <c r="D767" t="s">
        <v>74</v>
      </c>
      <c r="E767" t="s">
        <v>8809</v>
      </c>
      <c r="F767" t="s">
        <v>8938</v>
      </c>
      <c r="G767" t="s">
        <v>74</v>
      </c>
      <c r="H767" t="s">
        <v>74</v>
      </c>
      <c r="I767" t="s">
        <v>8939</v>
      </c>
      <c r="J767" t="s">
        <v>8811</v>
      </c>
      <c r="K767" t="s">
        <v>5913</v>
      </c>
      <c r="L767" t="s">
        <v>74</v>
      </c>
      <c r="M767" t="s">
        <v>77</v>
      </c>
      <c r="N767" t="s">
        <v>5890</v>
      </c>
      <c r="O767" t="s">
        <v>8812</v>
      </c>
      <c r="P767" t="s">
        <v>8813</v>
      </c>
      <c r="Q767" t="s">
        <v>8814</v>
      </c>
      <c r="R767" t="s">
        <v>74</v>
      </c>
      <c r="S767" t="s">
        <v>74</v>
      </c>
      <c r="T767" t="s">
        <v>74</v>
      </c>
      <c r="U767" t="s">
        <v>74</v>
      </c>
      <c r="V767" t="s">
        <v>8940</v>
      </c>
      <c r="W767" t="s">
        <v>8941</v>
      </c>
      <c r="X767" t="s">
        <v>2913</v>
      </c>
      <c r="Y767" t="s">
        <v>8942</v>
      </c>
      <c r="Z767" t="s">
        <v>74</v>
      </c>
      <c r="AA767" t="s">
        <v>2915</v>
      </c>
      <c r="AB767" t="s">
        <v>2916</v>
      </c>
      <c r="AC767" t="s">
        <v>74</v>
      </c>
      <c r="AD767" t="s">
        <v>74</v>
      </c>
      <c r="AE767" t="s">
        <v>74</v>
      </c>
      <c r="AF767" t="s">
        <v>74</v>
      </c>
      <c r="AG767">
        <v>0</v>
      </c>
      <c r="AH767">
        <v>2</v>
      </c>
      <c r="AI767">
        <v>2</v>
      </c>
      <c r="AJ767">
        <v>0</v>
      </c>
      <c r="AK767">
        <v>2</v>
      </c>
      <c r="AL767" t="s">
        <v>5919</v>
      </c>
      <c r="AM767" t="s">
        <v>5920</v>
      </c>
      <c r="AN767" t="s">
        <v>5921</v>
      </c>
      <c r="AO767" t="s">
        <v>5922</v>
      </c>
      <c r="AP767" t="s">
        <v>74</v>
      </c>
      <c r="AQ767" t="s">
        <v>8819</v>
      </c>
      <c r="AR767" t="s">
        <v>5924</v>
      </c>
      <c r="AS767" t="s">
        <v>74</v>
      </c>
      <c r="AT767" t="s">
        <v>74</v>
      </c>
      <c r="AU767">
        <v>1997</v>
      </c>
      <c r="AV767">
        <v>414</v>
      </c>
      <c r="AW767" t="s">
        <v>74</v>
      </c>
      <c r="AX767" t="s">
        <v>74</v>
      </c>
      <c r="AY767" t="s">
        <v>74</v>
      </c>
      <c r="AZ767" t="s">
        <v>74</v>
      </c>
      <c r="BA767" t="s">
        <v>74</v>
      </c>
      <c r="BB767">
        <v>1547</v>
      </c>
      <c r="BC767">
        <v>1552</v>
      </c>
      <c r="BD767" t="s">
        <v>74</v>
      </c>
      <c r="BE767" t="s">
        <v>74</v>
      </c>
      <c r="BF767" t="s">
        <v>74</v>
      </c>
      <c r="BG767" t="s">
        <v>74</v>
      </c>
      <c r="BH767" t="s">
        <v>74</v>
      </c>
      <c r="BI767">
        <v>4</v>
      </c>
      <c r="BJ767" t="s">
        <v>7529</v>
      </c>
      <c r="BK767" t="s">
        <v>5898</v>
      </c>
      <c r="BL767" t="s">
        <v>7530</v>
      </c>
      <c r="BM767" t="s">
        <v>8820</v>
      </c>
      <c r="BN767" t="s">
        <v>74</v>
      </c>
      <c r="BO767" t="s">
        <v>74</v>
      </c>
      <c r="BP767" t="s">
        <v>74</v>
      </c>
      <c r="BQ767" t="s">
        <v>74</v>
      </c>
      <c r="BR767" t="s">
        <v>97</v>
      </c>
      <c r="BS767" t="s">
        <v>8943</v>
      </c>
      <c r="BT767" t="str">
        <f>HYPERLINK("https%3A%2F%2Fwww.webofscience.com%2Fwos%2Fwoscc%2Ffull-record%2FWOS:000074128900169","View Full Record in Web of Science")</f>
        <v>View Full Record in Web of Science</v>
      </c>
    </row>
    <row r="768" spans="1:72" x14ac:dyDescent="0.15">
      <c r="A768" t="s">
        <v>5885</v>
      </c>
      <c r="B768" t="s">
        <v>782</v>
      </c>
      <c r="C768" t="s">
        <v>74</v>
      </c>
      <c r="D768" t="s">
        <v>74</v>
      </c>
      <c r="E768" t="s">
        <v>8809</v>
      </c>
      <c r="F768" t="s">
        <v>782</v>
      </c>
      <c r="G768" t="s">
        <v>74</v>
      </c>
      <c r="H768" t="s">
        <v>74</v>
      </c>
      <c r="I768" t="s">
        <v>8944</v>
      </c>
      <c r="J768" t="s">
        <v>8811</v>
      </c>
      <c r="K768" t="s">
        <v>5913</v>
      </c>
      <c r="L768" t="s">
        <v>74</v>
      </c>
      <c r="M768" t="s">
        <v>77</v>
      </c>
      <c r="N768" t="s">
        <v>5890</v>
      </c>
      <c r="O768" t="s">
        <v>8812</v>
      </c>
      <c r="P768" t="s">
        <v>8813</v>
      </c>
      <c r="Q768" t="s">
        <v>8814</v>
      </c>
      <c r="R768" t="s">
        <v>74</v>
      </c>
      <c r="S768" t="s">
        <v>74</v>
      </c>
      <c r="T768" t="s">
        <v>74</v>
      </c>
      <c r="U768" t="s">
        <v>74</v>
      </c>
      <c r="V768" t="s">
        <v>8945</v>
      </c>
      <c r="W768" t="s">
        <v>5894</v>
      </c>
      <c r="X768" t="s">
        <v>82</v>
      </c>
      <c r="Y768" t="s">
        <v>8946</v>
      </c>
      <c r="Z768" t="s">
        <v>74</v>
      </c>
      <c r="AA768" t="s">
        <v>74</v>
      </c>
      <c r="AB768" t="s">
        <v>74</v>
      </c>
      <c r="AC768" t="s">
        <v>74</v>
      </c>
      <c r="AD768" t="s">
        <v>74</v>
      </c>
      <c r="AE768" t="s">
        <v>74</v>
      </c>
      <c r="AF768" t="s">
        <v>74</v>
      </c>
      <c r="AG768">
        <v>0</v>
      </c>
      <c r="AH768">
        <v>0</v>
      </c>
      <c r="AI768">
        <v>0</v>
      </c>
      <c r="AJ768">
        <v>0</v>
      </c>
      <c r="AK768">
        <v>3</v>
      </c>
      <c r="AL768" t="s">
        <v>5919</v>
      </c>
      <c r="AM768" t="s">
        <v>5920</v>
      </c>
      <c r="AN768" t="s">
        <v>5921</v>
      </c>
      <c r="AO768" t="s">
        <v>5922</v>
      </c>
      <c r="AP768" t="s">
        <v>74</v>
      </c>
      <c r="AQ768" t="s">
        <v>8819</v>
      </c>
      <c r="AR768" t="s">
        <v>5924</v>
      </c>
      <c r="AS768" t="s">
        <v>74</v>
      </c>
      <c r="AT768" t="s">
        <v>74</v>
      </c>
      <c r="AU768">
        <v>1997</v>
      </c>
      <c r="AV768">
        <v>414</v>
      </c>
      <c r="AW768" t="s">
        <v>74</v>
      </c>
      <c r="AX768" t="s">
        <v>74</v>
      </c>
      <c r="AY768" t="s">
        <v>74</v>
      </c>
      <c r="AZ768" t="s">
        <v>74</v>
      </c>
      <c r="BA768" t="s">
        <v>74</v>
      </c>
      <c r="BB768">
        <v>1591</v>
      </c>
      <c r="BC768">
        <v>1596</v>
      </c>
      <c r="BD768" t="s">
        <v>74</v>
      </c>
      <c r="BE768" t="s">
        <v>74</v>
      </c>
      <c r="BF768" t="s">
        <v>74</v>
      </c>
      <c r="BG768" t="s">
        <v>74</v>
      </c>
      <c r="BH768" t="s">
        <v>74</v>
      </c>
      <c r="BI768">
        <v>4</v>
      </c>
      <c r="BJ768" t="s">
        <v>7529</v>
      </c>
      <c r="BK768" t="s">
        <v>5898</v>
      </c>
      <c r="BL768" t="s">
        <v>7530</v>
      </c>
      <c r="BM768" t="s">
        <v>8820</v>
      </c>
      <c r="BN768" t="s">
        <v>74</v>
      </c>
      <c r="BO768" t="s">
        <v>74</v>
      </c>
      <c r="BP768" t="s">
        <v>74</v>
      </c>
      <c r="BQ768" t="s">
        <v>74</v>
      </c>
      <c r="BR768" t="s">
        <v>97</v>
      </c>
      <c r="BS768" t="s">
        <v>8947</v>
      </c>
      <c r="BT768" t="str">
        <f>HYPERLINK("https%3A%2F%2Fwww.webofscience.com%2Fwos%2Fwoscc%2Ffull-record%2FWOS:000074128900177","View Full Record in Web of Science")</f>
        <v>View Full Record in Web of Science</v>
      </c>
    </row>
    <row r="769" spans="1:72" x14ac:dyDescent="0.15">
      <c r="A769" t="s">
        <v>5885</v>
      </c>
      <c r="B769" t="s">
        <v>8948</v>
      </c>
      <c r="C769" t="s">
        <v>74</v>
      </c>
      <c r="D769" t="s">
        <v>74</v>
      </c>
      <c r="E769" t="s">
        <v>8809</v>
      </c>
      <c r="F769" t="s">
        <v>8948</v>
      </c>
      <c r="G769" t="s">
        <v>74</v>
      </c>
      <c r="H769" t="s">
        <v>74</v>
      </c>
      <c r="I769" t="s">
        <v>8949</v>
      </c>
      <c r="J769" t="s">
        <v>8811</v>
      </c>
      <c r="K769" t="s">
        <v>5913</v>
      </c>
      <c r="L769" t="s">
        <v>74</v>
      </c>
      <c r="M769" t="s">
        <v>77</v>
      </c>
      <c r="N769" t="s">
        <v>5890</v>
      </c>
      <c r="O769" t="s">
        <v>8812</v>
      </c>
      <c r="P769" t="s">
        <v>8813</v>
      </c>
      <c r="Q769" t="s">
        <v>8814</v>
      </c>
      <c r="R769" t="s">
        <v>74</v>
      </c>
      <c r="S769" t="s">
        <v>74</v>
      </c>
      <c r="T769" t="s">
        <v>74</v>
      </c>
      <c r="U769" t="s">
        <v>74</v>
      </c>
      <c r="V769" t="s">
        <v>8950</v>
      </c>
      <c r="W769" t="s">
        <v>5894</v>
      </c>
      <c r="X769" t="s">
        <v>82</v>
      </c>
      <c r="Y769" t="s">
        <v>8951</v>
      </c>
      <c r="Z769" t="s">
        <v>74</v>
      </c>
      <c r="AA769" t="s">
        <v>74</v>
      </c>
      <c r="AB769" t="s">
        <v>74</v>
      </c>
      <c r="AC769" t="s">
        <v>74</v>
      </c>
      <c r="AD769" t="s">
        <v>74</v>
      </c>
      <c r="AE769" t="s">
        <v>74</v>
      </c>
      <c r="AF769" t="s">
        <v>74</v>
      </c>
      <c r="AG769">
        <v>0</v>
      </c>
      <c r="AH769">
        <v>0</v>
      </c>
      <c r="AI769">
        <v>0</v>
      </c>
      <c r="AJ769">
        <v>0</v>
      </c>
      <c r="AK769">
        <v>0</v>
      </c>
      <c r="AL769" t="s">
        <v>5919</v>
      </c>
      <c r="AM769" t="s">
        <v>5920</v>
      </c>
      <c r="AN769" t="s">
        <v>5921</v>
      </c>
      <c r="AO769" t="s">
        <v>5922</v>
      </c>
      <c r="AP769" t="s">
        <v>74</v>
      </c>
      <c r="AQ769" t="s">
        <v>8819</v>
      </c>
      <c r="AR769" t="s">
        <v>5924</v>
      </c>
      <c r="AS769" t="s">
        <v>74</v>
      </c>
      <c r="AT769" t="s">
        <v>74</v>
      </c>
      <c r="AU769">
        <v>1997</v>
      </c>
      <c r="AV769">
        <v>414</v>
      </c>
      <c r="AW769" t="s">
        <v>74</v>
      </c>
      <c r="AX769" t="s">
        <v>74</v>
      </c>
      <c r="AY769" t="s">
        <v>74</v>
      </c>
      <c r="AZ769" t="s">
        <v>74</v>
      </c>
      <c r="BA769" t="s">
        <v>74</v>
      </c>
      <c r="BB769">
        <v>1597</v>
      </c>
      <c r="BC769">
        <v>1602</v>
      </c>
      <c r="BD769" t="s">
        <v>74</v>
      </c>
      <c r="BE769" t="s">
        <v>74</v>
      </c>
      <c r="BF769" t="s">
        <v>74</v>
      </c>
      <c r="BG769" t="s">
        <v>74</v>
      </c>
      <c r="BH769" t="s">
        <v>74</v>
      </c>
      <c r="BI769">
        <v>4</v>
      </c>
      <c r="BJ769" t="s">
        <v>7529</v>
      </c>
      <c r="BK769" t="s">
        <v>5898</v>
      </c>
      <c r="BL769" t="s">
        <v>7530</v>
      </c>
      <c r="BM769" t="s">
        <v>8820</v>
      </c>
      <c r="BN769" t="s">
        <v>74</v>
      </c>
      <c r="BO769" t="s">
        <v>74</v>
      </c>
      <c r="BP769" t="s">
        <v>74</v>
      </c>
      <c r="BQ769" t="s">
        <v>74</v>
      </c>
      <c r="BR769" t="s">
        <v>97</v>
      </c>
      <c r="BS769" t="s">
        <v>8952</v>
      </c>
      <c r="BT769" t="str">
        <f>HYPERLINK("https%3A%2F%2Fwww.webofscience.com%2Fwos%2Fwoscc%2Ffull-record%2FWOS:000074128900178","View Full Record in Web of Science")</f>
        <v>View Full Record in Web of Science</v>
      </c>
    </row>
    <row r="770" spans="1:72" x14ac:dyDescent="0.15">
      <c r="A770" t="s">
        <v>72</v>
      </c>
      <c r="B770" t="s">
        <v>8953</v>
      </c>
      <c r="C770" t="s">
        <v>74</v>
      </c>
      <c r="D770" t="s">
        <v>74</v>
      </c>
      <c r="E770" t="s">
        <v>74</v>
      </c>
      <c r="F770" t="s">
        <v>8953</v>
      </c>
      <c r="G770" t="s">
        <v>74</v>
      </c>
      <c r="H770" t="s">
        <v>74</v>
      </c>
      <c r="I770" t="s">
        <v>8954</v>
      </c>
      <c r="J770" t="s">
        <v>8955</v>
      </c>
      <c r="K770" t="s">
        <v>74</v>
      </c>
      <c r="L770" t="s">
        <v>74</v>
      </c>
      <c r="M770" t="s">
        <v>77</v>
      </c>
      <c r="N770" t="s">
        <v>332</v>
      </c>
      <c r="O770" t="s">
        <v>8956</v>
      </c>
      <c r="P770" t="s">
        <v>8957</v>
      </c>
      <c r="Q770" t="s">
        <v>8958</v>
      </c>
      <c r="R770" t="s">
        <v>74</v>
      </c>
      <c r="S770" t="s">
        <v>8959</v>
      </c>
      <c r="T770" t="s">
        <v>74</v>
      </c>
      <c r="U770" t="s">
        <v>8960</v>
      </c>
      <c r="V770" t="s">
        <v>8961</v>
      </c>
      <c r="W770" t="s">
        <v>8962</v>
      </c>
      <c r="X770" t="s">
        <v>8963</v>
      </c>
      <c r="Y770" t="s">
        <v>8964</v>
      </c>
      <c r="Z770" t="s">
        <v>8965</v>
      </c>
      <c r="AA770" t="s">
        <v>74</v>
      </c>
      <c r="AB770" t="s">
        <v>74</v>
      </c>
      <c r="AC770" t="s">
        <v>74</v>
      </c>
      <c r="AD770" t="s">
        <v>74</v>
      </c>
      <c r="AE770" t="s">
        <v>74</v>
      </c>
      <c r="AF770" t="s">
        <v>74</v>
      </c>
      <c r="AG770">
        <v>188</v>
      </c>
      <c r="AH770">
        <v>7</v>
      </c>
      <c r="AI770">
        <v>7</v>
      </c>
      <c r="AJ770">
        <v>0</v>
      </c>
      <c r="AK770">
        <v>2</v>
      </c>
      <c r="AL770" t="s">
        <v>8966</v>
      </c>
      <c r="AM770" t="s">
        <v>8967</v>
      </c>
      <c r="AN770" t="s">
        <v>8968</v>
      </c>
      <c r="AO770" t="s">
        <v>8969</v>
      </c>
      <c r="AP770" t="s">
        <v>8970</v>
      </c>
      <c r="AQ770" t="s">
        <v>74</v>
      </c>
      <c r="AR770" t="s">
        <v>8971</v>
      </c>
      <c r="AS770" t="s">
        <v>8972</v>
      </c>
      <c r="AT770" t="s">
        <v>74</v>
      </c>
      <c r="AU770">
        <v>1997</v>
      </c>
      <c r="AV770">
        <v>52</v>
      </c>
      <c r="AW770" t="s">
        <v>74</v>
      </c>
      <c r="AX770">
        <v>1</v>
      </c>
      <c r="AY770" t="s">
        <v>74</v>
      </c>
      <c r="AZ770" t="s">
        <v>74</v>
      </c>
      <c r="BA770" t="s">
        <v>74</v>
      </c>
      <c r="BB770">
        <v>17</v>
      </c>
      <c r="BC770">
        <v>50</v>
      </c>
      <c r="BD770" t="s">
        <v>74</v>
      </c>
      <c r="BE770" t="s">
        <v>8973</v>
      </c>
      <c r="BF770" t="str">
        <f>HYPERLINK("http://dx.doi.org/10.1080/00359199709520616","http://dx.doi.org/10.1080/00359199709520616")</f>
        <v>http://dx.doi.org/10.1080/00359199709520616</v>
      </c>
      <c r="BG770" t="s">
        <v>74</v>
      </c>
      <c r="BH770" t="s">
        <v>74</v>
      </c>
      <c r="BI770">
        <v>34</v>
      </c>
      <c r="BJ770" t="s">
        <v>619</v>
      </c>
      <c r="BK770" t="s">
        <v>350</v>
      </c>
      <c r="BL770" t="s">
        <v>620</v>
      </c>
      <c r="BM770" t="s">
        <v>8974</v>
      </c>
      <c r="BN770" t="s">
        <v>74</v>
      </c>
      <c r="BO770" t="s">
        <v>74</v>
      </c>
      <c r="BP770" t="s">
        <v>74</v>
      </c>
      <c r="BQ770" t="s">
        <v>74</v>
      </c>
      <c r="BR770" t="s">
        <v>97</v>
      </c>
      <c r="BS770" t="s">
        <v>8975</v>
      </c>
      <c r="BT770" t="str">
        <f>HYPERLINK("https%3A%2F%2Fwww.webofscience.com%2Fwos%2Fwoscc%2Ffull-record%2FWOS:000071552200003","View Full Record in Web of Science")</f>
        <v>View Full Record in Web of Science</v>
      </c>
    </row>
    <row r="771" spans="1:72" x14ac:dyDescent="0.15">
      <c r="A771" t="s">
        <v>72</v>
      </c>
      <c r="B771" t="s">
        <v>8976</v>
      </c>
      <c r="C771" t="s">
        <v>74</v>
      </c>
      <c r="D771" t="s">
        <v>74</v>
      </c>
      <c r="E771" t="s">
        <v>74</v>
      </c>
      <c r="F771" t="s">
        <v>8976</v>
      </c>
      <c r="G771" t="s">
        <v>74</v>
      </c>
      <c r="H771" t="s">
        <v>74</v>
      </c>
      <c r="I771" t="s">
        <v>8977</v>
      </c>
      <c r="J771" t="s">
        <v>8955</v>
      </c>
      <c r="K771" t="s">
        <v>74</v>
      </c>
      <c r="L771" t="s">
        <v>74</v>
      </c>
      <c r="M771" t="s">
        <v>77</v>
      </c>
      <c r="N771" t="s">
        <v>332</v>
      </c>
      <c r="O771" t="s">
        <v>8956</v>
      </c>
      <c r="P771" t="s">
        <v>8957</v>
      </c>
      <c r="Q771" t="s">
        <v>8958</v>
      </c>
      <c r="R771" t="s">
        <v>74</v>
      </c>
      <c r="S771" t="s">
        <v>8959</v>
      </c>
      <c r="T771" t="s">
        <v>74</v>
      </c>
      <c r="U771" t="s">
        <v>8978</v>
      </c>
      <c r="V771" t="s">
        <v>8979</v>
      </c>
      <c r="W771" t="s">
        <v>8980</v>
      </c>
      <c r="X771" t="s">
        <v>8963</v>
      </c>
      <c r="Y771" t="s">
        <v>8981</v>
      </c>
      <c r="Z771" t="s">
        <v>8982</v>
      </c>
      <c r="AA771" t="s">
        <v>74</v>
      </c>
      <c r="AB771" t="s">
        <v>74</v>
      </c>
      <c r="AC771" t="s">
        <v>74</v>
      </c>
      <c r="AD771" t="s">
        <v>74</v>
      </c>
      <c r="AE771" t="s">
        <v>74</v>
      </c>
      <c r="AF771" t="s">
        <v>74</v>
      </c>
      <c r="AG771">
        <v>178</v>
      </c>
      <c r="AH771">
        <v>8</v>
      </c>
      <c r="AI771">
        <v>8</v>
      </c>
      <c r="AJ771">
        <v>0</v>
      </c>
      <c r="AK771">
        <v>8</v>
      </c>
      <c r="AL771" t="s">
        <v>8966</v>
      </c>
      <c r="AM771" t="s">
        <v>8967</v>
      </c>
      <c r="AN771" t="s">
        <v>8983</v>
      </c>
      <c r="AO771" t="s">
        <v>8969</v>
      </c>
      <c r="AP771" t="s">
        <v>74</v>
      </c>
      <c r="AQ771" t="s">
        <v>74</v>
      </c>
      <c r="AR771" t="s">
        <v>8971</v>
      </c>
      <c r="AS771" t="s">
        <v>8972</v>
      </c>
      <c r="AT771" t="s">
        <v>74</v>
      </c>
      <c r="AU771">
        <v>1997</v>
      </c>
      <c r="AV771">
        <v>52</v>
      </c>
      <c r="AW771" t="s">
        <v>74</v>
      </c>
      <c r="AX771">
        <v>1</v>
      </c>
      <c r="AY771" t="s">
        <v>74</v>
      </c>
      <c r="AZ771" t="s">
        <v>74</v>
      </c>
      <c r="BA771" t="s">
        <v>74</v>
      </c>
      <c r="BB771">
        <v>51</v>
      </c>
      <c r="BC771">
        <v>79</v>
      </c>
      <c r="BD771" t="s">
        <v>74</v>
      </c>
      <c r="BE771" t="s">
        <v>8984</v>
      </c>
      <c r="BF771" t="str">
        <f>HYPERLINK("http://dx.doi.org/10.1080/00359199709520617","http://dx.doi.org/10.1080/00359199709520617")</f>
        <v>http://dx.doi.org/10.1080/00359199709520617</v>
      </c>
      <c r="BG771" t="s">
        <v>74</v>
      </c>
      <c r="BH771" t="s">
        <v>74</v>
      </c>
      <c r="BI771">
        <v>29</v>
      </c>
      <c r="BJ771" t="s">
        <v>619</v>
      </c>
      <c r="BK771" t="s">
        <v>350</v>
      </c>
      <c r="BL771" t="s">
        <v>620</v>
      </c>
      <c r="BM771" t="s">
        <v>8974</v>
      </c>
      <c r="BN771" t="s">
        <v>74</v>
      </c>
      <c r="BO771" t="s">
        <v>74</v>
      </c>
      <c r="BP771" t="s">
        <v>74</v>
      </c>
      <c r="BQ771" t="s">
        <v>74</v>
      </c>
      <c r="BR771" t="s">
        <v>97</v>
      </c>
      <c r="BS771" t="s">
        <v>8985</v>
      </c>
      <c r="BT771" t="str">
        <f>HYPERLINK("https%3A%2F%2Fwww.webofscience.com%2Fwos%2Fwoscc%2Ffull-record%2FWOS:000071552200004","View Full Record in Web of Science")</f>
        <v>View Full Record in Web of Science</v>
      </c>
    </row>
    <row r="772" spans="1:72" x14ac:dyDescent="0.15">
      <c r="A772" t="s">
        <v>72</v>
      </c>
      <c r="B772" t="s">
        <v>8986</v>
      </c>
      <c r="C772" t="s">
        <v>74</v>
      </c>
      <c r="D772" t="s">
        <v>74</v>
      </c>
      <c r="E772" t="s">
        <v>74</v>
      </c>
      <c r="F772" t="s">
        <v>8986</v>
      </c>
      <c r="G772" t="s">
        <v>74</v>
      </c>
      <c r="H772" t="s">
        <v>74</v>
      </c>
      <c r="I772" t="s">
        <v>8987</v>
      </c>
      <c r="J772" t="s">
        <v>8988</v>
      </c>
      <c r="K772" t="s">
        <v>74</v>
      </c>
      <c r="L772" t="s">
        <v>74</v>
      </c>
      <c r="M772" t="s">
        <v>77</v>
      </c>
      <c r="N772" t="s">
        <v>78</v>
      </c>
      <c r="O772" t="s">
        <v>74</v>
      </c>
      <c r="P772" t="s">
        <v>74</v>
      </c>
      <c r="Q772" t="s">
        <v>74</v>
      </c>
      <c r="R772" t="s">
        <v>74</v>
      </c>
      <c r="S772" t="s">
        <v>74</v>
      </c>
      <c r="T772" t="s">
        <v>74</v>
      </c>
      <c r="U772" t="s">
        <v>74</v>
      </c>
      <c r="V772" t="s">
        <v>8989</v>
      </c>
      <c r="W772" t="s">
        <v>8990</v>
      </c>
      <c r="X772" t="s">
        <v>8991</v>
      </c>
      <c r="Y772" t="s">
        <v>8992</v>
      </c>
      <c r="Z772" t="s">
        <v>74</v>
      </c>
      <c r="AA772" t="s">
        <v>8993</v>
      </c>
      <c r="AB772" t="s">
        <v>8994</v>
      </c>
      <c r="AC772" t="s">
        <v>74</v>
      </c>
      <c r="AD772" t="s">
        <v>74</v>
      </c>
      <c r="AE772" t="s">
        <v>74</v>
      </c>
      <c r="AF772" t="s">
        <v>74</v>
      </c>
      <c r="AG772">
        <v>21</v>
      </c>
      <c r="AH772">
        <v>11</v>
      </c>
      <c r="AI772">
        <v>11</v>
      </c>
      <c r="AJ772">
        <v>0</v>
      </c>
      <c r="AK772">
        <v>4</v>
      </c>
      <c r="AL772" t="s">
        <v>175</v>
      </c>
      <c r="AM772" t="s">
        <v>132</v>
      </c>
      <c r="AN772" t="s">
        <v>176</v>
      </c>
      <c r="AO772" t="s">
        <v>8995</v>
      </c>
      <c r="AP772" t="s">
        <v>74</v>
      </c>
      <c r="AQ772" t="s">
        <v>74</v>
      </c>
      <c r="AR772" t="s">
        <v>8996</v>
      </c>
      <c r="AS772" t="s">
        <v>8997</v>
      </c>
      <c r="AT772" t="s">
        <v>74</v>
      </c>
      <c r="AU772">
        <v>1997</v>
      </c>
      <c r="AV772">
        <v>17</v>
      </c>
      <c r="AW772" t="s">
        <v>4612</v>
      </c>
      <c r="AX772" t="s">
        <v>74</v>
      </c>
      <c r="AY772" t="s">
        <v>74</v>
      </c>
      <c r="AZ772" t="s">
        <v>74</v>
      </c>
      <c r="BA772" t="s">
        <v>74</v>
      </c>
      <c r="BB772">
        <v>329</v>
      </c>
      <c r="BC772">
        <v>335</v>
      </c>
      <c r="BD772" t="s">
        <v>74</v>
      </c>
      <c r="BE772" t="s">
        <v>74</v>
      </c>
      <c r="BF772" t="s">
        <v>74</v>
      </c>
      <c r="BG772" t="s">
        <v>74</v>
      </c>
      <c r="BH772" t="s">
        <v>74</v>
      </c>
      <c r="BI772">
        <v>7</v>
      </c>
      <c r="BJ772" t="s">
        <v>3265</v>
      </c>
      <c r="BK772" t="s">
        <v>95</v>
      </c>
      <c r="BL772" t="s">
        <v>3266</v>
      </c>
      <c r="BM772" t="s">
        <v>8998</v>
      </c>
      <c r="BN772" t="s">
        <v>74</v>
      </c>
      <c r="BO772" t="s">
        <v>74</v>
      </c>
      <c r="BP772" t="s">
        <v>74</v>
      </c>
      <c r="BQ772" t="s">
        <v>74</v>
      </c>
      <c r="BR772" t="s">
        <v>97</v>
      </c>
      <c r="BS772" t="s">
        <v>8999</v>
      </c>
      <c r="BT772" t="str">
        <f>HYPERLINK("https%3A%2F%2Fwww.webofscience.com%2Fwos%2Fwoscc%2Ffull-record%2FWOS:000073726100012","View Full Record in Web of Science")</f>
        <v>View Full Record in Web of Science</v>
      </c>
    </row>
    <row r="773" spans="1:72" x14ac:dyDescent="0.15">
      <c r="A773" t="s">
        <v>5885</v>
      </c>
      <c r="B773" t="s">
        <v>9000</v>
      </c>
      <c r="C773" t="s">
        <v>74</v>
      </c>
      <c r="D773" t="s">
        <v>9001</v>
      </c>
      <c r="E773" t="s">
        <v>74</v>
      </c>
      <c r="F773" t="s">
        <v>9000</v>
      </c>
      <c r="G773" t="s">
        <v>74</v>
      </c>
      <c r="H773" t="s">
        <v>74</v>
      </c>
      <c r="I773" t="s">
        <v>9002</v>
      </c>
      <c r="J773" t="s">
        <v>9003</v>
      </c>
      <c r="K773" t="s">
        <v>74</v>
      </c>
      <c r="L773" t="s">
        <v>74</v>
      </c>
      <c r="M773" t="s">
        <v>77</v>
      </c>
      <c r="N773" t="s">
        <v>5890</v>
      </c>
      <c r="O773" t="s">
        <v>9004</v>
      </c>
      <c r="P773" t="s">
        <v>9005</v>
      </c>
      <c r="Q773" t="s">
        <v>9006</v>
      </c>
      <c r="R773" t="s">
        <v>74</v>
      </c>
      <c r="S773" t="s">
        <v>9007</v>
      </c>
      <c r="T773" t="s">
        <v>74</v>
      </c>
      <c r="U773" t="s">
        <v>74</v>
      </c>
      <c r="V773" t="s">
        <v>9008</v>
      </c>
      <c r="W773" t="s">
        <v>74</v>
      </c>
      <c r="X773" t="s">
        <v>74</v>
      </c>
      <c r="Y773" t="s">
        <v>9009</v>
      </c>
      <c r="Z773" t="s">
        <v>74</v>
      </c>
      <c r="AA773" t="s">
        <v>74</v>
      </c>
      <c r="AB773" t="s">
        <v>74</v>
      </c>
      <c r="AC773" t="s">
        <v>74</v>
      </c>
      <c r="AD773" t="s">
        <v>74</v>
      </c>
      <c r="AE773" t="s">
        <v>74</v>
      </c>
      <c r="AF773" t="s">
        <v>74</v>
      </c>
      <c r="AG773">
        <v>0</v>
      </c>
      <c r="AH773">
        <v>3</v>
      </c>
      <c r="AI773">
        <v>3</v>
      </c>
      <c r="AJ773">
        <v>0</v>
      </c>
      <c r="AK773">
        <v>5</v>
      </c>
      <c r="AL773" t="s">
        <v>9010</v>
      </c>
      <c r="AM773" t="s">
        <v>9011</v>
      </c>
      <c r="AN773" t="s">
        <v>9012</v>
      </c>
      <c r="AO773" t="s">
        <v>74</v>
      </c>
      <c r="AP773" t="s">
        <v>74</v>
      </c>
      <c r="AQ773" t="s">
        <v>9013</v>
      </c>
      <c r="AR773" t="s">
        <v>74</v>
      </c>
      <c r="AS773" t="s">
        <v>74</v>
      </c>
      <c r="AT773" t="s">
        <v>74</v>
      </c>
      <c r="AU773">
        <v>1997</v>
      </c>
      <c r="AV773" t="s">
        <v>74</v>
      </c>
      <c r="AW773" t="s">
        <v>74</v>
      </c>
      <c r="AX773" t="s">
        <v>74</v>
      </c>
      <c r="AY773" t="s">
        <v>74</v>
      </c>
      <c r="AZ773" t="s">
        <v>74</v>
      </c>
      <c r="BA773" t="s">
        <v>74</v>
      </c>
      <c r="BB773">
        <v>111</v>
      </c>
      <c r="BC773">
        <v>124</v>
      </c>
      <c r="BD773" t="s">
        <v>74</v>
      </c>
      <c r="BE773" t="s">
        <v>74</v>
      </c>
      <c r="BF773" t="s">
        <v>74</v>
      </c>
      <c r="BG773" t="s">
        <v>74</v>
      </c>
      <c r="BH773" t="s">
        <v>74</v>
      </c>
      <c r="BI773">
        <v>14</v>
      </c>
      <c r="BJ773" t="s">
        <v>9014</v>
      </c>
      <c r="BK773" t="s">
        <v>5898</v>
      </c>
      <c r="BL773" t="s">
        <v>9014</v>
      </c>
      <c r="BM773" t="s">
        <v>9015</v>
      </c>
      <c r="BN773" t="s">
        <v>74</v>
      </c>
      <c r="BO773" t="s">
        <v>74</v>
      </c>
      <c r="BP773" t="s">
        <v>74</v>
      </c>
      <c r="BQ773" t="s">
        <v>74</v>
      </c>
      <c r="BR773" t="s">
        <v>97</v>
      </c>
      <c r="BS773" t="s">
        <v>9016</v>
      </c>
      <c r="BT773" t="str">
        <f>HYPERLINK("https%3A%2F%2Fwww.webofscience.com%2Fwos%2Fwoscc%2Ffull-record%2FWOS:A1997BH25W00017","View Full Record in Web of Science")</f>
        <v>View Full Record in Web of Science</v>
      </c>
    </row>
    <row r="774" spans="1:72" x14ac:dyDescent="0.15">
      <c r="A774" t="s">
        <v>72</v>
      </c>
      <c r="B774" t="s">
        <v>9017</v>
      </c>
      <c r="C774" t="s">
        <v>74</v>
      </c>
      <c r="D774" t="s">
        <v>74</v>
      </c>
      <c r="E774" t="s">
        <v>74</v>
      </c>
      <c r="F774" t="s">
        <v>9017</v>
      </c>
      <c r="G774" t="s">
        <v>74</v>
      </c>
      <c r="H774" t="s">
        <v>74</v>
      </c>
      <c r="I774" t="s">
        <v>9018</v>
      </c>
      <c r="J774" t="s">
        <v>9019</v>
      </c>
      <c r="K774" t="s">
        <v>74</v>
      </c>
      <c r="L774" t="s">
        <v>74</v>
      </c>
      <c r="M774" t="s">
        <v>77</v>
      </c>
      <c r="N774" t="s">
        <v>78</v>
      </c>
      <c r="O774" t="s">
        <v>74</v>
      </c>
      <c r="P774" t="s">
        <v>74</v>
      </c>
      <c r="Q774" t="s">
        <v>74</v>
      </c>
      <c r="R774" t="s">
        <v>74</v>
      </c>
      <c r="S774" t="s">
        <v>74</v>
      </c>
      <c r="T774" t="s">
        <v>9020</v>
      </c>
      <c r="U774" t="s">
        <v>74</v>
      </c>
      <c r="V774" t="s">
        <v>9021</v>
      </c>
      <c r="W774" t="s">
        <v>9022</v>
      </c>
      <c r="X774" t="s">
        <v>9023</v>
      </c>
      <c r="Y774" t="s">
        <v>74</v>
      </c>
      <c r="Z774" t="s">
        <v>74</v>
      </c>
      <c r="AA774" t="s">
        <v>74</v>
      </c>
      <c r="AB774" t="s">
        <v>74</v>
      </c>
      <c r="AC774" t="s">
        <v>74</v>
      </c>
      <c r="AD774" t="s">
        <v>74</v>
      </c>
      <c r="AE774" t="s">
        <v>74</v>
      </c>
      <c r="AF774" t="s">
        <v>74</v>
      </c>
      <c r="AG774">
        <v>12</v>
      </c>
      <c r="AH774">
        <v>36</v>
      </c>
      <c r="AI774">
        <v>36</v>
      </c>
      <c r="AJ774">
        <v>0</v>
      </c>
      <c r="AK774">
        <v>7</v>
      </c>
      <c r="AL774" t="s">
        <v>3202</v>
      </c>
      <c r="AM774" t="s">
        <v>824</v>
      </c>
      <c r="AN774" t="s">
        <v>3203</v>
      </c>
      <c r="AO774" t="s">
        <v>9024</v>
      </c>
      <c r="AP774" t="s">
        <v>74</v>
      </c>
      <c r="AQ774" t="s">
        <v>74</v>
      </c>
      <c r="AR774" t="s">
        <v>9025</v>
      </c>
      <c r="AS774" t="s">
        <v>9026</v>
      </c>
      <c r="AT774" t="s">
        <v>5966</v>
      </c>
      <c r="AU774">
        <v>1997</v>
      </c>
      <c r="AV774">
        <v>13</v>
      </c>
      <c r="AW774">
        <v>1</v>
      </c>
      <c r="AX774" t="s">
        <v>74</v>
      </c>
      <c r="AY774" t="s">
        <v>74</v>
      </c>
      <c r="AZ774" t="s">
        <v>74</v>
      </c>
      <c r="BA774" t="s">
        <v>74</v>
      </c>
      <c r="BB774">
        <v>137</v>
      </c>
      <c r="BC774">
        <v>139</v>
      </c>
      <c r="BD774" t="s">
        <v>74</v>
      </c>
      <c r="BE774" t="s">
        <v>9027</v>
      </c>
      <c r="BF774" t="str">
        <f>HYPERLINK("http://dx.doi.org/10.1007/BF02770822","http://dx.doi.org/10.1007/BF02770822")</f>
        <v>http://dx.doi.org/10.1007/BF02770822</v>
      </c>
      <c r="BG774" t="s">
        <v>74</v>
      </c>
      <c r="BH774" t="s">
        <v>74</v>
      </c>
      <c r="BI774">
        <v>3</v>
      </c>
      <c r="BJ774" t="s">
        <v>9028</v>
      </c>
      <c r="BK774" t="s">
        <v>95</v>
      </c>
      <c r="BL774" t="s">
        <v>9028</v>
      </c>
      <c r="BM774" t="s">
        <v>9029</v>
      </c>
      <c r="BN774" t="s">
        <v>74</v>
      </c>
      <c r="BO774" t="s">
        <v>74</v>
      </c>
      <c r="BP774" t="s">
        <v>74</v>
      </c>
      <c r="BQ774" t="s">
        <v>74</v>
      </c>
      <c r="BR774" t="s">
        <v>97</v>
      </c>
      <c r="BS774" t="s">
        <v>9030</v>
      </c>
      <c r="BT774" t="str">
        <f>HYPERLINK("https%3A%2F%2Fwww.webofscience.com%2Fwos%2Fwoscc%2Ffull-record%2FWOS:A1997WD06800025","View Full Record in Web of Science")</f>
        <v>View Full Record in Web of Science</v>
      </c>
    </row>
    <row r="775" spans="1:72" x14ac:dyDescent="0.15">
      <c r="A775" t="s">
        <v>72</v>
      </c>
      <c r="B775" t="s">
        <v>9031</v>
      </c>
      <c r="C775" t="s">
        <v>74</v>
      </c>
      <c r="D775" t="s">
        <v>74</v>
      </c>
      <c r="E775" t="s">
        <v>74</v>
      </c>
      <c r="F775" t="s">
        <v>9031</v>
      </c>
      <c r="G775" t="s">
        <v>74</v>
      </c>
      <c r="H775" t="s">
        <v>74</v>
      </c>
      <c r="I775" t="s">
        <v>9032</v>
      </c>
      <c r="J775" t="s">
        <v>683</v>
      </c>
      <c r="K775" t="s">
        <v>74</v>
      </c>
      <c r="L775" t="s">
        <v>74</v>
      </c>
      <c r="M775" t="s">
        <v>77</v>
      </c>
      <c r="N775" t="s">
        <v>78</v>
      </c>
      <c r="O775" t="s">
        <v>74</v>
      </c>
      <c r="P775" t="s">
        <v>74</v>
      </c>
      <c r="Q775" t="s">
        <v>74</v>
      </c>
      <c r="R775" t="s">
        <v>74</v>
      </c>
      <c r="S775" t="s">
        <v>74</v>
      </c>
      <c r="T775" t="s">
        <v>9033</v>
      </c>
      <c r="U775" t="s">
        <v>9034</v>
      </c>
      <c r="V775" t="s">
        <v>9035</v>
      </c>
      <c r="W775" t="s">
        <v>9036</v>
      </c>
      <c r="X775" t="s">
        <v>9037</v>
      </c>
      <c r="Y775" t="s">
        <v>74</v>
      </c>
      <c r="Z775" t="s">
        <v>74</v>
      </c>
      <c r="AA775" t="s">
        <v>74</v>
      </c>
      <c r="AB775" t="s">
        <v>74</v>
      </c>
      <c r="AC775" t="s">
        <v>74</v>
      </c>
      <c r="AD775" t="s">
        <v>74</v>
      </c>
      <c r="AE775" t="s">
        <v>74</v>
      </c>
      <c r="AF775" t="s">
        <v>74</v>
      </c>
      <c r="AG775">
        <v>46</v>
      </c>
      <c r="AH775">
        <v>29</v>
      </c>
      <c r="AI775">
        <v>31</v>
      </c>
      <c r="AJ775">
        <v>0</v>
      </c>
      <c r="AK775">
        <v>6</v>
      </c>
      <c r="AL775" t="s">
        <v>108</v>
      </c>
      <c r="AM775" t="s">
        <v>109</v>
      </c>
      <c r="AN775" t="s">
        <v>110</v>
      </c>
      <c r="AO775" t="s">
        <v>689</v>
      </c>
      <c r="AP775" t="s">
        <v>74</v>
      </c>
      <c r="AQ775" t="s">
        <v>74</v>
      </c>
      <c r="AR775" t="s">
        <v>683</v>
      </c>
      <c r="AS775" t="s">
        <v>690</v>
      </c>
      <c r="AT775" t="s">
        <v>9038</v>
      </c>
      <c r="AU775">
        <v>1996</v>
      </c>
      <c r="AV775">
        <v>267</v>
      </c>
      <c r="AW775" t="s">
        <v>562</v>
      </c>
      <c r="AX775" t="s">
        <v>74</v>
      </c>
      <c r="AY775" t="s">
        <v>74</v>
      </c>
      <c r="AZ775" t="s">
        <v>74</v>
      </c>
      <c r="BA775" t="s">
        <v>74</v>
      </c>
      <c r="BB775">
        <v>31</v>
      </c>
      <c r="BC775">
        <v>56</v>
      </c>
      <c r="BD775" t="s">
        <v>74</v>
      </c>
      <c r="BE775" t="s">
        <v>9039</v>
      </c>
      <c r="BF775" t="str">
        <f>HYPERLINK("http://dx.doi.org/10.1016/S0040-1951(96)00090-X","http://dx.doi.org/10.1016/S0040-1951(96)00090-X")</f>
        <v>http://dx.doi.org/10.1016/S0040-1951(96)00090-X</v>
      </c>
      <c r="BG775" t="s">
        <v>74</v>
      </c>
      <c r="BH775" t="s">
        <v>74</v>
      </c>
      <c r="BI775">
        <v>26</v>
      </c>
      <c r="BJ775" t="s">
        <v>225</v>
      </c>
      <c r="BK775" t="s">
        <v>95</v>
      </c>
      <c r="BL775" t="s">
        <v>225</v>
      </c>
      <c r="BM775" t="s">
        <v>9040</v>
      </c>
      <c r="BN775" t="s">
        <v>74</v>
      </c>
      <c r="BO775" t="s">
        <v>74</v>
      </c>
      <c r="BP775" t="s">
        <v>74</v>
      </c>
      <c r="BQ775" t="s">
        <v>74</v>
      </c>
      <c r="BR775" t="s">
        <v>97</v>
      </c>
      <c r="BS775" t="s">
        <v>9041</v>
      </c>
      <c r="BT775" t="str">
        <f>HYPERLINK("https%3A%2F%2Fwww.webofscience.com%2Fwos%2Fwoscc%2Ffull-record%2FWOS:A1996WG68800002","View Full Record in Web of Science")</f>
        <v>View Full Record in Web of Science</v>
      </c>
    </row>
    <row r="776" spans="1:72" x14ac:dyDescent="0.15">
      <c r="A776" t="s">
        <v>72</v>
      </c>
      <c r="B776" t="s">
        <v>9042</v>
      </c>
      <c r="C776" t="s">
        <v>74</v>
      </c>
      <c r="D776" t="s">
        <v>74</v>
      </c>
      <c r="E776" t="s">
        <v>74</v>
      </c>
      <c r="F776" t="s">
        <v>9042</v>
      </c>
      <c r="G776" t="s">
        <v>74</v>
      </c>
      <c r="H776" t="s">
        <v>74</v>
      </c>
      <c r="I776" t="s">
        <v>9043</v>
      </c>
      <c r="J776" t="s">
        <v>9044</v>
      </c>
      <c r="K776" t="s">
        <v>74</v>
      </c>
      <c r="L776" t="s">
        <v>74</v>
      </c>
      <c r="M776" t="s">
        <v>77</v>
      </c>
      <c r="N776" t="s">
        <v>78</v>
      </c>
      <c r="O776" t="s">
        <v>74</v>
      </c>
      <c r="P776" t="s">
        <v>74</v>
      </c>
      <c r="Q776" t="s">
        <v>74</v>
      </c>
      <c r="R776" t="s">
        <v>74</v>
      </c>
      <c r="S776" t="s">
        <v>74</v>
      </c>
      <c r="T776" t="s">
        <v>74</v>
      </c>
      <c r="U776" t="s">
        <v>74</v>
      </c>
      <c r="V776" t="s">
        <v>9045</v>
      </c>
      <c r="W776" t="s">
        <v>9046</v>
      </c>
      <c r="X776" t="s">
        <v>9047</v>
      </c>
      <c r="Y776" t="s">
        <v>9048</v>
      </c>
      <c r="Z776" t="s">
        <v>74</v>
      </c>
      <c r="AA776" t="s">
        <v>74</v>
      </c>
      <c r="AB776" t="s">
        <v>74</v>
      </c>
      <c r="AC776" t="s">
        <v>74</v>
      </c>
      <c r="AD776" t="s">
        <v>74</v>
      </c>
      <c r="AE776" t="s">
        <v>74</v>
      </c>
      <c r="AF776" t="s">
        <v>74</v>
      </c>
      <c r="AG776">
        <v>13</v>
      </c>
      <c r="AH776">
        <v>1</v>
      </c>
      <c r="AI776">
        <v>1</v>
      </c>
      <c r="AJ776">
        <v>0</v>
      </c>
      <c r="AK776">
        <v>3</v>
      </c>
      <c r="AL776" t="s">
        <v>9049</v>
      </c>
      <c r="AM776" t="s">
        <v>572</v>
      </c>
      <c r="AN776" t="s">
        <v>9050</v>
      </c>
      <c r="AO776" t="s">
        <v>9051</v>
      </c>
      <c r="AP776" t="s">
        <v>74</v>
      </c>
      <c r="AQ776" t="s">
        <v>74</v>
      </c>
      <c r="AR776" t="s">
        <v>9052</v>
      </c>
      <c r="AS776" t="s">
        <v>9053</v>
      </c>
      <c r="AT776" t="s">
        <v>9054</v>
      </c>
      <c r="AU776">
        <v>1996</v>
      </c>
      <c r="AV776">
        <v>109</v>
      </c>
      <c r="AW776">
        <v>4</v>
      </c>
      <c r="AX776" t="s">
        <v>74</v>
      </c>
      <c r="AY776" t="s">
        <v>74</v>
      </c>
      <c r="AZ776" t="s">
        <v>74</v>
      </c>
      <c r="BA776" t="s">
        <v>74</v>
      </c>
      <c r="BB776">
        <v>645</v>
      </c>
      <c r="BC776">
        <v>652</v>
      </c>
      <c r="BD776" t="s">
        <v>74</v>
      </c>
      <c r="BE776" t="s">
        <v>74</v>
      </c>
      <c r="BF776" t="s">
        <v>74</v>
      </c>
      <c r="BG776" t="s">
        <v>74</v>
      </c>
      <c r="BH776" t="s">
        <v>74</v>
      </c>
      <c r="BI776">
        <v>8</v>
      </c>
      <c r="BJ776" t="s">
        <v>1778</v>
      </c>
      <c r="BK776" t="s">
        <v>95</v>
      </c>
      <c r="BL776" t="s">
        <v>1779</v>
      </c>
      <c r="BM776" t="s">
        <v>9055</v>
      </c>
      <c r="BN776" t="s">
        <v>74</v>
      </c>
      <c r="BO776" t="s">
        <v>74</v>
      </c>
      <c r="BP776" t="s">
        <v>74</v>
      </c>
      <c r="BQ776" t="s">
        <v>74</v>
      </c>
      <c r="BR776" t="s">
        <v>97</v>
      </c>
      <c r="BS776" t="s">
        <v>9056</v>
      </c>
      <c r="BT776" t="str">
        <f>HYPERLINK("https%3A%2F%2Fwww.webofscience.com%2Fwos%2Fwoscc%2Ffull-record%2FWOS:A1996WA76100003","View Full Record in Web of Science")</f>
        <v>View Full Record in Web of Science</v>
      </c>
    </row>
    <row r="777" spans="1:72" x14ac:dyDescent="0.15">
      <c r="A777" t="s">
        <v>72</v>
      </c>
      <c r="B777" t="s">
        <v>9057</v>
      </c>
      <c r="C777" t="s">
        <v>74</v>
      </c>
      <c r="D777" t="s">
        <v>74</v>
      </c>
      <c r="E777" t="s">
        <v>74</v>
      </c>
      <c r="F777" t="s">
        <v>9057</v>
      </c>
      <c r="G777" t="s">
        <v>74</v>
      </c>
      <c r="H777" t="s">
        <v>74</v>
      </c>
      <c r="I777" t="s">
        <v>9058</v>
      </c>
      <c r="J777" t="s">
        <v>696</v>
      </c>
      <c r="K777" t="s">
        <v>74</v>
      </c>
      <c r="L777" t="s">
        <v>74</v>
      </c>
      <c r="M777" t="s">
        <v>77</v>
      </c>
      <c r="N777" t="s">
        <v>78</v>
      </c>
      <c r="O777" t="s">
        <v>74</v>
      </c>
      <c r="P777" t="s">
        <v>74</v>
      </c>
      <c r="Q777" t="s">
        <v>74</v>
      </c>
      <c r="R777" t="s">
        <v>74</v>
      </c>
      <c r="S777" t="s">
        <v>74</v>
      </c>
      <c r="T777" t="s">
        <v>74</v>
      </c>
      <c r="U777" t="s">
        <v>9059</v>
      </c>
      <c r="V777" t="s">
        <v>9060</v>
      </c>
      <c r="W777" t="s">
        <v>9061</v>
      </c>
      <c r="X777" t="s">
        <v>9062</v>
      </c>
      <c r="Y777" t="s">
        <v>9063</v>
      </c>
      <c r="Z777" t="s">
        <v>74</v>
      </c>
      <c r="AA777" t="s">
        <v>9064</v>
      </c>
      <c r="AB777" t="s">
        <v>9065</v>
      </c>
      <c r="AC777" t="s">
        <v>74</v>
      </c>
      <c r="AD777" t="s">
        <v>74</v>
      </c>
      <c r="AE777" t="s">
        <v>74</v>
      </c>
      <c r="AF777" t="s">
        <v>74</v>
      </c>
      <c r="AG777">
        <v>41</v>
      </c>
      <c r="AH777">
        <v>22</v>
      </c>
      <c r="AI777">
        <v>24</v>
      </c>
      <c r="AJ777">
        <v>0</v>
      </c>
      <c r="AK777">
        <v>5</v>
      </c>
      <c r="AL777" t="s">
        <v>707</v>
      </c>
      <c r="AM777" t="s">
        <v>572</v>
      </c>
      <c r="AN777" t="s">
        <v>708</v>
      </c>
      <c r="AO777" t="s">
        <v>709</v>
      </c>
      <c r="AP777" t="s">
        <v>74</v>
      </c>
      <c r="AQ777" t="s">
        <v>74</v>
      </c>
      <c r="AR777" t="s">
        <v>711</v>
      </c>
      <c r="AS777" t="s">
        <v>712</v>
      </c>
      <c r="AT777" t="s">
        <v>9066</v>
      </c>
      <c r="AU777">
        <v>1996</v>
      </c>
      <c r="AV777">
        <v>101</v>
      </c>
      <c r="AW777" t="s">
        <v>9067</v>
      </c>
      <c r="AX777" t="s">
        <v>74</v>
      </c>
      <c r="AY777" t="s">
        <v>74</v>
      </c>
      <c r="AZ777" t="s">
        <v>74</v>
      </c>
      <c r="BA777" t="s">
        <v>74</v>
      </c>
      <c r="BB777">
        <v>28627</v>
      </c>
      <c r="BC777">
        <v>28635</v>
      </c>
      <c r="BD777" t="s">
        <v>74</v>
      </c>
      <c r="BE777" t="s">
        <v>9068</v>
      </c>
      <c r="BF777" t="str">
        <f>HYPERLINK("http://dx.doi.org/10.1029/96JD02547","http://dx.doi.org/10.1029/96JD02547")</f>
        <v>http://dx.doi.org/10.1029/96JD02547</v>
      </c>
      <c r="BG777" t="s">
        <v>74</v>
      </c>
      <c r="BH777" t="s">
        <v>74</v>
      </c>
      <c r="BI777">
        <v>9</v>
      </c>
      <c r="BJ777" t="s">
        <v>306</v>
      </c>
      <c r="BK777" t="s">
        <v>95</v>
      </c>
      <c r="BL777" t="s">
        <v>306</v>
      </c>
      <c r="BM777" t="s">
        <v>9069</v>
      </c>
      <c r="BN777" t="s">
        <v>74</v>
      </c>
      <c r="BO777" t="s">
        <v>74</v>
      </c>
      <c r="BP777" t="s">
        <v>74</v>
      </c>
      <c r="BQ777" t="s">
        <v>74</v>
      </c>
      <c r="BR777" t="s">
        <v>97</v>
      </c>
      <c r="BS777" t="s">
        <v>9070</v>
      </c>
      <c r="BT777" t="str">
        <f>HYPERLINK("https%3A%2F%2Fwww.webofscience.com%2Fwos%2Fwoscc%2Ffull-record%2FWOS:A1996VZ78800001","View Full Record in Web of Science")</f>
        <v>View Full Record in Web of Science</v>
      </c>
    </row>
    <row r="778" spans="1:72" x14ac:dyDescent="0.15">
      <c r="A778" t="s">
        <v>72</v>
      </c>
      <c r="B778" t="s">
        <v>9071</v>
      </c>
      <c r="C778" t="s">
        <v>74</v>
      </c>
      <c r="D778" t="s">
        <v>74</v>
      </c>
      <c r="E778" t="s">
        <v>74</v>
      </c>
      <c r="F778" t="s">
        <v>9071</v>
      </c>
      <c r="G778" t="s">
        <v>74</v>
      </c>
      <c r="H778" t="s">
        <v>74</v>
      </c>
      <c r="I778" t="s">
        <v>9072</v>
      </c>
      <c r="J778" t="s">
        <v>696</v>
      </c>
      <c r="K778" t="s">
        <v>74</v>
      </c>
      <c r="L778" t="s">
        <v>74</v>
      </c>
      <c r="M778" t="s">
        <v>77</v>
      </c>
      <c r="N778" t="s">
        <v>78</v>
      </c>
      <c r="O778" t="s">
        <v>74</v>
      </c>
      <c r="P778" t="s">
        <v>74</v>
      </c>
      <c r="Q778" t="s">
        <v>74</v>
      </c>
      <c r="R778" t="s">
        <v>74</v>
      </c>
      <c r="S778" t="s">
        <v>74</v>
      </c>
      <c r="T778" t="s">
        <v>74</v>
      </c>
      <c r="U778" t="s">
        <v>9073</v>
      </c>
      <c r="V778" t="s">
        <v>9074</v>
      </c>
      <c r="W778" t="s">
        <v>9075</v>
      </c>
      <c r="X778" t="s">
        <v>9076</v>
      </c>
      <c r="Y778" t="s">
        <v>9077</v>
      </c>
      <c r="Z778" t="s">
        <v>74</v>
      </c>
      <c r="AA778" t="s">
        <v>74</v>
      </c>
      <c r="AB778" t="s">
        <v>9078</v>
      </c>
      <c r="AC778" t="s">
        <v>74</v>
      </c>
      <c r="AD778" t="s">
        <v>74</v>
      </c>
      <c r="AE778" t="s">
        <v>74</v>
      </c>
      <c r="AF778" t="s">
        <v>74</v>
      </c>
      <c r="AG778">
        <v>59</v>
      </c>
      <c r="AH778">
        <v>6</v>
      </c>
      <c r="AI778">
        <v>6</v>
      </c>
      <c r="AJ778">
        <v>0</v>
      </c>
      <c r="AK778">
        <v>1</v>
      </c>
      <c r="AL778" t="s">
        <v>707</v>
      </c>
      <c r="AM778" t="s">
        <v>572</v>
      </c>
      <c r="AN778" t="s">
        <v>708</v>
      </c>
      <c r="AO778" t="s">
        <v>709</v>
      </c>
      <c r="AP778" t="s">
        <v>710</v>
      </c>
      <c r="AQ778" t="s">
        <v>74</v>
      </c>
      <c r="AR778" t="s">
        <v>711</v>
      </c>
      <c r="AS778" t="s">
        <v>712</v>
      </c>
      <c r="AT778" t="s">
        <v>9066</v>
      </c>
      <c r="AU778">
        <v>1996</v>
      </c>
      <c r="AV778">
        <v>101</v>
      </c>
      <c r="AW778" t="s">
        <v>9067</v>
      </c>
      <c r="AX778" t="s">
        <v>74</v>
      </c>
      <c r="AY778" t="s">
        <v>74</v>
      </c>
      <c r="AZ778" t="s">
        <v>74</v>
      </c>
      <c r="BA778" t="s">
        <v>74</v>
      </c>
      <c r="BB778">
        <v>28731</v>
      </c>
      <c r="BC778">
        <v>28751</v>
      </c>
      <c r="BD778" t="s">
        <v>74</v>
      </c>
      <c r="BE778" t="s">
        <v>9079</v>
      </c>
      <c r="BF778" t="str">
        <f>HYPERLINK("http://dx.doi.org/10.1029/96JD01550","http://dx.doi.org/10.1029/96JD01550")</f>
        <v>http://dx.doi.org/10.1029/96JD01550</v>
      </c>
      <c r="BG778" t="s">
        <v>74</v>
      </c>
      <c r="BH778" t="s">
        <v>74</v>
      </c>
      <c r="BI778">
        <v>21</v>
      </c>
      <c r="BJ778" t="s">
        <v>306</v>
      </c>
      <c r="BK778" t="s">
        <v>95</v>
      </c>
      <c r="BL778" t="s">
        <v>306</v>
      </c>
      <c r="BM778" t="s">
        <v>9069</v>
      </c>
      <c r="BN778" t="s">
        <v>74</v>
      </c>
      <c r="BO778" t="s">
        <v>74</v>
      </c>
      <c r="BP778" t="s">
        <v>74</v>
      </c>
      <c r="BQ778" t="s">
        <v>74</v>
      </c>
      <c r="BR778" t="s">
        <v>97</v>
      </c>
      <c r="BS778" t="s">
        <v>9080</v>
      </c>
      <c r="BT778" t="str">
        <f>HYPERLINK("https%3A%2F%2Fwww.webofscience.com%2Fwos%2Fwoscc%2Ffull-record%2FWOS:A1996VZ78800010","View Full Record in Web of Science")</f>
        <v>View Full Record in Web of Science</v>
      </c>
    </row>
    <row r="779" spans="1:72" x14ac:dyDescent="0.15">
      <c r="A779" t="s">
        <v>72</v>
      </c>
      <c r="B779" t="s">
        <v>9081</v>
      </c>
      <c r="C779" t="s">
        <v>74</v>
      </c>
      <c r="D779" t="s">
        <v>74</v>
      </c>
      <c r="E779" t="s">
        <v>74</v>
      </c>
      <c r="F779" t="s">
        <v>9081</v>
      </c>
      <c r="G779" t="s">
        <v>74</v>
      </c>
      <c r="H779" t="s">
        <v>74</v>
      </c>
      <c r="I779" t="s">
        <v>9082</v>
      </c>
      <c r="J779" t="s">
        <v>1084</v>
      </c>
      <c r="K779" t="s">
        <v>74</v>
      </c>
      <c r="L779" t="s">
        <v>74</v>
      </c>
      <c r="M779" t="s">
        <v>77</v>
      </c>
      <c r="N779" t="s">
        <v>78</v>
      </c>
      <c r="O779" t="s">
        <v>74</v>
      </c>
      <c r="P779" t="s">
        <v>74</v>
      </c>
      <c r="Q779" t="s">
        <v>74</v>
      </c>
      <c r="R779" t="s">
        <v>74</v>
      </c>
      <c r="S779" t="s">
        <v>74</v>
      </c>
      <c r="T779" t="s">
        <v>9083</v>
      </c>
      <c r="U779" t="s">
        <v>9084</v>
      </c>
      <c r="V779" t="s">
        <v>9085</v>
      </c>
      <c r="W779" t="s">
        <v>74</v>
      </c>
      <c r="X779" t="s">
        <v>74</v>
      </c>
      <c r="Y779" t="s">
        <v>9086</v>
      </c>
      <c r="Z779" t="s">
        <v>74</v>
      </c>
      <c r="AA779" t="s">
        <v>74</v>
      </c>
      <c r="AB779" t="s">
        <v>74</v>
      </c>
      <c r="AC779" t="s">
        <v>74</v>
      </c>
      <c r="AD779" t="s">
        <v>74</v>
      </c>
      <c r="AE779" t="s">
        <v>74</v>
      </c>
      <c r="AF779" t="s">
        <v>74</v>
      </c>
      <c r="AG779">
        <v>41</v>
      </c>
      <c r="AH779">
        <v>42</v>
      </c>
      <c r="AI779">
        <v>48</v>
      </c>
      <c r="AJ779">
        <v>0</v>
      </c>
      <c r="AK779">
        <v>10</v>
      </c>
      <c r="AL779" t="s">
        <v>108</v>
      </c>
      <c r="AM779" t="s">
        <v>109</v>
      </c>
      <c r="AN779" t="s">
        <v>110</v>
      </c>
      <c r="AO779" t="s">
        <v>1088</v>
      </c>
      <c r="AP779" t="s">
        <v>74</v>
      </c>
      <c r="AQ779" t="s">
        <v>74</v>
      </c>
      <c r="AR779" t="s">
        <v>1089</v>
      </c>
      <c r="AS779" t="s">
        <v>1090</v>
      </c>
      <c r="AT779" t="s">
        <v>9087</v>
      </c>
      <c r="AU779">
        <v>1996</v>
      </c>
      <c r="AV779">
        <v>207</v>
      </c>
      <c r="AW779" t="s">
        <v>636</v>
      </c>
      <c r="AX779" t="s">
        <v>74</v>
      </c>
      <c r="AY779" t="s">
        <v>74</v>
      </c>
      <c r="AZ779" t="s">
        <v>74</v>
      </c>
      <c r="BA779" t="s">
        <v>74</v>
      </c>
      <c r="BB779">
        <v>1</v>
      </c>
      <c r="BC779">
        <v>14</v>
      </c>
      <c r="BD779" t="s">
        <v>74</v>
      </c>
      <c r="BE779" t="s">
        <v>9088</v>
      </c>
      <c r="BF779" t="str">
        <f>HYPERLINK("http://dx.doi.org/10.1016/S0022-0981(96)02662-7","http://dx.doi.org/10.1016/S0022-0981(96)02662-7")</f>
        <v>http://dx.doi.org/10.1016/S0022-0981(96)02662-7</v>
      </c>
      <c r="BG779" t="s">
        <v>74</v>
      </c>
      <c r="BH779" t="s">
        <v>74</v>
      </c>
      <c r="BI779">
        <v>14</v>
      </c>
      <c r="BJ779" t="s">
        <v>1093</v>
      </c>
      <c r="BK779" t="s">
        <v>95</v>
      </c>
      <c r="BL779" t="s">
        <v>185</v>
      </c>
      <c r="BM779" t="s">
        <v>9089</v>
      </c>
      <c r="BN779" t="s">
        <v>74</v>
      </c>
      <c r="BO779" t="s">
        <v>74</v>
      </c>
      <c r="BP779" t="s">
        <v>74</v>
      </c>
      <c r="BQ779" t="s">
        <v>74</v>
      </c>
      <c r="BR779" t="s">
        <v>97</v>
      </c>
      <c r="BS779" t="s">
        <v>9090</v>
      </c>
      <c r="BT779" t="str">
        <f>HYPERLINK("https%3A%2F%2Fwww.webofscience.com%2Fwos%2Fwoscc%2Ffull-record%2FWOS:A1996VZ49600001","View Full Record in Web of Science")</f>
        <v>View Full Record in Web of Science</v>
      </c>
    </row>
    <row r="780" spans="1:72" x14ac:dyDescent="0.15">
      <c r="A780" t="s">
        <v>72</v>
      </c>
      <c r="B780" t="s">
        <v>9091</v>
      </c>
      <c r="C780" t="s">
        <v>74</v>
      </c>
      <c r="D780" t="s">
        <v>74</v>
      </c>
      <c r="E780" t="s">
        <v>74</v>
      </c>
      <c r="F780" t="s">
        <v>9091</v>
      </c>
      <c r="G780" t="s">
        <v>74</v>
      </c>
      <c r="H780" t="s">
        <v>74</v>
      </c>
      <c r="I780" t="s">
        <v>9092</v>
      </c>
      <c r="J780" t="s">
        <v>1084</v>
      </c>
      <c r="K780" t="s">
        <v>74</v>
      </c>
      <c r="L780" t="s">
        <v>74</v>
      </c>
      <c r="M780" t="s">
        <v>77</v>
      </c>
      <c r="N780" t="s">
        <v>78</v>
      </c>
      <c r="O780" t="s">
        <v>74</v>
      </c>
      <c r="P780" t="s">
        <v>74</v>
      </c>
      <c r="Q780" t="s">
        <v>74</v>
      </c>
      <c r="R780" t="s">
        <v>74</v>
      </c>
      <c r="S780" t="s">
        <v>74</v>
      </c>
      <c r="T780" t="s">
        <v>9093</v>
      </c>
      <c r="U780" t="s">
        <v>9094</v>
      </c>
      <c r="V780" t="s">
        <v>9095</v>
      </c>
      <c r="W780" t="s">
        <v>74</v>
      </c>
      <c r="X780" t="s">
        <v>74</v>
      </c>
      <c r="Y780" t="s">
        <v>9096</v>
      </c>
      <c r="Z780" t="s">
        <v>74</v>
      </c>
      <c r="AA780" t="s">
        <v>9097</v>
      </c>
      <c r="AB780" t="s">
        <v>9098</v>
      </c>
      <c r="AC780" t="s">
        <v>74</v>
      </c>
      <c r="AD780" t="s">
        <v>74</v>
      </c>
      <c r="AE780" t="s">
        <v>74</v>
      </c>
      <c r="AF780" t="s">
        <v>74</v>
      </c>
      <c r="AG780">
        <v>47</v>
      </c>
      <c r="AH780">
        <v>96</v>
      </c>
      <c r="AI780">
        <v>104</v>
      </c>
      <c r="AJ780">
        <v>1</v>
      </c>
      <c r="AK780">
        <v>18</v>
      </c>
      <c r="AL780" t="s">
        <v>108</v>
      </c>
      <c r="AM780" t="s">
        <v>109</v>
      </c>
      <c r="AN780" t="s">
        <v>110</v>
      </c>
      <c r="AO780" t="s">
        <v>1088</v>
      </c>
      <c r="AP780" t="s">
        <v>74</v>
      </c>
      <c r="AQ780" t="s">
        <v>74</v>
      </c>
      <c r="AR780" t="s">
        <v>1089</v>
      </c>
      <c r="AS780" t="s">
        <v>1090</v>
      </c>
      <c r="AT780" t="s">
        <v>9087</v>
      </c>
      <c r="AU780">
        <v>1996</v>
      </c>
      <c r="AV780">
        <v>207</v>
      </c>
      <c r="AW780" t="s">
        <v>636</v>
      </c>
      <c r="AX780" t="s">
        <v>74</v>
      </c>
      <c r="AY780" t="s">
        <v>74</v>
      </c>
      <c r="AZ780" t="s">
        <v>74</v>
      </c>
      <c r="BA780" t="s">
        <v>74</v>
      </c>
      <c r="BB780">
        <v>25</v>
      </c>
      <c r="BC780">
        <v>41</v>
      </c>
      <c r="BD780" t="s">
        <v>74</v>
      </c>
      <c r="BE780" t="s">
        <v>9099</v>
      </c>
      <c r="BF780" t="str">
        <f>HYPERLINK("http://dx.doi.org/10.1016/S0022-0981(96)02520-8","http://dx.doi.org/10.1016/S0022-0981(96)02520-8")</f>
        <v>http://dx.doi.org/10.1016/S0022-0981(96)02520-8</v>
      </c>
      <c r="BG780" t="s">
        <v>74</v>
      </c>
      <c r="BH780" t="s">
        <v>74</v>
      </c>
      <c r="BI780">
        <v>17</v>
      </c>
      <c r="BJ780" t="s">
        <v>1093</v>
      </c>
      <c r="BK780" t="s">
        <v>95</v>
      </c>
      <c r="BL780" t="s">
        <v>185</v>
      </c>
      <c r="BM780" t="s">
        <v>9089</v>
      </c>
      <c r="BN780" t="s">
        <v>74</v>
      </c>
      <c r="BO780" t="s">
        <v>74</v>
      </c>
      <c r="BP780" t="s">
        <v>74</v>
      </c>
      <c r="BQ780" t="s">
        <v>74</v>
      </c>
      <c r="BR780" t="s">
        <v>97</v>
      </c>
      <c r="BS780" t="s">
        <v>9100</v>
      </c>
      <c r="BT780" t="str">
        <f>HYPERLINK("https%3A%2F%2Fwww.webofscience.com%2Fwos%2Fwoscc%2Ffull-record%2FWOS:A1996VZ49600003","View Full Record in Web of Science")</f>
        <v>View Full Record in Web of Science</v>
      </c>
    </row>
    <row r="781" spans="1:72" x14ac:dyDescent="0.15">
      <c r="A781" t="s">
        <v>72</v>
      </c>
      <c r="B781" t="s">
        <v>9101</v>
      </c>
      <c r="C781" t="s">
        <v>74</v>
      </c>
      <c r="D781" t="s">
        <v>74</v>
      </c>
      <c r="E781" t="s">
        <v>74</v>
      </c>
      <c r="F781" t="s">
        <v>9101</v>
      </c>
      <c r="G781" t="s">
        <v>74</v>
      </c>
      <c r="H781" t="s">
        <v>74</v>
      </c>
      <c r="I781" t="s">
        <v>9102</v>
      </c>
      <c r="J781" t="s">
        <v>1049</v>
      </c>
      <c r="K781" t="s">
        <v>74</v>
      </c>
      <c r="L781" t="s">
        <v>74</v>
      </c>
      <c r="M781" t="s">
        <v>77</v>
      </c>
      <c r="N781" t="s">
        <v>78</v>
      </c>
      <c r="O781" t="s">
        <v>74</v>
      </c>
      <c r="P781" t="s">
        <v>74</v>
      </c>
      <c r="Q781" t="s">
        <v>74</v>
      </c>
      <c r="R781" t="s">
        <v>74</v>
      </c>
      <c r="S781" t="s">
        <v>74</v>
      </c>
      <c r="T781" t="s">
        <v>74</v>
      </c>
      <c r="U781" t="s">
        <v>9103</v>
      </c>
      <c r="V781" t="s">
        <v>9104</v>
      </c>
      <c r="W781" t="s">
        <v>9105</v>
      </c>
      <c r="X781" t="s">
        <v>9106</v>
      </c>
      <c r="Y781" t="s">
        <v>9107</v>
      </c>
      <c r="Z781" t="s">
        <v>74</v>
      </c>
      <c r="AA781" t="s">
        <v>9108</v>
      </c>
      <c r="AB781" t="s">
        <v>9109</v>
      </c>
      <c r="AC781" t="s">
        <v>74</v>
      </c>
      <c r="AD781" t="s">
        <v>74</v>
      </c>
      <c r="AE781" t="s">
        <v>74</v>
      </c>
      <c r="AF781" t="s">
        <v>74</v>
      </c>
      <c r="AG781">
        <v>29</v>
      </c>
      <c r="AH781">
        <v>79</v>
      </c>
      <c r="AI781">
        <v>84</v>
      </c>
      <c r="AJ781">
        <v>0</v>
      </c>
      <c r="AK781">
        <v>6</v>
      </c>
      <c r="AL781" t="s">
        <v>707</v>
      </c>
      <c r="AM781" t="s">
        <v>572</v>
      </c>
      <c r="AN781" t="s">
        <v>708</v>
      </c>
      <c r="AO781" t="s">
        <v>1055</v>
      </c>
      <c r="AP781" t="s">
        <v>1056</v>
      </c>
      <c r="AQ781" t="s">
        <v>74</v>
      </c>
      <c r="AR781" t="s">
        <v>1057</v>
      </c>
      <c r="AS781" t="s">
        <v>1058</v>
      </c>
      <c r="AT781" t="s">
        <v>9087</v>
      </c>
      <c r="AU781">
        <v>1996</v>
      </c>
      <c r="AV781">
        <v>101</v>
      </c>
      <c r="AW781" t="s">
        <v>9110</v>
      </c>
      <c r="AX781" t="s">
        <v>74</v>
      </c>
      <c r="AY781" t="s">
        <v>74</v>
      </c>
      <c r="AZ781" t="s">
        <v>74</v>
      </c>
      <c r="BA781" t="s">
        <v>74</v>
      </c>
      <c r="BB781">
        <v>28441</v>
      </c>
      <c r="BC781">
        <v>28455</v>
      </c>
      <c r="BD781" t="s">
        <v>74</v>
      </c>
      <c r="BE781" t="s">
        <v>9111</v>
      </c>
      <c r="BF781" t="str">
        <f>HYPERLINK("http://dx.doi.org/10.1029/96JC02737","http://dx.doi.org/10.1029/96JC02737")</f>
        <v>http://dx.doi.org/10.1029/96JC02737</v>
      </c>
      <c r="BG781" t="s">
        <v>74</v>
      </c>
      <c r="BH781" t="s">
        <v>74</v>
      </c>
      <c r="BI781">
        <v>15</v>
      </c>
      <c r="BJ781" t="s">
        <v>1061</v>
      </c>
      <c r="BK781" t="s">
        <v>95</v>
      </c>
      <c r="BL781" t="s">
        <v>1061</v>
      </c>
      <c r="BM781" t="s">
        <v>9112</v>
      </c>
      <c r="BN781" t="s">
        <v>74</v>
      </c>
      <c r="BO781" t="s">
        <v>74</v>
      </c>
      <c r="BP781" t="s">
        <v>74</v>
      </c>
      <c r="BQ781" t="s">
        <v>74</v>
      </c>
      <c r="BR781" t="s">
        <v>97</v>
      </c>
      <c r="BS781" t="s">
        <v>9113</v>
      </c>
      <c r="BT781" t="str">
        <f>HYPERLINK("https%3A%2F%2Fwww.webofscience.com%2Fwos%2Fwoscc%2Ffull-record%2FWOS:A1996VY90200009","View Full Record in Web of Science")</f>
        <v>View Full Record in Web of Science</v>
      </c>
    </row>
    <row r="782" spans="1:72" x14ac:dyDescent="0.15">
      <c r="A782" t="s">
        <v>72</v>
      </c>
      <c r="B782" t="s">
        <v>9114</v>
      </c>
      <c r="C782" t="s">
        <v>74</v>
      </c>
      <c r="D782" t="s">
        <v>74</v>
      </c>
      <c r="E782" t="s">
        <v>74</v>
      </c>
      <c r="F782" t="s">
        <v>9114</v>
      </c>
      <c r="G782" t="s">
        <v>74</v>
      </c>
      <c r="H782" t="s">
        <v>74</v>
      </c>
      <c r="I782" t="s">
        <v>9115</v>
      </c>
      <c r="J782" t="s">
        <v>1098</v>
      </c>
      <c r="K782" t="s">
        <v>74</v>
      </c>
      <c r="L782" t="s">
        <v>74</v>
      </c>
      <c r="M782" t="s">
        <v>77</v>
      </c>
      <c r="N782" t="s">
        <v>169</v>
      </c>
      <c r="O782" t="s">
        <v>74</v>
      </c>
      <c r="P782" t="s">
        <v>74</v>
      </c>
      <c r="Q782" t="s">
        <v>74</v>
      </c>
      <c r="R782" t="s">
        <v>74</v>
      </c>
      <c r="S782" t="s">
        <v>74</v>
      </c>
      <c r="T782" t="s">
        <v>74</v>
      </c>
      <c r="U782" t="s">
        <v>9116</v>
      </c>
      <c r="V782" t="s">
        <v>74</v>
      </c>
      <c r="W782" t="s">
        <v>74</v>
      </c>
      <c r="X782" t="s">
        <v>74</v>
      </c>
      <c r="Y782" t="s">
        <v>9117</v>
      </c>
      <c r="Z782" t="s">
        <v>74</v>
      </c>
      <c r="AA782" t="s">
        <v>9118</v>
      </c>
      <c r="AB782" t="s">
        <v>9119</v>
      </c>
      <c r="AC782" t="s">
        <v>74</v>
      </c>
      <c r="AD782" t="s">
        <v>74</v>
      </c>
      <c r="AE782" t="s">
        <v>74</v>
      </c>
      <c r="AF782" t="s">
        <v>74</v>
      </c>
      <c r="AG782">
        <v>16</v>
      </c>
      <c r="AH782">
        <v>1</v>
      </c>
      <c r="AI782">
        <v>2</v>
      </c>
      <c r="AJ782">
        <v>0</v>
      </c>
      <c r="AK782">
        <v>3</v>
      </c>
      <c r="AL782" t="s">
        <v>707</v>
      </c>
      <c r="AM782" t="s">
        <v>572</v>
      </c>
      <c r="AN782" t="s">
        <v>708</v>
      </c>
      <c r="AO782" t="s">
        <v>1106</v>
      </c>
      <c r="AP782" t="s">
        <v>1107</v>
      </c>
      <c r="AQ782" t="s">
        <v>74</v>
      </c>
      <c r="AR782" t="s">
        <v>1108</v>
      </c>
      <c r="AS782" t="s">
        <v>1109</v>
      </c>
      <c r="AT782" t="s">
        <v>9120</v>
      </c>
      <c r="AU782">
        <v>1996</v>
      </c>
      <c r="AV782">
        <v>101</v>
      </c>
      <c r="AW782" t="s">
        <v>9121</v>
      </c>
      <c r="AX782" t="s">
        <v>74</v>
      </c>
      <c r="AY782" t="s">
        <v>74</v>
      </c>
      <c r="AZ782" t="s">
        <v>74</v>
      </c>
      <c r="BA782" t="s">
        <v>74</v>
      </c>
      <c r="BB782">
        <v>27735</v>
      </c>
      <c r="BC782">
        <v>27737</v>
      </c>
      <c r="BD782" t="s">
        <v>74</v>
      </c>
      <c r="BE782" t="s">
        <v>9122</v>
      </c>
      <c r="BF782" t="str">
        <f>HYPERLINK("http://dx.doi.org/10.1029/96JB02659","http://dx.doi.org/10.1029/96JB02659")</f>
        <v>http://dx.doi.org/10.1029/96JB02659</v>
      </c>
      <c r="BG782" t="s">
        <v>74</v>
      </c>
      <c r="BH782" t="s">
        <v>74</v>
      </c>
      <c r="BI782">
        <v>3</v>
      </c>
      <c r="BJ782" t="s">
        <v>225</v>
      </c>
      <c r="BK782" t="s">
        <v>95</v>
      </c>
      <c r="BL782" t="s">
        <v>225</v>
      </c>
      <c r="BM782" t="s">
        <v>9123</v>
      </c>
      <c r="BN782" t="s">
        <v>74</v>
      </c>
      <c r="BO782" t="s">
        <v>227</v>
      </c>
      <c r="BP782" t="s">
        <v>74</v>
      </c>
      <c r="BQ782" t="s">
        <v>74</v>
      </c>
      <c r="BR782" t="s">
        <v>97</v>
      </c>
      <c r="BS782" t="s">
        <v>9124</v>
      </c>
      <c r="BT782" t="str">
        <f>HYPERLINK("https%3A%2F%2Fwww.webofscience.com%2Fwos%2Fwoscc%2Ffull-record%2FWOS:A1996VX66300007","View Full Record in Web of Science")</f>
        <v>View Full Record in Web of Science</v>
      </c>
    </row>
    <row r="783" spans="1:72" x14ac:dyDescent="0.15">
      <c r="A783" t="s">
        <v>72</v>
      </c>
      <c r="B783" t="s">
        <v>9125</v>
      </c>
      <c r="C783" t="s">
        <v>74</v>
      </c>
      <c r="D783" t="s">
        <v>74</v>
      </c>
      <c r="E783" t="s">
        <v>74</v>
      </c>
      <c r="F783" t="s">
        <v>9125</v>
      </c>
      <c r="G783" t="s">
        <v>74</v>
      </c>
      <c r="H783" t="s">
        <v>74</v>
      </c>
      <c r="I783" t="s">
        <v>9126</v>
      </c>
      <c r="J783" t="s">
        <v>1098</v>
      </c>
      <c r="K783" t="s">
        <v>74</v>
      </c>
      <c r="L783" t="s">
        <v>74</v>
      </c>
      <c r="M783" t="s">
        <v>77</v>
      </c>
      <c r="N783" t="s">
        <v>169</v>
      </c>
      <c r="O783" t="s">
        <v>74</v>
      </c>
      <c r="P783" t="s">
        <v>74</v>
      </c>
      <c r="Q783" t="s">
        <v>74</v>
      </c>
      <c r="R783" t="s">
        <v>74</v>
      </c>
      <c r="S783" t="s">
        <v>74</v>
      </c>
      <c r="T783" t="s">
        <v>74</v>
      </c>
      <c r="U783" t="s">
        <v>9127</v>
      </c>
      <c r="V783" t="s">
        <v>74</v>
      </c>
      <c r="W783" t="s">
        <v>74</v>
      </c>
      <c r="X783" t="s">
        <v>74</v>
      </c>
      <c r="Y783" t="s">
        <v>9128</v>
      </c>
      <c r="Z783" t="s">
        <v>74</v>
      </c>
      <c r="AA783" t="s">
        <v>74</v>
      </c>
      <c r="AB783" t="s">
        <v>74</v>
      </c>
      <c r="AC783" t="s">
        <v>74</v>
      </c>
      <c r="AD783" t="s">
        <v>74</v>
      </c>
      <c r="AE783" t="s">
        <v>74</v>
      </c>
      <c r="AF783" t="s">
        <v>74</v>
      </c>
      <c r="AG783">
        <v>7</v>
      </c>
      <c r="AH783">
        <v>0</v>
      </c>
      <c r="AI783">
        <v>0</v>
      </c>
      <c r="AJ783">
        <v>0</v>
      </c>
      <c r="AK783">
        <v>1</v>
      </c>
      <c r="AL783" t="s">
        <v>707</v>
      </c>
      <c r="AM783" t="s">
        <v>572</v>
      </c>
      <c r="AN783" t="s">
        <v>708</v>
      </c>
      <c r="AO783" t="s">
        <v>1106</v>
      </c>
      <c r="AP783" t="s">
        <v>1107</v>
      </c>
      <c r="AQ783" t="s">
        <v>74</v>
      </c>
      <c r="AR783" t="s">
        <v>1108</v>
      </c>
      <c r="AS783" t="s">
        <v>1109</v>
      </c>
      <c r="AT783" t="s">
        <v>9120</v>
      </c>
      <c r="AU783">
        <v>1996</v>
      </c>
      <c r="AV783">
        <v>101</v>
      </c>
      <c r="AW783" t="s">
        <v>9121</v>
      </c>
      <c r="AX783" t="s">
        <v>74</v>
      </c>
      <c r="AY783" t="s">
        <v>74</v>
      </c>
      <c r="AZ783" t="s">
        <v>74</v>
      </c>
      <c r="BA783" t="s">
        <v>74</v>
      </c>
      <c r="BB783">
        <v>27739</v>
      </c>
      <c r="BC783">
        <v>27740</v>
      </c>
      <c r="BD783" t="s">
        <v>74</v>
      </c>
      <c r="BE783" t="s">
        <v>9129</v>
      </c>
      <c r="BF783" t="str">
        <f>HYPERLINK("http://dx.doi.org/10.1029/96JB02651","http://dx.doi.org/10.1029/96JB02651")</f>
        <v>http://dx.doi.org/10.1029/96JB02651</v>
      </c>
      <c r="BG783" t="s">
        <v>74</v>
      </c>
      <c r="BH783" t="s">
        <v>74</v>
      </c>
      <c r="BI783">
        <v>2</v>
      </c>
      <c r="BJ783" t="s">
        <v>225</v>
      </c>
      <c r="BK783" t="s">
        <v>95</v>
      </c>
      <c r="BL783" t="s">
        <v>225</v>
      </c>
      <c r="BM783" t="s">
        <v>9123</v>
      </c>
      <c r="BN783" t="s">
        <v>74</v>
      </c>
      <c r="BO783" t="s">
        <v>74</v>
      </c>
      <c r="BP783" t="s">
        <v>74</v>
      </c>
      <c r="BQ783" t="s">
        <v>74</v>
      </c>
      <c r="BR783" t="s">
        <v>97</v>
      </c>
      <c r="BS783" t="s">
        <v>9130</v>
      </c>
      <c r="BT783" t="str">
        <f>HYPERLINK("https%3A%2F%2Fwww.webofscience.com%2Fwos%2Fwoscc%2Ffull-record%2FWOS:A1996VX66300008","View Full Record in Web of Science")</f>
        <v>View Full Record in Web of Science</v>
      </c>
    </row>
    <row r="784" spans="1:72" x14ac:dyDescent="0.15">
      <c r="A784" t="s">
        <v>72</v>
      </c>
      <c r="B784" t="s">
        <v>9131</v>
      </c>
      <c r="C784" t="s">
        <v>74</v>
      </c>
      <c r="D784" t="s">
        <v>74</v>
      </c>
      <c r="E784" t="s">
        <v>74</v>
      </c>
      <c r="F784" t="s">
        <v>9131</v>
      </c>
      <c r="G784" t="s">
        <v>74</v>
      </c>
      <c r="H784" t="s">
        <v>74</v>
      </c>
      <c r="I784" t="s">
        <v>9132</v>
      </c>
      <c r="J784" t="s">
        <v>9133</v>
      </c>
      <c r="K784" t="s">
        <v>74</v>
      </c>
      <c r="L784" t="s">
        <v>74</v>
      </c>
      <c r="M784" t="s">
        <v>77</v>
      </c>
      <c r="N784" t="s">
        <v>78</v>
      </c>
      <c r="O784" t="s">
        <v>74</v>
      </c>
      <c r="P784" t="s">
        <v>74</v>
      </c>
      <c r="Q784" t="s">
        <v>74</v>
      </c>
      <c r="R784" t="s">
        <v>74</v>
      </c>
      <c r="S784" t="s">
        <v>74</v>
      </c>
      <c r="T784" t="s">
        <v>74</v>
      </c>
      <c r="U784" t="s">
        <v>9134</v>
      </c>
      <c r="V784" t="s">
        <v>9135</v>
      </c>
      <c r="W784" t="s">
        <v>9136</v>
      </c>
      <c r="X784" t="s">
        <v>9137</v>
      </c>
      <c r="Y784" t="s">
        <v>9138</v>
      </c>
      <c r="Z784" t="s">
        <v>74</v>
      </c>
      <c r="AA784" t="s">
        <v>9139</v>
      </c>
      <c r="AB784" t="s">
        <v>9140</v>
      </c>
      <c r="AC784" t="s">
        <v>74</v>
      </c>
      <c r="AD784" t="s">
        <v>74</v>
      </c>
      <c r="AE784" t="s">
        <v>74</v>
      </c>
      <c r="AF784" t="s">
        <v>74</v>
      </c>
      <c r="AG784">
        <v>67</v>
      </c>
      <c r="AH784">
        <v>65</v>
      </c>
      <c r="AI784">
        <v>67</v>
      </c>
      <c r="AJ784">
        <v>0</v>
      </c>
      <c r="AK784">
        <v>16</v>
      </c>
      <c r="AL784" t="s">
        <v>2804</v>
      </c>
      <c r="AM784" t="s">
        <v>8745</v>
      </c>
      <c r="AN784" t="s">
        <v>8746</v>
      </c>
      <c r="AO784" t="s">
        <v>9141</v>
      </c>
      <c r="AP784" t="s">
        <v>74</v>
      </c>
      <c r="AQ784" t="s">
        <v>74</v>
      </c>
      <c r="AR784" t="s">
        <v>9142</v>
      </c>
      <c r="AS784" t="s">
        <v>9143</v>
      </c>
      <c r="AT784" t="s">
        <v>9144</v>
      </c>
      <c r="AU784">
        <v>1996</v>
      </c>
      <c r="AV784">
        <v>105</v>
      </c>
      <c r="AW784">
        <v>22</v>
      </c>
      <c r="AX784" t="s">
        <v>74</v>
      </c>
      <c r="AY784" t="s">
        <v>74</v>
      </c>
      <c r="AZ784" t="s">
        <v>74</v>
      </c>
      <c r="BA784" t="s">
        <v>74</v>
      </c>
      <c r="BB784">
        <v>9823</v>
      </c>
      <c r="BC784">
        <v>9832</v>
      </c>
      <c r="BD784" t="s">
        <v>74</v>
      </c>
      <c r="BE784" t="s">
        <v>9145</v>
      </c>
      <c r="BF784" t="str">
        <f>HYPERLINK("http://dx.doi.org/10.1063/1.472851","http://dx.doi.org/10.1063/1.472851")</f>
        <v>http://dx.doi.org/10.1063/1.472851</v>
      </c>
      <c r="BG784" t="s">
        <v>74</v>
      </c>
      <c r="BH784" t="s">
        <v>74</v>
      </c>
      <c r="BI784">
        <v>10</v>
      </c>
      <c r="BJ784" t="s">
        <v>3870</v>
      </c>
      <c r="BK784" t="s">
        <v>95</v>
      </c>
      <c r="BL784" t="s">
        <v>3871</v>
      </c>
      <c r="BM784" t="s">
        <v>9146</v>
      </c>
      <c r="BN784" t="s">
        <v>74</v>
      </c>
      <c r="BO784" t="s">
        <v>227</v>
      </c>
      <c r="BP784" t="s">
        <v>74</v>
      </c>
      <c r="BQ784" t="s">
        <v>74</v>
      </c>
      <c r="BR784" t="s">
        <v>97</v>
      </c>
      <c r="BS784" t="s">
        <v>9147</v>
      </c>
      <c r="BT784" t="str">
        <f>HYPERLINK("https%3A%2F%2Fwww.webofscience.com%2Fwos%2Fwoscc%2Ffull-record%2FWOS:A1996VW94700012","View Full Record in Web of Science")</f>
        <v>View Full Record in Web of Science</v>
      </c>
    </row>
    <row r="785" spans="1:72" x14ac:dyDescent="0.15">
      <c r="A785" t="s">
        <v>72</v>
      </c>
      <c r="B785" t="s">
        <v>9148</v>
      </c>
      <c r="C785" t="s">
        <v>74</v>
      </c>
      <c r="D785" t="s">
        <v>74</v>
      </c>
      <c r="E785" t="s">
        <v>74</v>
      </c>
      <c r="F785" t="s">
        <v>9148</v>
      </c>
      <c r="G785" t="s">
        <v>74</v>
      </c>
      <c r="H785" t="s">
        <v>74</v>
      </c>
      <c r="I785" t="s">
        <v>9149</v>
      </c>
      <c r="J785" t="s">
        <v>9150</v>
      </c>
      <c r="K785" t="s">
        <v>74</v>
      </c>
      <c r="L785" t="s">
        <v>74</v>
      </c>
      <c r="M785" t="s">
        <v>77</v>
      </c>
      <c r="N785" t="s">
        <v>78</v>
      </c>
      <c r="O785" t="s">
        <v>74</v>
      </c>
      <c r="P785" t="s">
        <v>74</v>
      </c>
      <c r="Q785" t="s">
        <v>74</v>
      </c>
      <c r="R785" t="s">
        <v>74</v>
      </c>
      <c r="S785" t="s">
        <v>74</v>
      </c>
      <c r="T785" t="s">
        <v>74</v>
      </c>
      <c r="U785" t="s">
        <v>9151</v>
      </c>
      <c r="V785" t="s">
        <v>9152</v>
      </c>
      <c r="W785" t="s">
        <v>9153</v>
      </c>
      <c r="X785" t="s">
        <v>380</v>
      </c>
      <c r="Y785" t="s">
        <v>9154</v>
      </c>
      <c r="Z785" t="s">
        <v>74</v>
      </c>
      <c r="AA785" t="s">
        <v>9155</v>
      </c>
      <c r="AB785" t="s">
        <v>9156</v>
      </c>
      <c r="AC785" t="s">
        <v>74</v>
      </c>
      <c r="AD785" t="s">
        <v>74</v>
      </c>
      <c r="AE785" t="s">
        <v>74</v>
      </c>
      <c r="AF785" t="s">
        <v>74</v>
      </c>
      <c r="AG785">
        <v>30</v>
      </c>
      <c r="AH785">
        <v>19</v>
      </c>
      <c r="AI785">
        <v>20</v>
      </c>
      <c r="AJ785">
        <v>0</v>
      </c>
      <c r="AK785">
        <v>3</v>
      </c>
      <c r="AL785" t="s">
        <v>6473</v>
      </c>
      <c r="AM785" t="s">
        <v>1437</v>
      </c>
      <c r="AN785" t="s">
        <v>6474</v>
      </c>
      <c r="AO785" t="s">
        <v>9157</v>
      </c>
      <c r="AP785" t="s">
        <v>74</v>
      </c>
      <c r="AQ785" t="s">
        <v>74</v>
      </c>
      <c r="AR785" t="s">
        <v>9158</v>
      </c>
      <c r="AS785" t="s">
        <v>9159</v>
      </c>
      <c r="AT785" t="s">
        <v>9160</v>
      </c>
      <c r="AU785">
        <v>1996</v>
      </c>
      <c r="AV785">
        <v>9</v>
      </c>
      <c r="AW785">
        <v>5</v>
      </c>
      <c r="AX785" t="s">
        <v>74</v>
      </c>
      <c r="AY785" t="s">
        <v>74</v>
      </c>
      <c r="AZ785" t="s">
        <v>74</v>
      </c>
      <c r="BA785" t="s">
        <v>74</v>
      </c>
      <c r="BB785">
        <v>735</v>
      </c>
      <c r="BC785">
        <v>748</v>
      </c>
      <c r="BD785" t="s">
        <v>74</v>
      </c>
      <c r="BE785" t="s">
        <v>9161</v>
      </c>
      <c r="BF785" t="str">
        <f>HYPERLINK("http://dx.doi.org/10.1071/SB9960735","http://dx.doi.org/10.1071/SB9960735")</f>
        <v>http://dx.doi.org/10.1071/SB9960735</v>
      </c>
      <c r="BG785" t="s">
        <v>74</v>
      </c>
      <c r="BH785" t="s">
        <v>74</v>
      </c>
      <c r="BI785">
        <v>14</v>
      </c>
      <c r="BJ785" t="s">
        <v>659</v>
      </c>
      <c r="BK785" t="s">
        <v>95</v>
      </c>
      <c r="BL785" t="s">
        <v>659</v>
      </c>
      <c r="BM785" t="s">
        <v>9162</v>
      </c>
      <c r="BN785" t="s">
        <v>74</v>
      </c>
      <c r="BO785" t="s">
        <v>74</v>
      </c>
      <c r="BP785" t="s">
        <v>74</v>
      </c>
      <c r="BQ785" t="s">
        <v>74</v>
      </c>
      <c r="BR785" t="s">
        <v>97</v>
      </c>
      <c r="BS785" t="s">
        <v>9163</v>
      </c>
      <c r="BT785" t="str">
        <f>HYPERLINK("https%3A%2F%2Fwww.webofscience.com%2Fwos%2Fwoscc%2Ffull-record%2FWOS:A1996VY57600002","View Full Record in Web of Science")</f>
        <v>View Full Record in Web of Science</v>
      </c>
    </row>
    <row r="786" spans="1:72" x14ac:dyDescent="0.15">
      <c r="A786" t="s">
        <v>72</v>
      </c>
      <c r="B786" t="s">
        <v>9164</v>
      </c>
      <c r="C786" t="s">
        <v>74</v>
      </c>
      <c r="D786" t="s">
        <v>74</v>
      </c>
      <c r="E786" t="s">
        <v>74</v>
      </c>
      <c r="F786" t="s">
        <v>9164</v>
      </c>
      <c r="G786" t="s">
        <v>74</v>
      </c>
      <c r="H786" t="s">
        <v>74</v>
      </c>
      <c r="I786" t="s">
        <v>9165</v>
      </c>
      <c r="J786" t="s">
        <v>817</v>
      </c>
      <c r="K786" t="s">
        <v>74</v>
      </c>
      <c r="L786" t="s">
        <v>74</v>
      </c>
      <c r="M786" t="s">
        <v>77</v>
      </c>
      <c r="N786" t="s">
        <v>78</v>
      </c>
      <c r="O786" t="s">
        <v>74</v>
      </c>
      <c r="P786" t="s">
        <v>74</v>
      </c>
      <c r="Q786" t="s">
        <v>74</v>
      </c>
      <c r="R786" t="s">
        <v>74</v>
      </c>
      <c r="S786" t="s">
        <v>74</v>
      </c>
      <c r="T786" t="s">
        <v>74</v>
      </c>
      <c r="U786" t="s">
        <v>9166</v>
      </c>
      <c r="V786" t="s">
        <v>9167</v>
      </c>
      <c r="W786" t="s">
        <v>9168</v>
      </c>
      <c r="X786" t="s">
        <v>9169</v>
      </c>
      <c r="Y786" t="s">
        <v>9170</v>
      </c>
      <c r="Z786" t="s">
        <v>74</v>
      </c>
      <c r="AA786" t="s">
        <v>9171</v>
      </c>
      <c r="AB786" t="s">
        <v>9172</v>
      </c>
      <c r="AC786" t="s">
        <v>74</v>
      </c>
      <c r="AD786" t="s">
        <v>74</v>
      </c>
      <c r="AE786" t="s">
        <v>74</v>
      </c>
      <c r="AF786" t="s">
        <v>74</v>
      </c>
      <c r="AG786">
        <v>22</v>
      </c>
      <c r="AH786">
        <v>109</v>
      </c>
      <c r="AI786">
        <v>114</v>
      </c>
      <c r="AJ786">
        <v>0</v>
      </c>
      <c r="AK786">
        <v>8</v>
      </c>
      <c r="AL786" t="s">
        <v>823</v>
      </c>
      <c r="AM786" t="s">
        <v>824</v>
      </c>
      <c r="AN786" t="s">
        <v>9173</v>
      </c>
      <c r="AO786" t="s">
        <v>826</v>
      </c>
      <c r="AP786" t="s">
        <v>74</v>
      </c>
      <c r="AQ786" t="s">
        <v>74</v>
      </c>
      <c r="AR786" t="s">
        <v>817</v>
      </c>
      <c r="AS786" t="s">
        <v>827</v>
      </c>
      <c r="AT786" t="s">
        <v>9174</v>
      </c>
      <c r="AU786">
        <v>1996</v>
      </c>
      <c r="AV786">
        <v>384</v>
      </c>
      <c r="AW786">
        <v>6608</v>
      </c>
      <c r="AX786" t="s">
        <v>74</v>
      </c>
      <c r="AY786" t="s">
        <v>74</v>
      </c>
      <c r="AZ786" t="s">
        <v>74</v>
      </c>
      <c r="BA786" t="s">
        <v>74</v>
      </c>
      <c r="BB786">
        <v>444</v>
      </c>
      <c r="BC786">
        <v>447</v>
      </c>
      <c r="BD786" t="s">
        <v>74</v>
      </c>
      <c r="BE786" t="s">
        <v>9175</v>
      </c>
      <c r="BF786" t="str">
        <f>HYPERLINK("http://dx.doi.org/10.1038/384444a0","http://dx.doi.org/10.1038/384444a0")</f>
        <v>http://dx.doi.org/10.1038/384444a0</v>
      </c>
      <c r="BG786" t="s">
        <v>74</v>
      </c>
      <c r="BH786" t="s">
        <v>74</v>
      </c>
      <c r="BI786">
        <v>4</v>
      </c>
      <c r="BJ786" t="s">
        <v>619</v>
      </c>
      <c r="BK786" t="s">
        <v>95</v>
      </c>
      <c r="BL786" t="s">
        <v>620</v>
      </c>
      <c r="BM786" t="s">
        <v>9176</v>
      </c>
      <c r="BN786" t="s">
        <v>74</v>
      </c>
      <c r="BO786" t="s">
        <v>74</v>
      </c>
      <c r="BP786" t="s">
        <v>74</v>
      </c>
      <c r="BQ786" t="s">
        <v>74</v>
      </c>
      <c r="BR786" t="s">
        <v>97</v>
      </c>
      <c r="BS786" t="s">
        <v>9177</v>
      </c>
      <c r="BT786" t="str">
        <f>HYPERLINK("https%3A%2F%2Fwww.webofscience.com%2Fwos%2Fwoscc%2Ffull-record%2FWOS:A1996VW68700056","View Full Record in Web of Science")</f>
        <v>View Full Record in Web of Science</v>
      </c>
    </row>
    <row r="787" spans="1:72" x14ac:dyDescent="0.15">
      <c r="A787" t="s">
        <v>72</v>
      </c>
      <c r="B787" t="s">
        <v>9178</v>
      </c>
      <c r="C787" t="s">
        <v>74</v>
      </c>
      <c r="D787" t="s">
        <v>74</v>
      </c>
      <c r="E787" t="s">
        <v>74</v>
      </c>
      <c r="F787" t="s">
        <v>9178</v>
      </c>
      <c r="G787" t="s">
        <v>74</v>
      </c>
      <c r="H787" t="s">
        <v>74</v>
      </c>
      <c r="I787" t="s">
        <v>9179</v>
      </c>
      <c r="J787" t="s">
        <v>9180</v>
      </c>
      <c r="K787" t="s">
        <v>74</v>
      </c>
      <c r="L787" t="s">
        <v>74</v>
      </c>
      <c r="M787" t="s">
        <v>77</v>
      </c>
      <c r="N787" t="s">
        <v>78</v>
      </c>
      <c r="O787" t="s">
        <v>74</v>
      </c>
      <c r="P787" t="s">
        <v>74</v>
      </c>
      <c r="Q787" t="s">
        <v>74</v>
      </c>
      <c r="R787" t="s">
        <v>74</v>
      </c>
      <c r="S787" t="s">
        <v>74</v>
      </c>
      <c r="T787" t="s">
        <v>9181</v>
      </c>
      <c r="U787" t="s">
        <v>9182</v>
      </c>
      <c r="V787" t="s">
        <v>9183</v>
      </c>
      <c r="W787" t="s">
        <v>74</v>
      </c>
      <c r="X787" t="s">
        <v>74</v>
      </c>
      <c r="Y787" t="s">
        <v>9184</v>
      </c>
      <c r="Z787" t="s">
        <v>74</v>
      </c>
      <c r="AA787" t="s">
        <v>1809</v>
      </c>
      <c r="AB787" t="s">
        <v>74</v>
      </c>
      <c r="AC787" t="s">
        <v>74</v>
      </c>
      <c r="AD787" t="s">
        <v>74</v>
      </c>
      <c r="AE787" t="s">
        <v>74</v>
      </c>
      <c r="AF787" t="s">
        <v>74</v>
      </c>
      <c r="AG787">
        <v>26</v>
      </c>
      <c r="AH787">
        <v>3</v>
      </c>
      <c r="AI787">
        <v>4</v>
      </c>
      <c r="AJ787">
        <v>0</v>
      </c>
      <c r="AK787">
        <v>3</v>
      </c>
      <c r="AL787" t="s">
        <v>434</v>
      </c>
      <c r="AM787" t="s">
        <v>435</v>
      </c>
      <c r="AN787" t="s">
        <v>9185</v>
      </c>
      <c r="AO787" t="s">
        <v>9186</v>
      </c>
      <c r="AP787" t="s">
        <v>74</v>
      </c>
      <c r="AQ787" t="s">
        <v>74</v>
      </c>
      <c r="AR787" t="s">
        <v>9187</v>
      </c>
      <c r="AS787" t="s">
        <v>9188</v>
      </c>
      <c r="AT787" t="s">
        <v>9189</v>
      </c>
      <c r="AU787">
        <v>1996</v>
      </c>
      <c r="AV787">
        <v>271</v>
      </c>
      <c r="AW787">
        <v>6</v>
      </c>
      <c r="AX787" t="s">
        <v>74</v>
      </c>
      <c r="AY787" t="s">
        <v>74</v>
      </c>
      <c r="AZ787" t="s">
        <v>74</v>
      </c>
      <c r="BA787" t="s">
        <v>74</v>
      </c>
      <c r="BB787" t="s">
        <v>9190</v>
      </c>
      <c r="BC787" t="s">
        <v>9191</v>
      </c>
      <c r="BD787" t="s">
        <v>74</v>
      </c>
      <c r="BE787" t="s">
        <v>9192</v>
      </c>
      <c r="BF787" t="str">
        <f>HYPERLINK("http://dx.doi.org/10.1152/ajpregu.1996.271.6.R1576","http://dx.doi.org/10.1152/ajpregu.1996.271.6.R1576")</f>
        <v>http://dx.doi.org/10.1152/ajpregu.1996.271.6.R1576</v>
      </c>
      <c r="BG787" t="s">
        <v>74</v>
      </c>
      <c r="BH787" t="s">
        <v>74</v>
      </c>
      <c r="BI787">
        <v>8</v>
      </c>
      <c r="BJ787" t="s">
        <v>442</v>
      </c>
      <c r="BK787" t="s">
        <v>95</v>
      </c>
      <c r="BL787" t="s">
        <v>442</v>
      </c>
      <c r="BM787" t="s">
        <v>9193</v>
      </c>
      <c r="BN787">
        <v>8997355</v>
      </c>
      <c r="BO787" t="s">
        <v>74</v>
      </c>
      <c r="BP787" t="s">
        <v>74</v>
      </c>
      <c r="BQ787" t="s">
        <v>74</v>
      </c>
      <c r="BR787" t="s">
        <v>97</v>
      </c>
      <c r="BS787" t="s">
        <v>9194</v>
      </c>
      <c r="BT787" t="str">
        <f>HYPERLINK("https%3A%2F%2Fwww.webofscience.com%2Fwos%2Fwoscc%2Ffull-record%2FWOS:A1996WB87600016","View Full Record in Web of Science")</f>
        <v>View Full Record in Web of Science</v>
      </c>
    </row>
    <row r="788" spans="1:72" x14ac:dyDescent="0.15">
      <c r="A788" t="s">
        <v>72</v>
      </c>
      <c r="B788" t="s">
        <v>9195</v>
      </c>
      <c r="C788" t="s">
        <v>74</v>
      </c>
      <c r="D788" t="s">
        <v>74</v>
      </c>
      <c r="E788" t="s">
        <v>74</v>
      </c>
      <c r="F788" t="s">
        <v>9195</v>
      </c>
      <c r="G788" t="s">
        <v>74</v>
      </c>
      <c r="H788" t="s">
        <v>74</v>
      </c>
      <c r="I788" t="s">
        <v>9196</v>
      </c>
      <c r="J788" t="s">
        <v>1159</v>
      </c>
      <c r="K788" t="s">
        <v>74</v>
      </c>
      <c r="L788" t="s">
        <v>74</v>
      </c>
      <c r="M788" t="s">
        <v>77</v>
      </c>
      <c r="N788" t="s">
        <v>332</v>
      </c>
      <c r="O788" t="s">
        <v>9197</v>
      </c>
      <c r="P788" t="s">
        <v>9198</v>
      </c>
      <c r="Q788" t="s">
        <v>9199</v>
      </c>
      <c r="R788" t="s">
        <v>74</v>
      </c>
      <c r="S788" t="s">
        <v>74</v>
      </c>
      <c r="T788" t="s">
        <v>74</v>
      </c>
      <c r="U788" t="s">
        <v>9200</v>
      </c>
      <c r="V788" t="s">
        <v>9201</v>
      </c>
      <c r="W788" t="s">
        <v>1087</v>
      </c>
      <c r="X788" t="s">
        <v>82</v>
      </c>
      <c r="Y788" t="s">
        <v>9202</v>
      </c>
      <c r="Z788" t="s">
        <v>74</v>
      </c>
      <c r="AA788" t="s">
        <v>74</v>
      </c>
      <c r="AB788" t="s">
        <v>74</v>
      </c>
      <c r="AC788" t="s">
        <v>74</v>
      </c>
      <c r="AD788" t="s">
        <v>74</v>
      </c>
      <c r="AE788" t="s">
        <v>74</v>
      </c>
      <c r="AF788" t="s">
        <v>74</v>
      </c>
      <c r="AG788">
        <v>32</v>
      </c>
      <c r="AH788">
        <v>21</v>
      </c>
      <c r="AI788">
        <v>22</v>
      </c>
      <c r="AJ788">
        <v>0</v>
      </c>
      <c r="AK788">
        <v>1</v>
      </c>
      <c r="AL788" t="s">
        <v>86</v>
      </c>
      <c r="AM788" t="s">
        <v>87</v>
      </c>
      <c r="AN788" t="s">
        <v>88</v>
      </c>
      <c r="AO788" t="s">
        <v>1164</v>
      </c>
      <c r="AP788" t="s">
        <v>74</v>
      </c>
      <c r="AQ788" t="s">
        <v>74</v>
      </c>
      <c r="AR788" t="s">
        <v>1165</v>
      </c>
      <c r="AS788" t="s">
        <v>1166</v>
      </c>
      <c r="AT788" t="s">
        <v>9189</v>
      </c>
      <c r="AU788">
        <v>1996</v>
      </c>
      <c r="AV788">
        <v>14</v>
      </c>
      <c r="AW788">
        <v>12</v>
      </c>
      <c r="AX788" t="s">
        <v>74</v>
      </c>
      <c r="AY788" t="s">
        <v>74</v>
      </c>
      <c r="AZ788" t="s">
        <v>74</v>
      </c>
      <c r="BA788" t="s">
        <v>74</v>
      </c>
      <c r="BB788">
        <v>1403</v>
      </c>
      <c r="BC788">
        <v>1412</v>
      </c>
      <c r="BD788" t="s">
        <v>74</v>
      </c>
      <c r="BE788" t="s">
        <v>9203</v>
      </c>
      <c r="BF788" t="str">
        <f>HYPERLINK("http://dx.doi.org/10.1007/s005850050401","http://dx.doi.org/10.1007/s005850050401")</f>
        <v>http://dx.doi.org/10.1007/s005850050401</v>
      </c>
      <c r="BG788" t="s">
        <v>74</v>
      </c>
      <c r="BH788" t="s">
        <v>74</v>
      </c>
      <c r="BI788">
        <v>10</v>
      </c>
      <c r="BJ788" t="s">
        <v>1169</v>
      </c>
      <c r="BK788" t="s">
        <v>363</v>
      </c>
      <c r="BL788" t="s">
        <v>1170</v>
      </c>
      <c r="BM788" t="s">
        <v>9204</v>
      </c>
      <c r="BN788" t="s">
        <v>74</v>
      </c>
      <c r="BO788" t="s">
        <v>1172</v>
      </c>
      <c r="BP788" t="s">
        <v>74</v>
      </c>
      <c r="BQ788" t="s">
        <v>74</v>
      </c>
      <c r="BR788" t="s">
        <v>97</v>
      </c>
      <c r="BS788" t="s">
        <v>9205</v>
      </c>
      <c r="BT788" t="str">
        <f>HYPERLINK("https%3A%2F%2Fwww.webofscience.com%2Fwos%2Fwoscc%2Ffull-record%2FWOS:A1996WH41100018","View Full Record in Web of Science")</f>
        <v>View Full Record in Web of Science</v>
      </c>
    </row>
    <row r="789" spans="1:72" x14ac:dyDescent="0.15">
      <c r="A789" t="s">
        <v>72</v>
      </c>
      <c r="B789" t="s">
        <v>9206</v>
      </c>
      <c r="C789" t="s">
        <v>74</v>
      </c>
      <c r="D789" t="s">
        <v>74</v>
      </c>
      <c r="E789" t="s">
        <v>74</v>
      </c>
      <c r="F789" t="s">
        <v>9206</v>
      </c>
      <c r="G789" t="s">
        <v>74</v>
      </c>
      <c r="H789" t="s">
        <v>74</v>
      </c>
      <c r="I789" t="s">
        <v>9207</v>
      </c>
      <c r="J789" t="s">
        <v>9208</v>
      </c>
      <c r="K789" t="s">
        <v>74</v>
      </c>
      <c r="L789" t="s">
        <v>74</v>
      </c>
      <c r="M789" t="s">
        <v>77</v>
      </c>
      <c r="N789" t="s">
        <v>78</v>
      </c>
      <c r="O789" t="s">
        <v>74</v>
      </c>
      <c r="P789" t="s">
        <v>74</v>
      </c>
      <c r="Q789" t="s">
        <v>74</v>
      </c>
      <c r="R789" t="s">
        <v>74</v>
      </c>
      <c r="S789" t="s">
        <v>74</v>
      </c>
      <c r="T789" t="s">
        <v>9209</v>
      </c>
      <c r="U789" t="s">
        <v>9210</v>
      </c>
      <c r="V789" t="s">
        <v>9211</v>
      </c>
      <c r="W789" t="s">
        <v>74</v>
      </c>
      <c r="X789" t="s">
        <v>74</v>
      </c>
      <c r="Y789" t="s">
        <v>1452</v>
      </c>
      <c r="Z789" t="s">
        <v>74</v>
      </c>
      <c r="AA789" t="s">
        <v>74</v>
      </c>
      <c r="AB789" t="s">
        <v>74</v>
      </c>
      <c r="AC789" t="s">
        <v>74</v>
      </c>
      <c r="AD789" t="s">
        <v>74</v>
      </c>
      <c r="AE789" t="s">
        <v>74</v>
      </c>
      <c r="AF789" t="s">
        <v>74</v>
      </c>
      <c r="AG789">
        <v>41</v>
      </c>
      <c r="AH789">
        <v>22</v>
      </c>
      <c r="AI789">
        <v>25</v>
      </c>
      <c r="AJ789">
        <v>3</v>
      </c>
      <c r="AK789">
        <v>12</v>
      </c>
      <c r="AL789" t="s">
        <v>4410</v>
      </c>
      <c r="AM789" t="s">
        <v>824</v>
      </c>
      <c r="AN789" t="s">
        <v>4411</v>
      </c>
      <c r="AO789" t="s">
        <v>9212</v>
      </c>
      <c r="AP789" t="s">
        <v>74</v>
      </c>
      <c r="AQ789" t="s">
        <v>74</v>
      </c>
      <c r="AR789" t="s">
        <v>9213</v>
      </c>
      <c r="AS789" t="s">
        <v>9214</v>
      </c>
      <c r="AT789" t="s">
        <v>9189</v>
      </c>
      <c r="AU789">
        <v>1996</v>
      </c>
      <c r="AV789">
        <v>78</v>
      </c>
      <c r="AW789">
        <v>6</v>
      </c>
      <c r="AX789" t="s">
        <v>74</v>
      </c>
      <c r="AY789" t="s">
        <v>74</v>
      </c>
      <c r="AZ789" t="s">
        <v>74</v>
      </c>
      <c r="BA789" t="s">
        <v>74</v>
      </c>
      <c r="BB789">
        <v>719</v>
      </c>
      <c r="BC789">
        <v>728</v>
      </c>
      <c r="BD789" t="s">
        <v>74</v>
      </c>
      <c r="BE789" t="s">
        <v>9215</v>
      </c>
      <c r="BF789" t="str">
        <f>HYPERLINK("http://dx.doi.org/10.1006/anbo.1996.0182","http://dx.doi.org/10.1006/anbo.1996.0182")</f>
        <v>http://dx.doi.org/10.1006/anbo.1996.0182</v>
      </c>
      <c r="BG789" t="s">
        <v>74</v>
      </c>
      <c r="BH789" t="s">
        <v>74</v>
      </c>
      <c r="BI789">
        <v>10</v>
      </c>
      <c r="BJ789" t="s">
        <v>457</v>
      </c>
      <c r="BK789" t="s">
        <v>95</v>
      </c>
      <c r="BL789" t="s">
        <v>457</v>
      </c>
      <c r="BM789" t="s">
        <v>9216</v>
      </c>
      <c r="BN789" t="s">
        <v>74</v>
      </c>
      <c r="BO789" t="s">
        <v>74</v>
      </c>
      <c r="BP789" t="s">
        <v>74</v>
      </c>
      <c r="BQ789" t="s">
        <v>74</v>
      </c>
      <c r="BR789" t="s">
        <v>97</v>
      </c>
      <c r="BS789" t="s">
        <v>9217</v>
      </c>
      <c r="BT789" t="str">
        <f>HYPERLINK("https%3A%2F%2Fwww.webofscience.com%2Fwos%2Fwoscc%2Ffull-record%2FWOS:A1996VZ02100008","View Full Record in Web of Science")</f>
        <v>View Full Record in Web of Science</v>
      </c>
    </row>
    <row r="790" spans="1:72" x14ac:dyDescent="0.15">
      <c r="A790" t="s">
        <v>72</v>
      </c>
      <c r="B790" t="s">
        <v>9218</v>
      </c>
      <c r="C790" t="s">
        <v>74</v>
      </c>
      <c r="D790" t="s">
        <v>74</v>
      </c>
      <c r="E790" t="s">
        <v>74</v>
      </c>
      <c r="F790" t="s">
        <v>9218</v>
      </c>
      <c r="G790" t="s">
        <v>74</v>
      </c>
      <c r="H790" t="s">
        <v>74</v>
      </c>
      <c r="I790" t="s">
        <v>9219</v>
      </c>
      <c r="J790" t="s">
        <v>1176</v>
      </c>
      <c r="K790" t="s">
        <v>74</v>
      </c>
      <c r="L790" t="s">
        <v>74</v>
      </c>
      <c r="M790" t="s">
        <v>77</v>
      </c>
      <c r="N790" t="s">
        <v>169</v>
      </c>
      <c r="O790" t="s">
        <v>74</v>
      </c>
      <c r="P790" t="s">
        <v>74</v>
      </c>
      <c r="Q790" t="s">
        <v>74</v>
      </c>
      <c r="R790" t="s">
        <v>74</v>
      </c>
      <c r="S790" t="s">
        <v>74</v>
      </c>
      <c r="T790" t="s">
        <v>74</v>
      </c>
      <c r="U790" t="s">
        <v>74</v>
      </c>
      <c r="V790" t="s">
        <v>74</v>
      </c>
      <c r="W790" t="s">
        <v>74</v>
      </c>
      <c r="X790" t="s">
        <v>74</v>
      </c>
      <c r="Y790" t="s">
        <v>74</v>
      </c>
      <c r="Z790" t="s">
        <v>74</v>
      </c>
      <c r="AA790" t="s">
        <v>74</v>
      </c>
      <c r="AB790" t="s">
        <v>74</v>
      </c>
      <c r="AC790" t="s">
        <v>74</v>
      </c>
      <c r="AD790" t="s">
        <v>74</v>
      </c>
      <c r="AE790" t="s">
        <v>74</v>
      </c>
      <c r="AF790" t="s">
        <v>74</v>
      </c>
      <c r="AG790">
        <v>0</v>
      </c>
      <c r="AH790">
        <v>0</v>
      </c>
      <c r="AI790">
        <v>0</v>
      </c>
      <c r="AJ790">
        <v>0</v>
      </c>
      <c r="AK790">
        <v>0</v>
      </c>
      <c r="AL790" t="s">
        <v>1178</v>
      </c>
      <c r="AM790" t="s">
        <v>132</v>
      </c>
      <c r="AN790" t="s">
        <v>9220</v>
      </c>
      <c r="AO790" t="s">
        <v>1180</v>
      </c>
      <c r="AP790" t="s">
        <v>74</v>
      </c>
      <c r="AQ790" t="s">
        <v>74</v>
      </c>
      <c r="AR790" t="s">
        <v>1181</v>
      </c>
      <c r="AS790" t="s">
        <v>1182</v>
      </c>
      <c r="AT790" t="s">
        <v>9189</v>
      </c>
      <c r="AU790">
        <v>1996</v>
      </c>
      <c r="AV790">
        <v>8</v>
      </c>
      <c r="AW790">
        <v>4</v>
      </c>
      <c r="AX790" t="s">
        <v>74</v>
      </c>
      <c r="AY790" t="s">
        <v>74</v>
      </c>
      <c r="AZ790" t="s">
        <v>74</v>
      </c>
      <c r="BA790" t="s">
        <v>74</v>
      </c>
      <c r="BB790">
        <v>311</v>
      </c>
      <c r="BC790">
        <v>311</v>
      </c>
      <c r="BD790" t="s">
        <v>74</v>
      </c>
      <c r="BE790" t="s">
        <v>9221</v>
      </c>
      <c r="BF790" t="str">
        <f>HYPERLINK("http://dx.doi.org/10.1017/S0954102096000478","http://dx.doi.org/10.1017/S0954102096000478")</f>
        <v>http://dx.doi.org/10.1017/S0954102096000478</v>
      </c>
      <c r="BG790" t="s">
        <v>74</v>
      </c>
      <c r="BH790" t="s">
        <v>74</v>
      </c>
      <c r="BI790">
        <v>1</v>
      </c>
      <c r="BJ790" t="s">
        <v>1184</v>
      </c>
      <c r="BK790" t="s">
        <v>95</v>
      </c>
      <c r="BL790" t="s">
        <v>1185</v>
      </c>
      <c r="BM790" t="s">
        <v>9222</v>
      </c>
      <c r="BN790" t="s">
        <v>74</v>
      </c>
      <c r="BO790" t="s">
        <v>227</v>
      </c>
      <c r="BP790" t="s">
        <v>74</v>
      </c>
      <c r="BQ790" t="s">
        <v>74</v>
      </c>
      <c r="BR790" t="s">
        <v>97</v>
      </c>
      <c r="BS790" t="s">
        <v>9223</v>
      </c>
      <c r="BT790" t="str">
        <f>HYPERLINK("https%3A%2F%2Fwww.webofscience.com%2Fwos%2Fwoscc%2Ffull-record%2FWOS:A1996VY20500001","View Full Record in Web of Science")</f>
        <v>View Full Record in Web of Science</v>
      </c>
    </row>
    <row r="791" spans="1:72" x14ac:dyDescent="0.15">
      <c r="A791" t="s">
        <v>72</v>
      </c>
      <c r="B791" t="s">
        <v>9224</v>
      </c>
      <c r="C791" t="s">
        <v>74</v>
      </c>
      <c r="D791" t="s">
        <v>74</v>
      </c>
      <c r="E791" t="s">
        <v>74</v>
      </c>
      <c r="F791" t="s">
        <v>9224</v>
      </c>
      <c r="G791" t="s">
        <v>74</v>
      </c>
      <c r="H791" t="s">
        <v>74</v>
      </c>
      <c r="I791" t="s">
        <v>9225</v>
      </c>
      <c r="J791" t="s">
        <v>1176</v>
      </c>
      <c r="K791" t="s">
        <v>74</v>
      </c>
      <c r="L791" t="s">
        <v>74</v>
      </c>
      <c r="M791" t="s">
        <v>77</v>
      </c>
      <c r="N791" t="s">
        <v>78</v>
      </c>
      <c r="O791" t="s">
        <v>74</v>
      </c>
      <c r="P791" t="s">
        <v>74</v>
      </c>
      <c r="Q791" t="s">
        <v>74</v>
      </c>
      <c r="R791" t="s">
        <v>74</v>
      </c>
      <c r="S791" t="s">
        <v>74</v>
      </c>
      <c r="T791" t="s">
        <v>9226</v>
      </c>
      <c r="U791" t="s">
        <v>9227</v>
      </c>
      <c r="V791" t="s">
        <v>9228</v>
      </c>
      <c r="W791" t="s">
        <v>9229</v>
      </c>
      <c r="X791" t="s">
        <v>9230</v>
      </c>
      <c r="Y791" t="s">
        <v>9231</v>
      </c>
      <c r="Z791" t="s">
        <v>74</v>
      </c>
      <c r="AA791" t="s">
        <v>74</v>
      </c>
      <c r="AB791" t="s">
        <v>74</v>
      </c>
      <c r="AC791" t="s">
        <v>74</v>
      </c>
      <c r="AD791" t="s">
        <v>74</v>
      </c>
      <c r="AE791" t="s">
        <v>74</v>
      </c>
      <c r="AF791" t="s">
        <v>74</v>
      </c>
      <c r="AG791">
        <v>55</v>
      </c>
      <c r="AH791">
        <v>25</v>
      </c>
      <c r="AI791">
        <v>30</v>
      </c>
      <c r="AJ791">
        <v>1</v>
      </c>
      <c r="AK791">
        <v>4</v>
      </c>
      <c r="AL791" t="s">
        <v>1227</v>
      </c>
      <c r="AM791" t="s">
        <v>87</v>
      </c>
      <c r="AN791" t="s">
        <v>1228</v>
      </c>
      <c r="AO791" t="s">
        <v>1180</v>
      </c>
      <c r="AP791" t="s">
        <v>74</v>
      </c>
      <c r="AQ791" t="s">
        <v>74</v>
      </c>
      <c r="AR791" t="s">
        <v>1181</v>
      </c>
      <c r="AS791" t="s">
        <v>1182</v>
      </c>
      <c r="AT791" t="s">
        <v>9189</v>
      </c>
      <c r="AU791">
        <v>1996</v>
      </c>
      <c r="AV791">
        <v>8</v>
      </c>
      <c r="AW791">
        <v>4</v>
      </c>
      <c r="AX791" t="s">
        <v>74</v>
      </c>
      <c r="AY791" t="s">
        <v>74</v>
      </c>
      <c r="AZ791" t="s">
        <v>74</v>
      </c>
      <c r="BA791" t="s">
        <v>74</v>
      </c>
      <c r="BB791">
        <v>313</v>
      </c>
      <c r="BC791">
        <v>322</v>
      </c>
      <c r="BD791" t="s">
        <v>74</v>
      </c>
      <c r="BE791" t="s">
        <v>9232</v>
      </c>
      <c r="BF791" t="str">
        <f>HYPERLINK("http://dx.doi.org/10.1017/S095410209600048X","http://dx.doi.org/10.1017/S095410209600048X")</f>
        <v>http://dx.doi.org/10.1017/S095410209600048X</v>
      </c>
      <c r="BG791" t="s">
        <v>74</v>
      </c>
      <c r="BH791" t="s">
        <v>74</v>
      </c>
      <c r="BI791">
        <v>10</v>
      </c>
      <c r="BJ791" t="s">
        <v>1184</v>
      </c>
      <c r="BK791" t="s">
        <v>95</v>
      </c>
      <c r="BL791" t="s">
        <v>1185</v>
      </c>
      <c r="BM791" t="s">
        <v>9222</v>
      </c>
      <c r="BN791" t="s">
        <v>74</v>
      </c>
      <c r="BO791" t="s">
        <v>74</v>
      </c>
      <c r="BP791" t="s">
        <v>74</v>
      </c>
      <c r="BQ791" t="s">
        <v>74</v>
      </c>
      <c r="BR791" t="s">
        <v>97</v>
      </c>
      <c r="BS791" t="s">
        <v>9233</v>
      </c>
      <c r="BT791" t="str">
        <f>HYPERLINK("https%3A%2F%2Fwww.webofscience.com%2Fwos%2Fwoscc%2Ffull-record%2FWOS:A1996VY20500002","View Full Record in Web of Science")</f>
        <v>View Full Record in Web of Science</v>
      </c>
    </row>
    <row r="792" spans="1:72" x14ac:dyDescent="0.15">
      <c r="A792" t="s">
        <v>72</v>
      </c>
      <c r="B792" t="s">
        <v>9234</v>
      </c>
      <c r="C792" t="s">
        <v>74</v>
      </c>
      <c r="D792" t="s">
        <v>74</v>
      </c>
      <c r="E792" t="s">
        <v>74</v>
      </c>
      <c r="F792" t="s">
        <v>9234</v>
      </c>
      <c r="G792" t="s">
        <v>74</v>
      </c>
      <c r="H792" t="s">
        <v>74</v>
      </c>
      <c r="I792" t="s">
        <v>9235</v>
      </c>
      <c r="J792" t="s">
        <v>1176</v>
      </c>
      <c r="K792" t="s">
        <v>74</v>
      </c>
      <c r="L792" t="s">
        <v>74</v>
      </c>
      <c r="M792" t="s">
        <v>77</v>
      </c>
      <c r="N792" t="s">
        <v>78</v>
      </c>
      <c r="O792" t="s">
        <v>74</v>
      </c>
      <c r="P792" t="s">
        <v>74</v>
      </c>
      <c r="Q792" t="s">
        <v>74</v>
      </c>
      <c r="R792" t="s">
        <v>74</v>
      </c>
      <c r="S792" t="s">
        <v>74</v>
      </c>
      <c r="T792" t="s">
        <v>9236</v>
      </c>
      <c r="U792" t="s">
        <v>9237</v>
      </c>
      <c r="V792" t="s">
        <v>9238</v>
      </c>
      <c r="W792" t="s">
        <v>9239</v>
      </c>
      <c r="X792" t="s">
        <v>9240</v>
      </c>
      <c r="Y792" t="s">
        <v>9241</v>
      </c>
      <c r="Z792" t="s">
        <v>74</v>
      </c>
      <c r="AA792" t="s">
        <v>74</v>
      </c>
      <c r="AB792" t="s">
        <v>74</v>
      </c>
      <c r="AC792" t="s">
        <v>74</v>
      </c>
      <c r="AD792" t="s">
        <v>74</v>
      </c>
      <c r="AE792" t="s">
        <v>74</v>
      </c>
      <c r="AF792" t="s">
        <v>74</v>
      </c>
      <c r="AG792">
        <v>47</v>
      </c>
      <c r="AH792">
        <v>29</v>
      </c>
      <c r="AI792">
        <v>36</v>
      </c>
      <c r="AJ792">
        <v>2</v>
      </c>
      <c r="AK792">
        <v>11</v>
      </c>
      <c r="AL792" t="s">
        <v>1178</v>
      </c>
      <c r="AM792" t="s">
        <v>132</v>
      </c>
      <c r="AN792" t="s">
        <v>9220</v>
      </c>
      <c r="AO792" t="s">
        <v>1180</v>
      </c>
      <c r="AP792" t="s">
        <v>74</v>
      </c>
      <c r="AQ792" t="s">
        <v>74</v>
      </c>
      <c r="AR792" t="s">
        <v>1181</v>
      </c>
      <c r="AS792" t="s">
        <v>1182</v>
      </c>
      <c r="AT792" t="s">
        <v>9189</v>
      </c>
      <c r="AU792">
        <v>1996</v>
      </c>
      <c r="AV792">
        <v>8</v>
      </c>
      <c r="AW792">
        <v>4</v>
      </c>
      <c r="AX792" t="s">
        <v>74</v>
      </c>
      <c r="AY792" t="s">
        <v>74</v>
      </c>
      <c r="AZ792" t="s">
        <v>74</v>
      </c>
      <c r="BA792" t="s">
        <v>74</v>
      </c>
      <c r="BB792">
        <v>323</v>
      </c>
      <c r="BC792">
        <v>329</v>
      </c>
      <c r="BD792" t="s">
        <v>74</v>
      </c>
      <c r="BE792" t="s">
        <v>9242</v>
      </c>
      <c r="BF792" t="str">
        <f>HYPERLINK("http://dx.doi.org/10.1017/S0954102096000491","http://dx.doi.org/10.1017/S0954102096000491")</f>
        <v>http://dx.doi.org/10.1017/S0954102096000491</v>
      </c>
      <c r="BG792" t="s">
        <v>74</v>
      </c>
      <c r="BH792" t="s">
        <v>74</v>
      </c>
      <c r="BI792">
        <v>7</v>
      </c>
      <c r="BJ792" t="s">
        <v>1184</v>
      </c>
      <c r="BK792" t="s">
        <v>95</v>
      </c>
      <c r="BL792" t="s">
        <v>1185</v>
      </c>
      <c r="BM792" t="s">
        <v>9222</v>
      </c>
      <c r="BN792" t="s">
        <v>74</v>
      </c>
      <c r="BO792" t="s">
        <v>74</v>
      </c>
      <c r="BP792" t="s">
        <v>74</v>
      </c>
      <c r="BQ792" t="s">
        <v>74</v>
      </c>
      <c r="BR792" t="s">
        <v>97</v>
      </c>
      <c r="BS792" t="s">
        <v>9243</v>
      </c>
      <c r="BT792" t="str">
        <f>HYPERLINK("https%3A%2F%2Fwww.webofscience.com%2Fwos%2Fwoscc%2Ffull-record%2FWOS:A1996VY20500003","View Full Record in Web of Science")</f>
        <v>View Full Record in Web of Science</v>
      </c>
    </row>
    <row r="793" spans="1:72" x14ac:dyDescent="0.15">
      <c r="A793" t="s">
        <v>72</v>
      </c>
      <c r="B793" t="s">
        <v>7170</v>
      </c>
      <c r="C793" t="s">
        <v>74</v>
      </c>
      <c r="D793" t="s">
        <v>74</v>
      </c>
      <c r="E793" t="s">
        <v>74</v>
      </c>
      <c r="F793" t="s">
        <v>7170</v>
      </c>
      <c r="G793" t="s">
        <v>74</v>
      </c>
      <c r="H793" t="s">
        <v>74</v>
      </c>
      <c r="I793" t="s">
        <v>9244</v>
      </c>
      <c r="J793" t="s">
        <v>1176</v>
      </c>
      <c r="K793" t="s">
        <v>74</v>
      </c>
      <c r="L793" t="s">
        <v>74</v>
      </c>
      <c r="M793" t="s">
        <v>77</v>
      </c>
      <c r="N793" t="s">
        <v>78</v>
      </c>
      <c r="O793" t="s">
        <v>74</v>
      </c>
      <c r="P793" t="s">
        <v>74</v>
      </c>
      <c r="Q793" t="s">
        <v>74</v>
      </c>
      <c r="R793" t="s">
        <v>74</v>
      </c>
      <c r="S793" t="s">
        <v>74</v>
      </c>
      <c r="T793" t="s">
        <v>9245</v>
      </c>
      <c r="U793" t="s">
        <v>9246</v>
      </c>
      <c r="V793" t="s">
        <v>9247</v>
      </c>
      <c r="W793" t="s">
        <v>5515</v>
      </c>
      <c r="X793" t="s">
        <v>380</v>
      </c>
      <c r="Y793" t="s">
        <v>9248</v>
      </c>
      <c r="Z793" t="s">
        <v>74</v>
      </c>
      <c r="AA793" t="s">
        <v>5498</v>
      </c>
      <c r="AB793" t="s">
        <v>9249</v>
      </c>
      <c r="AC793" t="s">
        <v>74</v>
      </c>
      <c r="AD793" t="s">
        <v>74</v>
      </c>
      <c r="AE793" t="s">
        <v>74</v>
      </c>
      <c r="AF793" t="s">
        <v>74</v>
      </c>
      <c r="AG793">
        <v>61</v>
      </c>
      <c r="AH793">
        <v>54</v>
      </c>
      <c r="AI793">
        <v>57</v>
      </c>
      <c r="AJ793">
        <v>0</v>
      </c>
      <c r="AK793">
        <v>6</v>
      </c>
      <c r="AL793" t="s">
        <v>1227</v>
      </c>
      <c r="AM793" t="s">
        <v>87</v>
      </c>
      <c r="AN793" t="s">
        <v>1228</v>
      </c>
      <c r="AO793" t="s">
        <v>1180</v>
      </c>
      <c r="AP793" t="s">
        <v>1229</v>
      </c>
      <c r="AQ793" t="s">
        <v>74</v>
      </c>
      <c r="AR793" t="s">
        <v>1181</v>
      </c>
      <c r="AS793" t="s">
        <v>1182</v>
      </c>
      <c r="AT793" t="s">
        <v>9189</v>
      </c>
      <c r="AU793">
        <v>1996</v>
      </c>
      <c r="AV793">
        <v>8</v>
      </c>
      <c r="AW793">
        <v>4</v>
      </c>
      <c r="AX793" t="s">
        <v>74</v>
      </c>
      <c r="AY793" t="s">
        <v>74</v>
      </c>
      <c r="AZ793" t="s">
        <v>74</v>
      </c>
      <c r="BA793" t="s">
        <v>74</v>
      </c>
      <c r="BB793">
        <v>331</v>
      </c>
      <c r="BC793">
        <v>341</v>
      </c>
      <c r="BD793" t="s">
        <v>74</v>
      </c>
      <c r="BE793" t="s">
        <v>9250</v>
      </c>
      <c r="BF793" t="str">
        <f>HYPERLINK("http://dx.doi.org/10.1017/S0954102096000508","http://dx.doi.org/10.1017/S0954102096000508")</f>
        <v>http://dx.doi.org/10.1017/S0954102096000508</v>
      </c>
      <c r="BG793" t="s">
        <v>74</v>
      </c>
      <c r="BH793" t="s">
        <v>74</v>
      </c>
      <c r="BI793">
        <v>11</v>
      </c>
      <c r="BJ793" t="s">
        <v>1184</v>
      </c>
      <c r="BK793" t="s">
        <v>95</v>
      </c>
      <c r="BL793" t="s">
        <v>1185</v>
      </c>
      <c r="BM793" t="s">
        <v>9222</v>
      </c>
      <c r="BN793" t="s">
        <v>74</v>
      </c>
      <c r="BO793" t="s">
        <v>74</v>
      </c>
      <c r="BP793" t="s">
        <v>74</v>
      </c>
      <c r="BQ793" t="s">
        <v>74</v>
      </c>
      <c r="BR793" t="s">
        <v>97</v>
      </c>
      <c r="BS793" t="s">
        <v>9251</v>
      </c>
      <c r="BT793" t="str">
        <f>HYPERLINK("https%3A%2F%2Fwww.webofscience.com%2Fwos%2Fwoscc%2Ffull-record%2FWOS:A1996VY20500004","View Full Record in Web of Science")</f>
        <v>View Full Record in Web of Science</v>
      </c>
    </row>
    <row r="794" spans="1:72" x14ac:dyDescent="0.15">
      <c r="A794" t="s">
        <v>72</v>
      </c>
      <c r="B794" t="s">
        <v>8258</v>
      </c>
      <c r="C794" t="s">
        <v>74</v>
      </c>
      <c r="D794" t="s">
        <v>74</v>
      </c>
      <c r="E794" t="s">
        <v>74</v>
      </c>
      <c r="F794" t="s">
        <v>8258</v>
      </c>
      <c r="G794" t="s">
        <v>74</v>
      </c>
      <c r="H794" t="s">
        <v>74</v>
      </c>
      <c r="I794" t="s">
        <v>9252</v>
      </c>
      <c r="J794" t="s">
        <v>1176</v>
      </c>
      <c r="K794" t="s">
        <v>74</v>
      </c>
      <c r="L794" t="s">
        <v>74</v>
      </c>
      <c r="M794" t="s">
        <v>77</v>
      </c>
      <c r="N794" t="s">
        <v>78</v>
      </c>
      <c r="O794" t="s">
        <v>74</v>
      </c>
      <c r="P794" t="s">
        <v>74</v>
      </c>
      <c r="Q794" t="s">
        <v>74</v>
      </c>
      <c r="R794" t="s">
        <v>74</v>
      </c>
      <c r="S794" t="s">
        <v>74</v>
      </c>
      <c r="T794" t="s">
        <v>9253</v>
      </c>
      <c r="U794" t="s">
        <v>9254</v>
      </c>
      <c r="V794" t="s">
        <v>9255</v>
      </c>
      <c r="W794" t="s">
        <v>74</v>
      </c>
      <c r="X794" t="s">
        <v>74</v>
      </c>
      <c r="Y794" t="s">
        <v>9256</v>
      </c>
      <c r="Z794" t="s">
        <v>74</v>
      </c>
      <c r="AA794" t="s">
        <v>74</v>
      </c>
      <c r="AB794" t="s">
        <v>74</v>
      </c>
      <c r="AC794" t="s">
        <v>74</v>
      </c>
      <c r="AD794" t="s">
        <v>74</v>
      </c>
      <c r="AE794" t="s">
        <v>74</v>
      </c>
      <c r="AF794" t="s">
        <v>74</v>
      </c>
      <c r="AG794">
        <v>35</v>
      </c>
      <c r="AH794">
        <v>3</v>
      </c>
      <c r="AI794">
        <v>3</v>
      </c>
      <c r="AJ794">
        <v>0</v>
      </c>
      <c r="AK794">
        <v>1</v>
      </c>
      <c r="AL794" t="s">
        <v>1178</v>
      </c>
      <c r="AM794" t="s">
        <v>132</v>
      </c>
      <c r="AN794" t="s">
        <v>9220</v>
      </c>
      <c r="AO794" t="s">
        <v>1180</v>
      </c>
      <c r="AP794" t="s">
        <v>74</v>
      </c>
      <c r="AQ794" t="s">
        <v>74</v>
      </c>
      <c r="AR794" t="s">
        <v>1181</v>
      </c>
      <c r="AS794" t="s">
        <v>1182</v>
      </c>
      <c r="AT794" t="s">
        <v>9189</v>
      </c>
      <c r="AU794">
        <v>1996</v>
      </c>
      <c r="AV794">
        <v>8</v>
      </c>
      <c r="AW794">
        <v>4</v>
      </c>
      <c r="AX794" t="s">
        <v>74</v>
      </c>
      <c r="AY794" t="s">
        <v>74</v>
      </c>
      <c r="AZ794" t="s">
        <v>74</v>
      </c>
      <c r="BA794" t="s">
        <v>74</v>
      </c>
      <c r="BB794">
        <v>343</v>
      </c>
      <c r="BC794">
        <v>348</v>
      </c>
      <c r="BD794" t="s">
        <v>74</v>
      </c>
      <c r="BE794" t="s">
        <v>9257</v>
      </c>
      <c r="BF794" t="str">
        <f>HYPERLINK("http://dx.doi.org/10.1017/S095410209600051X","http://dx.doi.org/10.1017/S095410209600051X")</f>
        <v>http://dx.doi.org/10.1017/S095410209600051X</v>
      </c>
      <c r="BG794" t="s">
        <v>74</v>
      </c>
      <c r="BH794" t="s">
        <v>74</v>
      </c>
      <c r="BI794">
        <v>6</v>
      </c>
      <c r="BJ794" t="s">
        <v>1184</v>
      </c>
      <c r="BK794" t="s">
        <v>95</v>
      </c>
      <c r="BL794" t="s">
        <v>1185</v>
      </c>
      <c r="BM794" t="s">
        <v>9222</v>
      </c>
      <c r="BN794" t="s">
        <v>74</v>
      </c>
      <c r="BO794" t="s">
        <v>74</v>
      </c>
      <c r="BP794" t="s">
        <v>74</v>
      </c>
      <c r="BQ794" t="s">
        <v>74</v>
      </c>
      <c r="BR794" t="s">
        <v>97</v>
      </c>
      <c r="BS794" t="s">
        <v>9258</v>
      </c>
      <c r="BT794" t="str">
        <f>HYPERLINK("https%3A%2F%2Fwww.webofscience.com%2Fwos%2Fwoscc%2Ffull-record%2FWOS:A1996VY20500005","View Full Record in Web of Science")</f>
        <v>View Full Record in Web of Science</v>
      </c>
    </row>
    <row r="795" spans="1:72" x14ac:dyDescent="0.15">
      <c r="A795" t="s">
        <v>72</v>
      </c>
      <c r="B795" t="s">
        <v>9259</v>
      </c>
      <c r="C795" t="s">
        <v>74</v>
      </c>
      <c r="D795" t="s">
        <v>74</v>
      </c>
      <c r="E795" t="s">
        <v>74</v>
      </c>
      <c r="F795" t="s">
        <v>9259</v>
      </c>
      <c r="G795" t="s">
        <v>74</v>
      </c>
      <c r="H795" t="s">
        <v>74</v>
      </c>
      <c r="I795" t="s">
        <v>9260</v>
      </c>
      <c r="J795" t="s">
        <v>1176</v>
      </c>
      <c r="K795" t="s">
        <v>74</v>
      </c>
      <c r="L795" t="s">
        <v>74</v>
      </c>
      <c r="M795" t="s">
        <v>77</v>
      </c>
      <c r="N795" t="s">
        <v>78</v>
      </c>
      <c r="O795" t="s">
        <v>74</v>
      </c>
      <c r="P795" t="s">
        <v>74</v>
      </c>
      <c r="Q795" t="s">
        <v>74</v>
      </c>
      <c r="R795" t="s">
        <v>74</v>
      </c>
      <c r="S795" t="s">
        <v>74</v>
      </c>
      <c r="T795" t="s">
        <v>9261</v>
      </c>
      <c r="U795" t="s">
        <v>9262</v>
      </c>
      <c r="V795" t="s">
        <v>9263</v>
      </c>
      <c r="W795" t="s">
        <v>9264</v>
      </c>
      <c r="X795" t="s">
        <v>9265</v>
      </c>
      <c r="Y795" t="s">
        <v>9266</v>
      </c>
      <c r="Z795" t="s">
        <v>74</v>
      </c>
      <c r="AA795" t="s">
        <v>9267</v>
      </c>
      <c r="AB795" t="s">
        <v>9268</v>
      </c>
      <c r="AC795" t="s">
        <v>74</v>
      </c>
      <c r="AD795" t="s">
        <v>74</v>
      </c>
      <c r="AE795" t="s">
        <v>74</v>
      </c>
      <c r="AF795" t="s">
        <v>74</v>
      </c>
      <c r="AG795">
        <v>55</v>
      </c>
      <c r="AH795">
        <v>26</v>
      </c>
      <c r="AI795">
        <v>29</v>
      </c>
      <c r="AJ795">
        <v>1</v>
      </c>
      <c r="AK795">
        <v>8</v>
      </c>
      <c r="AL795" t="s">
        <v>1227</v>
      </c>
      <c r="AM795" t="s">
        <v>87</v>
      </c>
      <c r="AN795" t="s">
        <v>1228</v>
      </c>
      <c r="AO795" t="s">
        <v>1180</v>
      </c>
      <c r="AP795" t="s">
        <v>74</v>
      </c>
      <c r="AQ795" t="s">
        <v>74</v>
      </c>
      <c r="AR795" t="s">
        <v>1181</v>
      </c>
      <c r="AS795" t="s">
        <v>1182</v>
      </c>
      <c r="AT795" t="s">
        <v>9189</v>
      </c>
      <c r="AU795">
        <v>1996</v>
      </c>
      <c r="AV795">
        <v>8</v>
      </c>
      <c r="AW795">
        <v>4</v>
      </c>
      <c r="AX795" t="s">
        <v>74</v>
      </c>
      <c r="AY795" t="s">
        <v>74</v>
      </c>
      <c r="AZ795" t="s">
        <v>74</v>
      </c>
      <c r="BA795" t="s">
        <v>74</v>
      </c>
      <c r="BB795">
        <v>349</v>
      </c>
      <c r="BC795">
        <v>358</v>
      </c>
      <c r="BD795" t="s">
        <v>74</v>
      </c>
      <c r="BE795" t="s">
        <v>9269</v>
      </c>
      <c r="BF795" t="str">
        <f>HYPERLINK("http://dx.doi.org/10.1017/S0954102096000521","http://dx.doi.org/10.1017/S0954102096000521")</f>
        <v>http://dx.doi.org/10.1017/S0954102096000521</v>
      </c>
      <c r="BG795" t="s">
        <v>74</v>
      </c>
      <c r="BH795" t="s">
        <v>74</v>
      </c>
      <c r="BI795">
        <v>10</v>
      </c>
      <c r="BJ795" t="s">
        <v>1184</v>
      </c>
      <c r="BK795" t="s">
        <v>95</v>
      </c>
      <c r="BL795" t="s">
        <v>1185</v>
      </c>
      <c r="BM795" t="s">
        <v>9222</v>
      </c>
      <c r="BN795" t="s">
        <v>74</v>
      </c>
      <c r="BO795" t="s">
        <v>74</v>
      </c>
      <c r="BP795" t="s">
        <v>74</v>
      </c>
      <c r="BQ795" t="s">
        <v>74</v>
      </c>
      <c r="BR795" t="s">
        <v>97</v>
      </c>
      <c r="BS795" t="s">
        <v>9270</v>
      </c>
      <c r="BT795" t="str">
        <f>HYPERLINK("https%3A%2F%2Fwww.webofscience.com%2Fwos%2Fwoscc%2Ffull-record%2FWOS:A1996VY20500006","View Full Record in Web of Science")</f>
        <v>View Full Record in Web of Science</v>
      </c>
    </row>
    <row r="796" spans="1:72" x14ac:dyDescent="0.15">
      <c r="A796" t="s">
        <v>72</v>
      </c>
      <c r="B796" t="s">
        <v>9271</v>
      </c>
      <c r="C796" t="s">
        <v>74</v>
      </c>
      <c r="D796" t="s">
        <v>74</v>
      </c>
      <c r="E796" t="s">
        <v>74</v>
      </c>
      <c r="F796" t="s">
        <v>9271</v>
      </c>
      <c r="G796" t="s">
        <v>74</v>
      </c>
      <c r="H796" t="s">
        <v>74</v>
      </c>
      <c r="I796" t="s">
        <v>9272</v>
      </c>
      <c r="J796" t="s">
        <v>1176</v>
      </c>
      <c r="K796" t="s">
        <v>74</v>
      </c>
      <c r="L796" t="s">
        <v>74</v>
      </c>
      <c r="M796" t="s">
        <v>77</v>
      </c>
      <c r="N796" t="s">
        <v>78</v>
      </c>
      <c r="O796" t="s">
        <v>74</v>
      </c>
      <c r="P796" t="s">
        <v>74</v>
      </c>
      <c r="Q796" t="s">
        <v>74</v>
      </c>
      <c r="R796" t="s">
        <v>74</v>
      </c>
      <c r="S796" t="s">
        <v>74</v>
      </c>
      <c r="T796" t="s">
        <v>9273</v>
      </c>
      <c r="U796" t="s">
        <v>9274</v>
      </c>
      <c r="V796" t="s">
        <v>9275</v>
      </c>
      <c r="W796" t="s">
        <v>74</v>
      </c>
      <c r="X796" t="s">
        <v>74</v>
      </c>
      <c r="Y796" t="s">
        <v>9276</v>
      </c>
      <c r="Z796" t="s">
        <v>74</v>
      </c>
      <c r="AA796" t="s">
        <v>9277</v>
      </c>
      <c r="AB796" t="s">
        <v>74</v>
      </c>
      <c r="AC796" t="s">
        <v>74</v>
      </c>
      <c r="AD796" t="s">
        <v>74</v>
      </c>
      <c r="AE796" t="s">
        <v>74</v>
      </c>
      <c r="AF796" t="s">
        <v>74</v>
      </c>
      <c r="AG796">
        <v>24</v>
      </c>
      <c r="AH796">
        <v>51</v>
      </c>
      <c r="AI796">
        <v>56</v>
      </c>
      <c r="AJ796">
        <v>0</v>
      </c>
      <c r="AK796">
        <v>8</v>
      </c>
      <c r="AL796" t="s">
        <v>1178</v>
      </c>
      <c r="AM796" t="s">
        <v>132</v>
      </c>
      <c r="AN796" t="s">
        <v>9220</v>
      </c>
      <c r="AO796" t="s">
        <v>1180</v>
      </c>
      <c r="AP796" t="s">
        <v>74</v>
      </c>
      <c r="AQ796" t="s">
        <v>74</v>
      </c>
      <c r="AR796" t="s">
        <v>1181</v>
      </c>
      <c r="AS796" t="s">
        <v>1182</v>
      </c>
      <c r="AT796" t="s">
        <v>9189</v>
      </c>
      <c r="AU796">
        <v>1996</v>
      </c>
      <c r="AV796">
        <v>8</v>
      </c>
      <c r="AW796">
        <v>4</v>
      </c>
      <c r="AX796" t="s">
        <v>74</v>
      </c>
      <c r="AY796" t="s">
        <v>74</v>
      </c>
      <c r="AZ796" t="s">
        <v>74</v>
      </c>
      <c r="BA796" t="s">
        <v>74</v>
      </c>
      <c r="BB796">
        <v>359</v>
      </c>
      <c r="BC796">
        <v>368</v>
      </c>
      <c r="BD796" t="s">
        <v>74</v>
      </c>
      <c r="BE796" t="s">
        <v>9278</v>
      </c>
      <c r="BF796" t="str">
        <f>HYPERLINK("http://dx.doi.org/10.1017/S0954102096000533","http://dx.doi.org/10.1017/S0954102096000533")</f>
        <v>http://dx.doi.org/10.1017/S0954102096000533</v>
      </c>
      <c r="BG796" t="s">
        <v>74</v>
      </c>
      <c r="BH796" t="s">
        <v>74</v>
      </c>
      <c r="BI796">
        <v>10</v>
      </c>
      <c r="BJ796" t="s">
        <v>1184</v>
      </c>
      <c r="BK796" t="s">
        <v>95</v>
      </c>
      <c r="BL796" t="s">
        <v>1185</v>
      </c>
      <c r="BM796" t="s">
        <v>9222</v>
      </c>
      <c r="BN796" t="s">
        <v>74</v>
      </c>
      <c r="BO796" t="s">
        <v>74</v>
      </c>
      <c r="BP796" t="s">
        <v>74</v>
      </c>
      <c r="BQ796" t="s">
        <v>74</v>
      </c>
      <c r="BR796" t="s">
        <v>97</v>
      </c>
      <c r="BS796" t="s">
        <v>9279</v>
      </c>
      <c r="BT796" t="str">
        <f>HYPERLINK("https%3A%2F%2Fwww.webofscience.com%2Fwos%2Fwoscc%2Ffull-record%2FWOS:A1996VY20500007","View Full Record in Web of Science")</f>
        <v>View Full Record in Web of Science</v>
      </c>
    </row>
    <row r="797" spans="1:72" x14ac:dyDescent="0.15">
      <c r="A797" t="s">
        <v>72</v>
      </c>
      <c r="B797" t="s">
        <v>9280</v>
      </c>
      <c r="C797" t="s">
        <v>74</v>
      </c>
      <c r="D797" t="s">
        <v>74</v>
      </c>
      <c r="E797" t="s">
        <v>74</v>
      </c>
      <c r="F797" t="s">
        <v>9280</v>
      </c>
      <c r="G797" t="s">
        <v>74</v>
      </c>
      <c r="H797" t="s">
        <v>74</v>
      </c>
      <c r="I797" t="s">
        <v>9281</v>
      </c>
      <c r="J797" t="s">
        <v>1176</v>
      </c>
      <c r="K797" t="s">
        <v>74</v>
      </c>
      <c r="L797" t="s">
        <v>74</v>
      </c>
      <c r="M797" t="s">
        <v>77</v>
      </c>
      <c r="N797" t="s">
        <v>78</v>
      </c>
      <c r="O797" t="s">
        <v>74</v>
      </c>
      <c r="P797" t="s">
        <v>74</v>
      </c>
      <c r="Q797" t="s">
        <v>74</v>
      </c>
      <c r="R797" t="s">
        <v>74</v>
      </c>
      <c r="S797" t="s">
        <v>74</v>
      </c>
      <c r="T797" t="s">
        <v>9282</v>
      </c>
      <c r="U797" t="s">
        <v>9283</v>
      </c>
      <c r="V797" t="s">
        <v>9284</v>
      </c>
      <c r="W797" t="s">
        <v>9285</v>
      </c>
      <c r="X797" t="s">
        <v>4724</v>
      </c>
      <c r="Y797" t="s">
        <v>9286</v>
      </c>
      <c r="Z797" t="s">
        <v>74</v>
      </c>
      <c r="AA797" t="s">
        <v>9287</v>
      </c>
      <c r="AB797" t="s">
        <v>9288</v>
      </c>
      <c r="AC797" t="s">
        <v>74</v>
      </c>
      <c r="AD797" t="s">
        <v>74</v>
      </c>
      <c r="AE797" t="s">
        <v>74</v>
      </c>
      <c r="AF797" t="s">
        <v>74</v>
      </c>
      <c r="AG797">
        <v>35</v>
      </c>
      <c r="AH797">
        <v>0</v>
      </c>
      <c r="AI797">
        <v>0</v>
      </c>
      <c r="AJ797">
        <v>0</v>
      </c>
      <c r="AK797">
        <v>2</v>
      </c>
      <c r="AL797" t="s">
        <v>1178</v>
      </c>
      <c r="AM797" t="s">
        <v>132</v>
      </c>
      <c r="AN797" t="s">
        <v>9220</v>
      </c>
      <c r="AO797" t="s">
        <v>1180</v>
      </c>
      <c r="AP797" t="s">
        <v>74</v>
      </c>
      <c r="AQ797" t="s">
        <v>74</v>
      </c>
      <c r="AR797" t="s">
        <v>1181</v>
      </c>
      <c r="AS797" t="s">
        <v>1182</v>
      </c>
      <c r="AT797" t="s">
        <v>9189</v>
      </c>
      <c r="AU797">
        <v>1996</v>
      </c>
      <c r="AV797">
        <v>8</v>
      </c>
      <c r="AW797">
        <v>4</v>
      </c>
      <c r="AX797" t="s">
        <v>74</v>
      </c>
      <c r="AY797" t="s">
        <v>74</v>
      </c>
      <c r="AZ797" t="s">
        <v>74</v>
      </c>
      <c r="BA797" t="s">
        <v>74</v>
      </c>
      <c r="BB797">
        <v>369</v>
      </c>
      <c r="BC797">
        <v>378</v>
      </c>
      <c r="BD797" t="s">
        <v>74</v>
      </c>
      <c r="BE797" t="s">
        <v>9289</v>
      </c>
      <c r="BF797" t="str">
        <f>HYPERLINK("http://dx.doi.org/10.1017/S0954102096000545","http://dx.doi.org/10.1017/S0954102096000545")</f>
        <v>http://dx.doi.org/10.1017/S0954102096000545</v>
      </c>
      <c r="BG797" t="s">
        <v>74</v>
      </c>
      <c r="BH797" t="s">
        <v>74</v>
      </c>
      <c r="BI797">
        <v>10</v>
      </c>
      <c r="BJ797" t="s">
        <v>1184</v>
      </c>
      <c r="BK797" t="s">
        <v>95</v>
      </c>
      <c r="BL797" t="s">
        <v>1185</v>
      </c>
      <c r="BM797" t="s">
        <v>9222</v>
      </c>
      <c r="BN797" t="s">
        <v>74</v>
      </c>
      <c r="BO797" t="s">
        <v>74</v>
      </c>
      <c r="BP797" t="s">
        <v>74</v>
      </c>
      <c r="BQ797" t="s">
        <v>74</v>
      </c>
      <c r="BR797" t="s">
        <v>97</v>
      </c>
      <c r="BS797" t="s">
        <v>9290</v>
      </c>
      <c r="BT797" t="str">
        <f>HYPERLINK("https%3A%2F%2Fwww.webofscience.com%2Fwos%2Fwoscc%2Ffull-record%2FWOS:A1996VY20500008","View Full Record in Web of Science")</f>
        <v>View Full Record in Web of Science</v>
      </c>
    </row>
    <row r="798" spans="1:72" x14ac:dyDescent="0.15">
      <c r="A798" t="s">
        <v>72</v>
      </c>
      <c r="B798" t="s">
        <v>9291</v>
      </c>
      <c r="C798" t="s">
        <v>74</v>
      </c>
      <c r="D798" t="s">
        <v>74</v>
      </c>
      <c r="E798" t="s">
        <v>74</v>
      </c>
      <c r="F798" t="s">
        <v>9291</v>
      </c>
      <c r="G798" t="s">
        <v>74</v>
      </c>
      <c r="H798" t="s">
        <v>74</v>
      </c>
      <c r="I798" t="s">
        <v>9292</v>
      </c>
      <c r="J798" t="s">
        <v>1176</v>
      </c>
      <c r="K798" t="s">
        <v>74</v>
      </c>
      <c r="L798" t="s">
        <v>74</v>
      </c>
      <c r="M798" t="s">
        <v>77</v>
      </c>
      <c r="N798" t="s">
        <v>78</v>
      </c>
      <c r="O798" t="s">
        <v>74</v>
      </c>
      <c r="P798" t="s">
        <v>74</v>
      </c>
      <c r="Q798" t="s">
        <v>74</v>
      </c>
      <c r="R798" t="s">
        <v>74</v>
      </c>
      <c r="S798" t="s">
        <v>74</v>
      </c>
      <c r="T798" t="s">
        <v>9293</v>
      </c>
      <c r="U798" t="s">
        <v>9294</v>
      </c>
      <c r="V798" t="s">
        <v>9295</v>
      </c>
      <c r="W798" t="s">
        <v>74</v>
      </c>
      <c r="X798" t="s">
        <v>74</v>
      </c>
      <c r="Y798" t="s">
        <v>9296</v>
      </c>
      <c r="Z798" t="s">
        <v>74</v>
      </c>
      <c r="AA798" t="s">
        <v>74</v>
      </c>
      <c r="AB798" t="s">
        <v>74</v>
      </c>
      <c r="AC798" t="s">
        <v>74</v>
      </c>
      <c r="AD798" t="s">
        <v>74</v>
      </c>
      <c r="AE798" t="s">
        <v>74</v>
      </c>
      <c r="AF798" t="s">
        <v>74</v>
      </c>
      <c r="AG798">
        <v>45</v>
      </c>
      <c r="AH798">
        <v>8</v>
      </c>
      <c r="AI798">
        <v>8</v>
      </c>
      <c r="AJ798">
        <v>0</v>
      </c>
      <c r="AK798">
        <v>0</v>
      </c>
      <c r="AL798" t="s">
        <v>1178</v>
      </c>
      <c r="AM798" t="s">
        <v>132</v>
      </c>
      <c r="AN798" t="s">
        <v>9220</v>
      </c>
      <c r="AO798" t="s">
        <v>1180</v>
      </c>
      <c r="AP798" t="s">
        <v>74</v>
      </c>
      <c r="AQ798" t="s">
        <v>74</v>
      </c>
      <c r="AR798" t="s">
        <v>1181</v>
      </c>
      <c r="AS798" t="s">
        <v>1182</v>
      </c>
      <c r="AT798" t="s">
        <v>9189</v>
      </c>
      <c r="AU798">
        <v>1996</v>
      </c>
      <c r="AV798">
        <v>8</v>
      </c>
      <c r="AW798">
        <v>4</v>
      </c>
      <c r="AX798" t="s">
        <v>74</v>
      </c>
      <c r="AY798" t="s">
        <v>74</v>
      </c>
      <c r="AZ798" t="s">
        <v>74</v>
      </c>
      <c r="BA798" t="s">
        <v>74</v>
      </c>
      <c r="BB798">
        <v>379</v>
      </c>
      <c r="BC798">
        <v>388</v>
      </c>
      <c r="BD798" t="s">
        <v>74</v>
      </c>
      <c r="BE798" t="s">
        <v>9297</v>
      </c>
      <c r="BF798" t="str">
        <f>HYPERLINK("http://dx.doi.org/10.1017/S0954102096000557","http://dx.doi.org/10.1017/S0954102096000557")</f>
        <v>http://dx.doi.org/10.1017/S0954102096000557</v>
      </c>
      <c r="BG798" t="s">
        <v>74</v>
      </c>
      <c r="BH798" t="s">
        <v>74</v>
      </c>
      <c r="BI798">
        <v>10</v>
      </c>
      <c r="BJ798" t="s">
        <v>1184</v>
      </c>
      <c r="BK798" t="s">
        <v>95</v>
      </c>
      <c r="BL798" t="s">
        <v>1185</v>
      </c>
      <c r="BM798" t="s">
        <v>9222</v>
      </c>
      <c r="BN798" t="s">
        <v>74</v>
      </c>
      <c r="BO798" t="s">
        <v>74</v>
      </c>
      <c r="BP798" t="s">
        <v>74</v>
      </c>
      <c r="BQ798" t="s">
        <v>74</v>
      </c>
      <c r="BR798" t="s">
        <v>97</v>
      </c>
      <c r="BS798" t="s">
        <v>9298</v>
      </c>
      <c r="BT798" t="str">
        <f>HYPERLINK("https%3A%2F%2Fwww.webofscience.com%2Fwos%2Fwoscc%2Ffull-record%2FWOS:A1996VY20500009","View Full Record in Web of Science")</f>
        <v>View Full Record in Web of Science</v>
      </c>
    </row>
    <row r="799" spans="1:72" x14ac:dyDescent="0.15">
      <c r="A799" t="s">
        <v>72</v>
      </c>
      <c r="B799" t="s">
        <v>9299</v>
      </c>
      <c r="C799" t="s">
        <v>74</v>
      </c>
      <c r="D799" t="s">
        <v>74</v>
      </c>
      <c r="E799" t="s">
        <v>74</v>
      </c>
      <c r="F799" t="s">
        <v>9299</v>
      </c>
      <c r="G799" t="s">
        <v>74</v>
      </c>
      <c r="H799" t="s">
        <v>74</v>
      </c>
      <c r="I799" t="s">
        <v>9300</v>
      </c>
      <c r="J799" t="s">
        <v>1176</v>
      </c>
      <c r="K799" t="s">
        <v>74</v>
      </c>
      <c r="L799" t="s">
        <v>74</v>
      </c>
      <c r="M799" t="s">
        <v>77</v>
      </c>
      <c r="N799" t="s">
        <v>78</v>
      </c>
      <c r="O799" t="s">
        <v>74</v>
      </c>
      <c r="P799" t="s">
        <v>74</v>
      </c>
      <c r="Q799" t="s">
        <v>74</v>
      </c>
      <c r="R799" t="s">
        <v>74</v>
      </c>
      <c r="S799" t="s">
        <v>74</v>
      </c>
      <c r="T799" t="s">
        <v>9301</v>
      </c>
      <c r="U799" t="s">
        <v>74</v>
      </c>
      <c r="V799" t="s">
        <v>9302</v>
      </c>
      <c r="W799" t="s">
        <v>9303</v>
      </c>
      <c r="X799" t="s">
        <v>723</v>
      </c>
      <c r="Y799" t="s">
        <v>9304</v>
      </c>
      <c r="Z799" t="s">
        <v>74</v>
      </c>
      <c r="AA799" t="s">
        <v>74</v>
      </c>
      <c r="AB799" t="s">
        <v>74</v>
      </c>
      <c r="AC799" t="s">
        <v>74</v>
      </c>
      <c r="AD799" t="s">
        <v>74</v>
      </c>
      <c r="AE799" t="s">
        <v>74</v>
      </c>
      <c r="AF799" t="s">
        <v>74</v>
      </c>
      <c r="AG799">
        <v>23</v>
      </c>
      <c r="AH799">
        <v>36</v>
      </c>
      <c r="AI799">
        <v>38</v>
      </c>
      <c r="AJ799">
        <v>0</v>
      </c>
      <c r="AK799">
        <v>2</v>
      </c>
      <c r="AL799" t="s">
        <v>1178</v>
      </c>
      <c r="AM799" t="s">
        <v>132</v>
      </c>
      <c r="AN799" t="s">
        <v>9220</v>
      </c>
      <c r="AO799" t="s">
        <v>1180</v>
      </c>
      <c r="AP799" t="s">
        <v>74</v>
      </c>
      <c r="AQ799" t="s">
        <v>74</v>
      </c>
      <c r="AR799" t="s">
        <v>1181</v>
      </c>
      <c r="AS799" t="s">
        <v>1182</v>
      </c>
      <c r="AT799" t="s">
        <v>9189</v>
      </c>
      <c r="AU799">
        <v>1996</v>
      </c>
      <c r="AV799">
        <v>8</v>
      </c>
      <c r="AW799">
        <v>4</v>
      </c>
      <c r="AX799" t="s">
        <v>74</v>
      </c>
      <c r="AY799" t="s">
        <v>74</v>
      </c>
      <c r="AZ799" t="s">
        <v>74</v>
      </c>
      <c r="BA799" t="s">
        <v>74</v>
      </c>
      <c r="BB799">
        <v>389</v>
      </c>
      <c r="BC799">
        <v>394</v>
      </c>
      <c r="BD799" t="s">
        <v>74</v>
      </c>
      <c r="BE799" t="s">
        <v>9305</v>
      </c>
      <c r="BF799" t="str">
        <f>HYPERLINK("http://dx.doi.org/10.1017/S0954102096000569","http://dx.doi.org/10.1017/S0954102096000569")</f>
        <v>http://dx.doi.org/10.1017/S0954102096000569</v>
      </c>
      <c r="BG799" t="s">
        <v>74</v>
      </c>
      <c r="BH799" t="s">
        <v>74</v>
      </c>
      <c r="BI799">
        <v>6</v>
      </c>
      <c r="BJ799" t="s">
        <v>1184</v>
      </c>
      <c r="BK799" t="s">
        <v>95</v>
      </c>
      <c r="BL799" t="s">
        <v>1185</v>
      </c>
      <c r="BM799" t="s">
        <v>9222</v>
      </c>
      <c r="BN799" t="s">
        <v>74</v>
      </c>
      <c r="BO799" t="s">
        <v>74</v>
      </c>
      <c r="BP799" t="s">
        <v>74</v>
      </c>
      <c r="BQ799" t="s">
        <v>74</v>
      </c>
      <c r="BR799" t="s">
        <v>97</v>
      </c>
      <c r="BS799" t="s">
        <v>9306</v>
      </c>
      <c r="BT799" t="str">
        <f>HYPERLINK("https%3A%2F%2Fwww.webofscience.com%2Fwos%2Fwoscc%2Ffull-record%2FWOS:A1996VY20500010","View Full Record in Web of Science")</f>
        <v>View Full Record in Web of Science</v>
      </c>
    </row>
    <row r="800" spans="1:72" x14ac:dyDescent="0.15">
      <c r="A800" t="s">
        <v>72</v>
      </c>
      <c r="B800" t="s">
        <v>9307</v>
      </c>
      <c r="C800" t="s">
        <v>74</v>
      </c>
      <c r="D800" t="s">
        <v>74</v>
      </c>
      <c r="E800" t="s">
        <v>74</v>
      </c>
      <c r="F800" t="s">
        <v>9307</v>
      </c>
      <c r="G800" t="s">
        <v>74</v>
      </c>
      <c r="H800" t="s">
        <v>74</v>
      </c>
      <c r="I800" t="s">
        <v>9308</v>
      </c>
      <c r="J800" t="s">
        <v>1176</v>
      </c>
      <c r="K800" t="s">
        <v>74</v>
      </c>
      <c r="L800" t="s">
        <v>74</v>
      </c>
      <c r="M800" t="s">
        <v>77</v>
      </c>
      <c r="N800" t="s">
        <v>78</v>
      </c>
      <c r="O800" t="s">
        <v>74</v>
      </c>
      <c r="P800" t="s">
        <v>74</v>
      </c>
      <c r="Q800" t="s">
        <v>74</v>
      </c>
      <c r="R800" t="s">
        <v>74</v>
      </c>
      <c r="S800" t="s">
        <v>74</v>
      </c>
      <c r="T800" t="s">
        <v>9309</v>
      </c>
      <c r="U800" t="s">
        <v>9310</v>
      </c>
      <c r="V800" t="s">
        <v>9311</v>
      </c>
      <c r="W800" t="s">
        <v>74</v>
      </c>
      <c r="X800" t="s">
        <v>74</v>
      </c>
      <c r="Y800" t="s">
        <v>9312</v>
      </c>
      <c r="Z800" t="s">
        <v>74</v>
      </c>
      <c r="AA800" t="s">
        <v>74</v>
      </c>
      <c r="AB800" t="s">
        <v>9313</v>
      </c>
      <c r="AC800" t="s">
        <v>74</v>
      </c>
      <c r="AD800" t="s">
        <v>74</v>
      </c>
      <c r="AE800" t="s">
        <v>74</v>
      </c>
      <c r="AF800" t="s">
        <v>74</v>
      </c>
      <c r="AG800">
        <v>37</v>
      </c>
      <c r="AH800">
        <v>26</v>
      </c>
      <c r="AI800">
        <v>29</v>
      </c>
      <c r="AJ800">
        <v>1</v>
      </c>
      <c r="AK800">
        <v>5</v>
      </c>
      <c r="AL800" t="s">
        <v>1178</v>
      </c>
      <c r="AM800" t="s">
        <v>132</v>
      </c>
      <c r="AN800" t="s">
        <v>9220</v>
      </c>
      <c r="AO800" t="s">
        <v>1180</v>
      </c>
      <c r="AP800" t="s">
        <v>74</v>
      </c>
      <c r="AQ800" t="s">
        <v>74</v>
      </c>
      <c r="AR800" t="s">
        <v>1181</v>
      </c>
      <c r="AS800" t="s">
        <v>1182</v>
      </c>
      <c r="AT800" t="s">
        <v>9189</v>
      </c>
      <c r="AU800">
        <v>1996</v>
      </c>
      <c r="AV800">
        <v>8</v>
      </c>
      <c r="AW800">
        <v>4</v>
      </c>
      <c r="AX800" t="s">
        <v>74</v>
      </c>
      <c r="AY800" t="s">
        <v>74</v>
      </c>
      <c r="AZ800" t="s">
        <v>74</v>
      </c>
      <c r="BA800" t="s">
        <v>74</v>
      </c>
      <c r="BB800">
        <v>395</v>
      </c>
      <c r="BC800">
        <v>406</v>
      </c>
      <c r="BD800" t="s">
        <v>74</v>
      </c>
      <c r="BE800" t="s">
        <v>9314</v>
      </c>
      <c r="BF800" t="str">
        <f>HYPERLINK("http://dx.doi.org/10.1017/S0954102096000570","http://dx.doi.org/10.1017/S0954102096000570")</f>
        <v>http://dx.doi.org/10.1017/S0954102096000570</v>
      </c>
      <c r="BG800" t="s">
        <v>74</v>
      </c>
      <c r="BH800" t="s">
        <v>74</v>
      </c>
      <c r="BI800">
        <v>12</v>
      </c>
      <c r="BJ800" t="s">
        <v>1184</v>
      </c>
      <c r="BK800" t="s">
        <v>95</v>
      </c>
      <c r="BL800" t="s">
        <v>1185</v>
      </c>
      <c r="BM800" t="s">
        <v>9222</v>
      </c>
      <c r="BN800" t="s">
        <v>74</v>
      </c>
      <c r="BO800" t="s">
        <v>74</v>
      </c>
      <c r="BP800" t="s">
        <v>74</v>
      </c>
      <c r="BQ800" t="s">
        <v>74</v>
      </c>
      <c r="BR800" t="s">
        <v>97</v>
      </c>
      <c r="BS800" t="s">
        <v>9315</v>
      </c>
      <c r="BT800" t="str">
        <f>HYPERLINK("https%3A%2F%2Fwww.webofscience.com%2Fwos%2Fwoscc%2Ffull-record%2FWOS:A1996VY20500011","View Full Record in Web of Science")</f>
        <v>View Full Record in Web of Science</v>
      </c>
    </row>
    <row r="801" spans="1:72" x14ac:dyDescent="0.15">
      <c r="A801" t="s">
        <v>72</v>
      </c>
      <c r="B801" t="s">
        <v>9316</v>
      </c>
      <c r="C801" t="s">
        <v>74</v>
      </c>
      <c r="D801" t="s">
        <v>74</v>
      </c>
      <c r="E801" t="s">
        <v>74</v>
      </c>
      <c r="F801" t="s">
        <v>9316</v>
      </c>
      <c r="G801" t="s">
        <v>74</v>
      </c>
      <c r="H801" t="s">
        <v>74</v>
      </c>
      <c r="I801" t="s">
        <v>9317</v>
      </c>
      <c r="J801" t="s">
        <v>1176</v>
      </c>
      <c r="K801" t="s">
        <v>74</v>
      </c>
      <c r="L801" t="s">
        <v>74</v>
      </c>
      <c r="M801" t="s">
        <v>77</v>
      </c>
      <c r="N801" t="s">
        <v>78</v>
      </c>
      <c r="O801" t="s">
        <v>74</v>
      </c>
      <c r="P801" t="s">
        <v>74</v>
      </c>
      <c r="Q801" t="s">
        <v>74</v>
      </c>
      <c r="R801" t="s">
        <v>74</v>
      </c>
      <c r="S801" t="s">
        <v>74</v>
      </c>
      <c r="T801" t="s">
        <v>9318</v>
      </c>
      <c r="U801" t="s">
        <v>9319</v>
      </c>
      <c r="V801" t="s">
        <v>9320</v>
      </c>
      <c r="W801" t="s">
        <v>9321</v>
      </c>
      <c r="X801" t="s">
        <v>1396</v>
      </c>
      <c r="Y801" t="s">
        <v>9322</v>
      </c>
      <c r="Z801" t="s">
        <v>74</v>
      </c>
      <c r="AA801" t="s">
        <v>9323</v>
      </c>
      <c r="AB801" t="s">
        <v>74</v>
      </c>
      <c r="AC801" t="s">
        <v>74</v>
      </c>
      <c r="AD801" t="s">
        <v>74</v>
      </c>
      <c r="AE801" t="s">
        <v>74</v>
      </c>
      <c r="AF801" t="s">
        <v>74</v>
      </c>
      <c r="AG801">
        <v>16</v>
      </c>
      <c r="AH801">
        <v>12</v>
      </c>
      <c r="AI801">
        <v>12</v>
      </c>
      <c r="AJ801">
        <v>0</v>
      </c>
      <c r="AK801">
        <v>3</v>
      </c>
      <c r="AL801" t="s">
        <v>1178</v>
      </c>
      <c r="AM801" t="s">
        <v>132</v>
      </c>
      <c r="AN801" t="s">
        <v>9220</v>
      </c>
      <c r="AO801" t="s">
        <v>1180</v>
      </c>
      <c r="AP801" t="s">
        <v>74</v>
      </c>
      <c r="AQ801" t="s">
        <v>74</v>
      </c>
      <c r="AR801" t="s">
        <v>1181</v>
      </c>
      <c r="AS801" t="s">
        <v>1182</v>
      </c>
      <c r="AT801" t="s">
        <v>9189</v>
      </c>
      <c r="AU801">
        <v>1996</v>
      </c>
      <c r="AV801">
        <v>8</v>
      </c>
      <c r="AW801">
        <v>4</v>
      </c>
      <c r="AX801" t="s">
        <v>74</v>
      </c>
      <c r="AY801" t="s">
        <v>74</v>
      </c>
      <c r="AZ801" t="s">
        <v>74</v>
      </c>
      <c r="BA801" t="s">
        <v>74</v>
      </c>
      <c r="BB801">
        <v>407</v>
      </c>
      <c r="BC801">
        <v>414</v>
      </c>
      <c r="BD801" t="s">
        <v>74</v>
      </c>
      <c r="BE801" t="s">
        <v>9324</v>
      </c>
      <c r="BF801" t="str">
        <f>HYPERLINK("http://dx.doi.org/10.1017/S0954102096000582","http://dx.doi.org/10.1017/S0954102096000582")</f>
        <v>http://dx.doi.org/10.1017/S0954102096000582</v>
      </c>
      <c r="BG801" t="s">
        <v>74</v>
      </c>
      <c r="BH801" t="s">
        <v>74</v>
      </c>
      <c r="BI801">
        <v>8</v>
      </c>
      <c r="BJ801" t="s">
        <v>1184</v>
      </c>
      <c r="BK801" t="s">
        <v>95</v>
      </c>
      <c r="BL801" t="s">
        <v>1185</v>
      </c>
      <c r="BM801" t="s">
        <v>9222</v>
      </c>
      <c r="BN801" t="s">
        <v>74</v>
      </c>
      <c r="BO801" t="s">
        <v>74</v>
      </c>
      <c r="BP801" t="s">
        <v>74</v>
      </c>
      <c r="BQ801" t="s">
        <v>74</v>
      </c>
      <c r="BR801" t="s">
        <v>97</v>
      </c>
      <c r="BS801" t="s">
        <v>9325</v>
      </c>
      <c r="BT801" t="str">
        <f>HYPERLINK("https%3A%2F%2Fwww.webofscience.com%2Fwos%2Fwoscc%2Ffull-record%2FWOS:A1996VY20500012","View Full Record in Web of Science")</f>
        <v>View Full Record in Web of Science</v>
      </c>
    </row>
    <row r="802" spans="1:72" x14ac:dyDescent="0.15">
      <c r="A802" t="s">
        <v>72</v>
      </c>
      <c r="B802" t="s">
        <v>8793</v>
      </c>
      <c r="C802" t="s">
        <v>74</v>
      </c>
      <c r="D802" t="s">
        <v>74</v>
      </c>
      <c r="E802" t="s">
        <v>74</v>
      </c>
      <c r="F802" t="s">
        <v>8793</v>
      </c>
      <c r="G802" t="s">
        <v>74</v>
      </c>
      <c r="H802" t="s">
        <v>74</v>
      </c>
      <c r="I802" t="s">
        <v>9326</v>
      </c>
      <c r="J802" t="s">
        <v>9327</v>
      </c>
      <c r="K802" t="s">
        <v>74</v>
      </c>
      <c r="L802" t="s">
        <v>74</v>
      </c>
      <c r="M802" t="s">
        <v>77</v>
      </c>
      <c r="N802" t="s">
        <v>78</v>
      </c>
      <c r="O802" t="s">
        <v>74</v>
      </c>
      <c r="P802" t="s">
        <v>74</v>
      </c>
      <c r="Q802" t="s">
        <v>74</v>
      </c>
      <c r="R802" t="s">
        <v>74</v>
      </c>
      <c r="S802" t="s">
        <v>74</v>
      </c>
      <c r="T802" t="s">
        <v>74</v>
      </c>
      <c r="U802" t="s">
        <v>74</v>
      </c>
      <c r="V802" t="s">
        <v>9328</v>
      </c>
      <c r="W802" t="s">
        <v>9329</v>
      </c>
      <c r="X802" t="s">
        <v>380</v>
      </c>
      <c r="Y802" t="s">
        <v>9330</v>
      </c>
      <c r="Z802" t="s">
        <v>74</v>
      </c>
      <c r="AA802" t="s">
        <v>9331</v>
      </c>
      <c r="AB802" t="s">
        <v>74</v>
      </c>
      <c r="AC802" t="s">
        <v>74</v>
      </c>
      <c r="AD802" t="s">
        <v>74</v>
      </c>
      <c r="AE802" t="s">
        <v>74</v>
      </c>
      <c r="AF802" t="s">
        <v>74</v>
      </c>
      <c r="AG802">
        <v>39</v>
      </c>
      <c r="AH802">
        <v>0</v>
      </c>
      <c r="AI802">
        <v>0</v>
      </c>
      <c r="AJ802">
        <v>0</v>
      </c>
      <c r="AK802">
        <v>3</v>
      </c>
      <c r="AL802" t="s">
        <v>9332</v>
      </c>
      <c r="AM802" t="s">
        <v>6016</v>
      </c>
      <c r="AN802" t="s">
        <v>9333</v>
      </c>
      <c r="AO802" t="s">
        <v>9334</v>
      </c>
      <c r="AP802" t="s">
        <v>74</v>
      </c>
      <c r="AQ802" t="s">
        <v>74</v>
      </c>
      <c r="AR802" t="s">
        <v>9335</v>
      </c>
      <c r="AS802" t="s">
        <v>9336</v>
      </c>
      <c r="AT802" t="s">
        <v>9189</v>
      </c>
      <c r="AU802">
        <v>1996</v>
      </c>
      <c r="AV802">
        <v>55</v>
      </c>
      <c r="AW802">
        <v>4</v>
      </c>
      <c r="AX802" t="s">
        <v>74</v>
      </c>
      <c r="AY802" t="s">
        <v>74</v>
      </c>
      <c r="AZ802" t="s">
        <v>74</v>
      </c>
      <c r="BA802" t="s">
        <v>74</v>
      </c>
      <c r="BB802">
        <v>100</v>
      </c>
      <c r="BC802">
        <v>108</v>
      </c>
      <c r="BD802" t="s">
        <v>74</v>
      </c>
      <c r="BE802" t="s">
        <v>9337</v>
      </c>
      <c r="BF802" t="str">
        <f>HYPERLINK("http://dx.doi.org/10.1111/j.1467-8500.1996.tb02564.x","http://dx.doi.org/10.1111/j.1467-8500.1996.tb02564.x")</f>
        <v>http://dx.doi.org/10.1111/j.1467-8500.1996.tb02564.x</v>
      </c>
      <c r="BG802" t="s">
        <v>74</v>
      </c>
      <c r="BH802" t="s">
        <v>74</v>
      </c>
      <c r="BI802">
        <v>9</v>
      </c>
      <c r="BJ802" t="s">
        <v>9338</v>
      </c>
      <c r="BK802" t="s">
        <v>2393</v>
      </c>
      <c r="BL802" t="s">
        <v>9338</v>
      </c>
      <c r="BM802" t="s">
        <v>9339</v>
      </c>
      <c r="BN802" t="s">
        <v>74</v>
      </c>
      <c r="BO802" t="s">
        <v>74</v>
      </c>
      <c r="BP802" t="s">
        <v>74</v>
      </c>
      <c r="BQ802" t="s">
        <v>74</v>
      </c>
      <c r="BR802" t="s">
        <v>97</v>
      </c>
      <c r="BS802" t="s">
        <v>9340</v>
      </c>
      <c r="BT802" t="str">
        <f>HYPERLINK("https%3A%2F%2Fwww.webofscience.com%2Fwos%2Fwoscc%2Ffull-record%2FWOS:A1996WM08500013","View Full Record in Web of Science")</f>
        <v>View Full Record in Web of Science</v>
      </c>
    </row>
    <row r="803" spans="1:72" x14ac:dyDescent="0.15">
      <c r="A803" t="s">
        <v>72</v>
      </c>
      <c r="B803" t="s">
        <v>9341</v>
      </c>
      <c r="C803" t="s">
        <v>74</v>
      </c>
      <c r="D803" t="s">
        <v>74</v>
      </c>
      <c r="E803" t="s">
        <v>74</v>
      </c>
      <c r="F803" t="s">
        <v>9341</v>
      </c>
      <c r="G803" t="s">
        <v>74</v>
      </c>
      <c r="H803" t="s">
        <v>74</v>
      </c>
      <c r="I803" t="s">
        <v>9342</v>
      </c>
      <c r="J803" t="s">
        <v>9343</v>
      </c>
      <c r="K803" t="s">
        <v>74</v>
      </c>
      <c r="L803" t="s">
        <v>74</v>
      </c>
      <c r="M803" t="s">
        <v>77</v>
      </c>
      <c r="N803" t="s">
        <v>78</v>
      </c>
      <c r="O803" t="s">
        <v>74</v>
      </c>
      <c r="P803" t="s">
        <v>74</v>
      </c>
      <c r="Q803" t="s">
        <v>74</v>
      </c>
      <c r="R803" t="s">
        <v>74</v>
      </c>
      <c r="S803" t="s">
        <v>74</v>
      </c>
      <c r="T803" t="s">
        <v>74</v>
      </c>
      <c r="U803" t="s">
        <v>74</v>
      </c>
      <c r="V803" t="s">
        <v>9344</v>
      </c>
      <c r="W803" t="s">
        <v>9345</v>
      </c>
      <c r="X803" t="s">
        <v>9346</v>
      </c>
      <c r="Y803" t="s">
        <v>9347</v>
      </c>
      <c r="Z803" t="s">
        <v>74</v>
      </c>
      <c r="AA803" t="s">
        <v>74</v>
      </c>
      <c r="AB803" t="s">
        <v>74</v>
      </c>
      <c r="AC803" t="s">
        <v>74</v>
      </c>
      <c r="AD803" t="s">
        <v>74</v>
      </c>
      <c r="AE803" t="s">
        <v>74</v>
      </c>
      <c r="AF803" t="s">
        <v>74</v>
      </c>
      <c r="AG803">
        <v>10</v>
      </c>
      <c r="AH803">
        <v>9</v>
      </c>
      <c r="AI803">
        <v>9</v>
      </c>
      <c r="AJ803">
        <v>0</v>
      </c>
      <c r="AK803">
        <v>0</v>
      </c>
      <c r="AL803" t="s">
        <v>9348</v>
      </c>
      <c r="AM803" t="s">
        <v>9349</v>
      </c>
      <c r="AN803" t="s">
        <v>9350</v>
      </c>
      <c r="AO803" t="s">
        <v>9351</v>
      </c>
      <c r="AP803" t="s">
        <v>74</v>
      </c>
      <c r="AQ803" t="s">
        <v>74</v>
      </c>
      <c r="AR803" t="s">
        <v>9352</v>
      </c>
      <c r="AS803" t="s">
        <v>9353</v>
      </c>
      <c r="AT803" t="s">
        <v>9189</v>
      </c>
      <c r="AU803">
        <v>1996</v>
      </c>
      <c r="AV803">
        <v>45</v>
      </c>
      <c r="AW803">
        <v>4</v>
      </c>
      <c r="AX803" t="s">
        <v>74</v>
      </c>
      <c r="AY803" t="s">
        <v>74</v>
      </c>
      <c r="AZ803" t="s">
        <v>74</v>
      </c>
      <c r="BA803" t="s">
        <v>74</v>
      </c>
      <c r="BB803">
        <v>219</v>
      </c>
      <c r="BC803">
        <v>232</v>
      </c>
      <c r="BD803" t="s">
        <v>74</v>
      </c>
      <c r="BE803" t="s">
        <v>74</v>
      </c>
      <c r="BF803" t="s">
        <v>74</v>
      </c>
      <c r="BG803" t="s">
        <v>74</v>
      </c>
      <c r="BH803" t="s">
        <v>74</v>
      </c>
      <c r="BI803">
        <v>14</v>
      </c>
      <c r="BJ803" t="s">
        <v>306</v>
      </c>
      <c r="BK803" t="s">
        <v>95</v>
      </c>
      <c r="BL803" t="s">
        <v>306</v>
      </c>
      <c r="BM803" t="s">
        <v>9354</v>
      </c>
      <c r="BN803" t="s">
        <v>74</v>
      </c>
      <c r="BO803" t="s">
        <v>74</v>
      </c>
      <c r="BP803" t="s">
        <v>74</v>
      </c>
      <c r="BQ803" t="s">
        <v>74</v>
      </c>
      <c r="BR803" t="s">
        <v>97</v>
      </c>
      <c r="BS803" t="s">
        <v>9355</v>
      </c>
      <c r="BT803" t="str">
        <f>HYPERLINK("https%3A%2F%2Fwww.webofscience.com%2Fwos%2Fwoscc%2Ffull-record%2FWOS:A1996WB59100001","View Full Record in Web of Science")</f>
        <v>View Full Record in Web of Science</v>
      </c>
    </row>
    <row r="804" spans="1:72" x14ac:dyDescent="0.15">
      <c r="A804" t="s">
        <v>72</v>
      </c>
      <c r="B804" t="s">
        <v>1934</v>
      </c>
      <c r="C804" t="s">
        <v>74</v>
      </c>
      <c r="D804" t="s">
        <v>74</v>
      </c>
      <c r="E804" t="s">
        <v>74</v>
      </c>
      <c r="F804" t="s">
        <v>1934</v>
      </c>
      <c r="G804" t="s">
        <v>74</v>
      </c>
      <c r="H804" t="s">
        <v>74</v>
      </c>
      <c r="I804" t="s">
        <v>9356</v>
      </c>
      <c r="J804" t="s">
        <v>9357</v>
      </c>
      <c r="K804" t="s">
        <v>74</v>
      </c>
      <c r="L804" t="s">
        <v>74</v>
      </c>
      <c r="M804" t="s">
        <v>77</v>
      </c>
      <c r="N804" t="s">
        <v>200</v>
      </c>
      <c r="O804" t="s">
        <v>74</v>
      </c>
      <c r="P804" t="s">
        <v>74</v>
      </c>
      <c r="Q804" t="s">
        <v>74</v>
      </c>
      <c r="R804" t="s">
        <v>74</v>
      </c>
      <c r="S804" t="s">
        <v>74</v>
      </c>
      <c r="T804" t="s">
        <v>74</v>
      </c>
      <c r="U804" t="s">
        <v>74</v>
      </c>
      <c r="V804" t="s">
        <v>74</v>
      </c>
      <c r="W804" t="s">
        <v>74</v>
      </c>
      <c r="X804" t="s">
        <v>74</v>
      </c>
      <c r="Y804" t="s">
        <v>74</v>
      </c>
      <c r="Z804" t="s">
        <v>74</v>
      </c>
      <c r="AA804" t="s">
        <v>74</v>
      </c>
      <c r="AB804" t="s">
        <v>74</v>
      </c>
      <c r="AC804" t="s">
        <v>74</v>
      </c>
      <c r="AD804" t="s">
        <v>74</v>
      </c>
      <c r="AE804" t="s">
        <v>74</v>
      </c>
      <c r="AF804" t="s">
        <v>74</v>
      </c>
      <c r="AG804">
        <v>0</v>
      </c>
      <c r="AH804">
        <v>0</v>
      </c>
      <c r="AI804">
        <v>0</v>
      </c>
      <c r="AJ804">
        <v>0</v>
      </c>
      <c r="AK804">
        <v>0</v>
      </c>
      <c r="AL804" t="s">
        <v>298</v>
      </c>
      <c r="AM804" t="s">
        <v>299</v>
      </c>
      <c r="AN804" t="s">
        <v>1619</v>
      </c>
      <c r="AO804" t="s">
        <v>9358</v>
      </c>
      <c r="AP804" t="s">
        <v>74</v>
      </c>
      <c r="AQ804" t="s">
        <v>74</v>
      </c>
      <c r="AR804" t="s">
        <v>9359</v>
      </c>
      <c r="AS804" t="s">
        <v>9360</v>
      </c>
      <c r="AT804" t="s">
        <v>9189</v>
      </c>
      <c r="AU804">
        <v>1996</v>
      </c>
      <c r="AV804">
        <v>77</v>
      </c>
      <c r="AW804">
        <v>12</v>
      </c>
      <c r="AX804" t="s">
        <v>74</v>
      </c>
      <c r="AY804" t="s">
        <v>74</v>
      </c>
      <c r="AZ804" t="s">
        <v>74</v>
      </c>
      <c r="BA804" t="s">
        <v>74</v>
      </c>
      <c r="BB804">
        <v>2979</v>
      </c>
      <c r="BC804">
        <v>2980</v>
      </c>
      <c r="BD804" t="s">
        <v>74</v>
      </c>
      <c r="BE804" t="s">
        <v>74</v>
      </c>
      <c r="BF804" t="s">
        <v>74</v>
      </c>
      <c r="BG804" t="s">
        <v>74</v>
      </c>
      <c r="BH804" t="s">
        <v>74</v>
      </c>
      <c r="BI804">
        <v>2</v>
      </c>
      <c r="BJ804" t="s">
        <v>306</v>
      </c>
      <c r="BK804" t="s">
        <v>95</v>
      </c>
      <c r="BL804" t="s">
        <v>306</v>
      </c>
      <c r="BM804" t="s">
        <v>9361</v>
      </c>
      <c r="BN804" t="s">
        <v>74</v>
      </c>
      <c r="BO804" t="s">
        <v>74</v>
      </c>
      <c r="BP804" t="s">
        <v>74</v>
      </c>
      <c r="BQ804" t="s">
        <v>74</v>
      </c>
      <c r="BR804" t="s">
        <v>97</v>
      </c>
      <c r="BS804" t="s">
        <v>9362</v>
      </c>
      <c r="BT804" t="str">
        <f>HYPERLINK("https%3A%2F%2Fwww.webofscience.com%2Fwos%2Fwoscc%2Ffull-record%2FWOS:A1996WD69900016","View Full Record in Web of Science")</f>
        <v>View Full Record in Web of Science</v>
      </c>
    </row>
    <row r="805" spans="1:72" x14ac:dyDescent="0.15">
      <c r="A805" t="s">
        <v>72</v>
      </c>
      <c r="B805" t="s">
        <v>9363</v>
      </c>
      <c r="C805" t="s">
        <v>74</v>
      </c>
      <c r="D805" t="s">
        <v>74</v>
      </c>
      <c r="E805" t="s">
        <v>74</v>
      </c>
      <c r="F805" t="s">
        <v>9363</v>
      </c>
      <c r="G805" t="s">
        <v>74</v>
      </c>
      <c r="H805" t="s">
        <v>74</v>
      </c>
      <c r="I805" t="s">
        <v>9364</v>
      </c>
      <c r="J805" t="s">
        <v>3170</v>
      </c>
      <c r="K805" t="s">
        <v>74</v>
      </c>
      <c r="L805" t="s">
        <v>74</v>
      </c>
      <c r="M805" t="s">
        <v>77</v>
      </c>
      <c r="N805" t="s">
        <v>78</v>
      </c>
      <c r="O805" t="s">
        <v>74</v>
      </c>
      <c r="P805" t="s">
        <v>74</v>
      </c>
      <c r="Q805" t="s">
        <v>74</v>
      </c>
      <c r="R805" t="s">
        <v>74</v>
      </c>
      <c r="S805" t="s">
        <v>74</v>
      </c>
      <c r="T805" t="s">
        <v>74</v>
      </c>
      <c r="U805" t="s">
        <v>9365</v>
      </c>
      <c r="V805" t="s">
        <v>9366</v>
      </c>
      <c r="W805" t="s">
        <v>9367</v>
      </c>
      <c r="X805" t="s">
        <v>74</v>
      </c>
      <c r="Y805" t="s">
        <v>9368</v>
      </c>
      <c r="Z805" t="s">
        <v>74</v>
      </c>
      <c r="AA805" t="s">
        <v>74</v>
      </c>
      <c r="AB805" t="s">
        <v>74</v>
      </c>
      <c r="AC805" t="s">
        <v>74</v>
      </c>
      <c r="AD805" t="s">
        <v>74</v>
      </c>
      <c r="AE805" t="s">
        <v>74</v>
      </c>
      <c r="AF805" t="s">
        <v>74</v>
      </c>
      <c r="AG805">
        <v>77</v>
      </c>
      <c r="AH805">
        <v>55</v>
      </c>
      <c r="AI805">
        <v>64</v>
      </c>
      <c r="AJ805">
        <v>0</v>
      </c>
      <c r="AK805">
        <v>15</v>
      </c>
      <c r="AL805" t="s">
        <v>3175</v>
      </c>
      <c r="AM805" t="s">
        <v>2270</v>
      </c>
      <c r="AN805" t="s">
        <v>3176</v>
      </c>
      <c r="AO805" t="s">
        <v>2272</v>
      </c>
      <c r="AP805" t="s">
        <v>74</v>
      </c>
      <c r="AQ805" t="s">
        <v>74</v>
      </c>
      <c r="AR805" t="s">
        <v>2274</v>
      </c>
      <c r="AS805" t="s">
        <v>3177</v>
      </c>
      <c r="AT805" t="s">
        <v>9189</v>
      </c>
      <c r="AU805">
        <v>1996</v>
      </c>
      <c r="AV805">
        <v>74</v>
      </c>
      <c r="AW805">
        <v>12</v>
      </c>
      <c r="AX805" t="s">
        <v>74</v>
      </c>
      <c r="AY805" t="s">
        <v>74</v>
      </c>
      <c r="AZ805" t="s">
        <v>74</v>
      </c>
      <c r="BA805" t="s">
        <v>74</v>
      </c>
      <c r="BB805">
        <v>2131</v>
      </c>
      <c r="BC805">
        <v>2142</v>
      </c>
      <c r="BD805" t="s">
        <v>74</v>
      </c>
      <c r="BE805" t="s">
        <v>9369</v>
      </c>
      <c r="BF805" t="str">
        <f>HYPERLINK("http://dx.doi.org/10.1139/z96-242","http://dx.doi.org/10.1139/z96-242")</f>
        <v>http://dx.doi.org/10.1139/z96-242</v>
      </c>
      <c r="BG805" t="s">
        <v>74</v>
      </c>
      <c r="BH805" t="s">
        <v>74</v>
      </c>
      <c r="BI805">
        <v>12</v>
      </c>
      <c r="BJ805" t="s">
        <v>1443</v>
      </c>
      <c r="BK805" t="s">
        <v>95</v>
      </c>
      <c r="BL805" t="s">
        <v>1443</v>
      </c>
      <c r="BM805" t="s">
        <v>9370</v>
      </c>
      <c r="BN805" t="s">
        <v>74</v>
      </c>
      <c r="BO805" t="s">
        <v>74</v>
      </c>
      <c r="BP805" t="s">
        <v>74</v>
      </c>
      <c r="BQ805" t="s">
        <v>74</v>
      </c>
      <c r="BR805" t="s">
        <v>97</v>
      </c>
      <c r="BS805" t="s">
        <v>9371</v>
      </c>
      <c r="BT805" t="str">
        <f>HYPERLINK("https%3A%2F%2Fwww.webofscience.com%2Fwos%2Fwoscc%2Ffull-record%2FWOS:A1996VX99700003","View Full Record in Web of Science")</f>
        <v>View Full Record in Web of Science</v>
      </c>
    </row>
    <row r="806" spans="1:72" x14ac:dyDescent="0.15">
      <c r="A806" t="s">
        <v>72</v>
      </c>
      <c r="B806" t="s">
        <v>9372</v>
      </c>
      <c r="C806" t="s">
        <v>74</v>
      </c>
      <c r="D806" t="s">
        <v>74</v>
      </c>
      <c r="E806" t="s">
        <v>74</v>
      </c>
      <c r="F806" t="s">
        <v>9372</v>
      </c>
      <c r="G806" t="s">
        <v>74</v>
      </c>
      <c r="H806" t="s">
        <v>74</v>
      </c>
      <c r="I806" t="s">
        <v>9373</v>
      </c>
      <c r="J806" t="s">
        <v>3201</v>
      </c>
      <c r="K806" t="s">
        <v>74</v>
      </c>
      <c r="L806" t="s">
        <v>74</v>
      </c>
      <c r="M806" t="s">
        <v>77</v>
      </c>
      <c r="N806" t="s">
        <v>78</v>
      </c>
      <c r="O806" t="s">
        <v>74</v>
      </c>
      <c r="P806" t="s">
        <v>74</v>
      </c>
      <c r="Q806" t="s">
        <v>74</v>
      </c>
      <c r="R806" t="s">
        <v>74</v>
      </c>
      <c r="S806" t="s">
        <v>74</v>
      </c>
      <c r="T806" t="s">
        <v>9374</v>
      </c>
      <c r="U806" t="s">
        <v>9375</v>
      </c>
      <c r="V806" t="s">
        <v>9376</v>
      </c>
      <c r="W806" t="s">
        <v>9377</v>
      </c>
      <c r="X806" t="s">
        <v>9378</v>
      </c>
      <c r="Y806" t="s">
        <v>9379</v>
      </c>
      <c r="Z806" t="s">
        <v>74</v>
      </c>
      <c r="AA806" t="s">
        <v>74</v>
      </c>
      <c r="AB806" t="s">
        <v>74</v>
      </c>
      <c r="AC806" t="s">
        <v>74</v>
      </c>
      <c r="AD806" t="s">
        <v>74</v>
      </c>
      <c r="AE806" t="s">
        <v>74</v>
      </c>
      <c r="AF806" t="s">
        <v>74</v>
      </c>
      <c r="AG806">
        <v>31</v>
      </c>
      <c r="AH806">
        <v>29</v>
      </c>
      <c r="AI806">
        <v>29</v>
      </c>
      <c r="AJ806">
        <v>0</v>
      </c>
      <c r="AK806">
        <v>2</v>
      </c>
      <c r="AL806" t="s">
        <v>3202</v>
      </c>
      <c r="AM806" t="s">
        <v>824</v>
      </c>
      <c r="AN806" t="s">
        <v>3203</v>
      </c>
      <c r="AO806" t="s">
        <v>3204</v>
      </c>
      <c r="AP806" t="s">
        <v>74</v>
      </c>
      <c r="AQ806" t="s">
        <v>74</v>
      </c>
      <c r="AR806" t="s">
        <v>3205</v>
      </c>
      <c r="AS806" t="s">
        <v>3206</v>
      </c>
      <c r="AT806" t="s">
        <v>9189</v>
      </c>
      <c r="AU806">
        <v>1996</v>
      </c>
      <c r="AV806">
        <v>4</v>
      </c>
      <c r="AW806">
        <v>8</v>
      </c>
      <c r="AX806" t="s">
        <v>74</v>
      </c>
      <c r="AY806" t="s">
        <v>74</v>
      </c>
      <c r="AZ806" t="s">
        <v>74</v>
      </c>
      <c r="BA806" t="s">
        <v>74</v>
      </c>
      <c r="BB806">
        <v>557</v>
      </c>
      <c r="BC806">
        <v>561</v>
      </c>
      <c r="BD806" t="s">
        <v>74</v>
      </c>
      <c r="BE806" t="s">
        <v>9380</v>
      </c>
      <c r="BF806" t="str">
        <f>HYPERLINK("http://dx.doi.org/10.1007/BF02261718","http://dx.doi.org/10.1007/BF02261718")</f>
        <v>http://dx.doi.org/10.1007/BF02261718</v>
      </c>
      <c r="BG806" t="s">
        <v>74</v>
      </c>
      <c r="BH806" t="s">
        <v>74</v>
      </c>
      <c r="BI806">
        <v>5</v>
      </c>
      <c r="BJ806" t="s">
        <v>3207</v>
      </c>
      <c r="BK806" t="s">
        <v>95</v>
      </c>
      <c r="BL806" t="s">
        <v>3207</v>
      </c>
      <c r="BM806" t="s">
        <v>9381</v>
      </c>
      <c r="BN806">
        <v>9024972</v>
      </c>
      <c r="BO806" t="s">
        <v>74</v>
      </c>
      <c r="BP806" t="s">
        <v>74</v>
      </c>
      <c r="BQ806" t="s">
        <v>74</v>
      </c>
      <c r="BR806" t="s">
        <v>97</v>
      </c>
      <c r="BS806" t="s">
        <v>9382</v>
      </c>
      <c r="BT806" t="str">
        <f>HYPERLINK("https%3A%2F%2Fwww.webofscience.com%2Fwos%2Fwoscc%2Ffull-record%2FWOS:A1996WN63600001","View Full Record in Web of Science")</f>
        <v>View Full Record in Web of Science</v>
      </c>
    </row>
    <row r="807" spans="1:72" x14ac:dyDescent="0.15">
      <c r="A807" t="s">
        <v>72</v>
      </c>
      <c r="B807" t="s">
        <v>9383</v>
      </c>
      <c r="C807" t="s">
        <v>74</v>
      </c>
      <c r="D807" t="s">
        <v>74</v>
      </c>
      <c r="E807" t="s">
        <v>74</v>
      </c>
      <c r="F807" t="s">
        <v>9383</v>
      </c>
      <c r="G807" t="s">
        <v>74</v>
      </c>
      <c r="H807" t="s">
        <v>74</v>
      </c>
      <c r="I807" t="s">
        <v>9384</v>
      </c>
      <c r="J807" t="s">
        <v>9385</v>
      </c>
      <c r="K807" t="s">
        <v>74</v>
      </c>
      <c r="L807" t="s">
        <v>74</v>
      </c>
      <c r="M807" t="s">
        <v>77</v>
      </c>
      <c r="N807" t="s">
        <v>78</v>
      </c>
      <c r="O807" t="s">
        <v>74</v>
      </c>
      <c r="P807" t="s">
        <v>74</v>
      </c>
      <c r="Q807" t="s">
        <v>74</v>
      </c>
      <c r="R807" t="s">
        <v>74</v>
      </c>
      <c r="S807" t="s">
        <v>74</v>
      </c>
      <c r="T807" t="s">
        <v>9386</v>
      </c>
      <c r="U807" t="s">
        <v>9387</v>
      </c>
      <c r="V807" t="s">
        <v>9388</v>
      </c>
      <c r="W807" t="s">
        <v>9389</v>
      </c>
      <c r="X807" t="s">
        <v>9390</v>
      </c>
      <c r="Y807" t="s">
        <v>74</v>
      </c>
      <c r="Z807" t="s">
        <v>74</v>
      </c>
      <c r="AA807" t="s">
        <v>1809</v>
      </c>
      <c r="AB807" t="s">
        <v>74</v>
      </c>
      <c r="AC807" t="s">
        <v>74</v>
      </c>
      <c r="AD807" t="s">
        <v>74</v>
      </c>
      <c r="AE807" t="s">
        <v>74</v>
      </c>
      <c r="AF807" t="s">
        <v>74</v>
      </c>
      <c r="AG807">
        <v>32</v>
      </c>
      <c r="AH807">
        <v>11</v>
      </c>
      <c r="AI807">
        <v>11</v>
      </c>
      <c r="AJ807">
        <v>0</v>
      </c>
      <c r="AK807">
        <v>10</v>
      </c>
      <c r="AL807" t="s">
        <v>175</v>
      </c>
      <c r="AM807" t="s">
        <v>132</v>
      </c>
      <c r="AN807" t="s">
        <v>860</v>
      </c>
      <c r="AO807" t="s">
        <v>9391</v>
      </c>
      <c r="AP807" t="s">
        <v>74</v>
      </c>
      <c r="AQ807" t="s">
        <v>74</v>
      </c>
      <c r="AR807" t="s">
        <v>9392</v>
      </c>
      <c r="AS807" t="s">
        <v>9393</v>
      </c>
      <c r="AT807" t="s">
        <v>9189</v>
      </c>
      <c r="AU807">
        <v>1996</v>
      </c>
      <c r="AV807">
        <v>115</v>
      </c>
      <c r="AW807">
        <v>4</v>
      </c>
      <c r="AX807" t="s">
        <v>74</v>
      </c>
      <c r="AY807" t="s">
        <v>74</v>
      </c>
      <c r="AZ807" t="s">
        <v>74</v>
      </c>
      <c r="BA807" t="s">
        <v>74</v>
      </c>
      <c r="BB807">
        <v>303</v>
      </c>
      <c r="BC807">
        <v>307</v>
      </c>
      <c r="BD807" t="s">
        <v>74</v>
      </c>
      <c r="BE807" t="s">
        <v>9394</v>
      </c>
      <c r="BF807" t="str">
        <f>HYPERLINK("http://dx.doi.org/10.1016/S0300-9629(96)00081-3","http://dx.doi.org/10.1016/S0300-9629(96)00081-3")</f>
        <v>http://dx.doi.org/10.1016/S0300-9629(96)00081-3</v>
      </c>
      <c r="BG807" t="s">
        <v>74</v>
      </c>
      <c r="BH807" t="s">
        <v>74</v>
      </c>
      <c r="BI807">
        <v>5</v>
      </c>
      <c r="BJ807" t="s">
        <v>9395</v>
      </c>
      <c r="BK807" t="s">
        <v>95</v>
      </c>
      <c r="BL807" t="s">
        <v>9395</v>
      </c>
      <c r="BM807" t="s">
        <v>9396</v>
      </c>
      <c r="BN807" t="s">
        <v>74</v>
      </c>
      <c r="BO807" t="s">
        <v>308</v>
      </c>
      <c r="BP807" t="s">
        <v>74</v>
      </c>
      <c r="BQ807" t="s">
        <v>74</v>
      </c>
      <c r="BR807" t="s">
        <v>97</v>
      </c>
      <c r="BS807" t="s">
        <v>9397</v>
      </c>
      <c r="BT807" t="str">
        <f>HYPERLINK("https%3A%2F%2Fwww.webofscience.com%2Fwos%2Fwoscc%2Ffull-record%2FWOS:A1996VW24600005","View Full Record in Web of Science")</f>
        <v>View Full Record in Web of Science</v>
      </c>
    </row>
    <row r="808" spans="1:72" x14ac:dyDescent="0.15">
      <c r="A808" t="s">
        <v>72</v>
      </c>
      <c r="B808" t="s">
        <v>9398</v>
      </c>
      <c r="C808" t="s">
        <v>74</v>
      </c>
      <c r="D808" t="s">
        <v>74</v>
      </c>
      <c r="E808" t="s">
        <v>74</v>
      </c>
      <c r="F808" t="s">
        <v>9398</v>
      </c>
      <c r="G808" t="s">
        <v>74</v>
      </c>
      <c r="H808" t="s">
        <v>74</v>
      </c>
      <c r="I808" t="s">
        <v>9399</v>
      </c>
      <c r="J808" t="s">
        <v>4106</v>
      </c>
      <c r="K808" t="s">
        <v>74</v>
      </c>
      <c r="L808" t="s">
        <v>74</v>
      </c>
      <c r="M808" t="s">
        <v>77</v>
      </c>
      <c r="N808" t="s">
        <v>78</v>
      </c>
      <c r="O808" t="s">
        <v>74</v>
      </c>
      <c r="P808" t="s">
        <v>74</v>
      </c>
      <c r="Q808" t="s">
        <v>74</v>
      </c>
      <c r="R808" t="s">
        <v>74</v>
      </c>
      <c r="S808" t="s">
        <v>74</v>
      </c>
      <c r="T808" t="s">
        <v>74</v>
      </c>
      <c r="U808" t="s">
        <v>9400</v>
      </c>
      <c r="V808" t="s">
        <v>9401</v>
      </c>
      <c r="W808" t="s">
        <v>9402</v>
      </c>
      <c r="X808" t="s">
        <v>9403</v>
      </c>
      <c r="Y808" t="s">
        <v>74</v>
      </c>
      <c r="Z808" t="s">
        <v>74</v>
      </c>
      <c r="AA808" t="s">
        <v>9404</v>
      </c>
      <c r="AB808" t="s">
        <v>9405</v>
      </c>
      <c r="AC808" t="s">
        <v>74</v>
      </c>
      <c r="AD808" t="s">
        <v>74</v>
      </c>
      <c r="AE808" t="s">
        <v>74</v>
      </c>
      <c r="AF808" t="s">
        <v>74</v>
      </c>
      <c r="AG808">
        <v>16</v>
      </c>
      <c r="AH808">
        <v>45</v>
      </c>
      <c r="AI808">
        <v>48</v>
      </c>
      <c r="AJ808">
        <v>2</v>
      </c>
      <c r="AK808">
        <v>17</v>
      </c>
      <c r="AL808" t="s">
        <v>4111</v>
      </c>
      <c r="AM808" t="s">
        <v>4112</v>
      </c>
      <c r="AN808" t="s">
        <v>4113</v>
      </c>
      <c r="AO808" t="s">
        <v>4114</v>
      </c>
      <c r="AP808" t="s">
        <v>74</v>
      </c>
      <c r="AQ808" t="s">
        <v>74</v>
      </c>
      <c r="AR808" t="s">
        <v>4106</v>
      </c>
      <c r="AS808" t="s">
        <v>4115</v>
      </c>
      <c r="AT808" t="s">
        <v>9189</v>
      </c>
      <c r="AU808">
        <v>1996</v>
      </c>
      <c r="AV808">
        <v>33</v>
      </c>
      <c r="AW808">
        <v>6</v>
      </c>
      <c r="AX808" t="s">
        <v>74</v>
      </c>
      <c r="AY808" t="s">
        <v>74</v>
      </c>
      <c r="AZ808" t="s">
        <v>74</v>
      </c>
      <c r="BA808" t="s">
        <v>74</v>
      </c>
      <c r="BB808">
        <v>607</v>
      </c>
      <c r="BC808">
        <v>613</v>
      </c>
      <c r="BD808" t="s">
        <v>74</v>
      </c>
      <c r="BE808" t="s">
        <v>9406</v>
      </c>
      <c r="BF808" t="str">
        <f>HYPERLINK("http://dx.doi.org/10.1006/cryo.1996.0064","http://dx.doi.org/10.1006/cryo.1996.0064")</f>
        <v>http://dx.doi.org/10.1006/cryo.1996.0064</v>
      </c>
      <c r="BG808" t="s">
        <v>74</v>
      </c>
      <c r="BH808" t="s">
        <v>74</v>
      </c>
      <c r="BI808">
        <v>7</v>
      </c>
      <c r="BJ808" t="s">
        <v>4117</v>
      </c>
      <c r="BK808" t="s">
        <v>95</v>
      </c>
      <c r="BL808" t="s">
        <v>4118</v>
      </c>
      <c r="BM808" t="s">
        <v>9407</v>
      </c>
      <c r="BN808">
        <v>8975688</v>
      </c>
      <c r="BO808" t="s">
        <v>74</v>
      </c>
      <c r="BP808" t="s">
        <v>74</v>
      </c>
      <c r="BQ808" t="s">
        <v>74</v>
      </c>
      <c r="BR808" t="s">
        <v>97</v>
      </c>
      <c r="BS808" t="s">
        <v>9408</v>
      </c>
      <c r="BT808" t="str">
        <f>HYPERLINK("https%3A%2F%2Fwww.webofscience.com%2Fwos%2Fwoscc%2Ffull-record%2FWOS:A1996WA95300003","View Full Record in Web of Science")</f>
        <v>View Full Record in Web of Science</v>
      </c>
    </row>
    <row r="809" spans="1:72" x14ac:dyDescent="0.15">
      <c r="A809" t="s">
        <v>72</v>
      </c>
      <c r="B809" t="s">
        <v>9409</v>
      </c>
      <c r="C809" t="s">
        <v>74</v>
      </c>
      <c r="D809" t="s">
        <v>74</v>
      </c>
      <c r="E809" t="s">
        <v>74</v>
      </c>
      <c r="F809" t="s">
        <v>9409</v>
      </c>
      <c r="G809" t="s">
        <v>74</v>
      </c>
      <c r="H809" t="s">
        <v>74</v>
      </c>
      <c r="I809" t="s">
        <v>9410</v>
      </c>
      <c r="J809" t="s">
        <v>9411</v>
      </c>
      <c r="K809" t="s">
        <v>74</v>
      </c>
      <c r="L809" t="s">
        <v>74</v>
      </c>
      <c r="M809" t="s">
        <v>77</v>
      </c>
      <c r="N809" t="s">
        <v>78</v>
      </c>
      <c r="O809" t="s">
        <v>74</v>
      </c>
      <c r="P809" t="s">
        <v>74</v>
      </c>
      <c r="Q809" t="s">
        <v>74</v>
      </c>
      <c r="R809" t="s">
        <v>74</v>
      </c>
      <c r="S809" t="s">
        <v>74</v>
      </c>
      <c r="T809" t="s">
        <v>74</v>
      </c>
      <c r="U809" t="s">
        <v>9412</v>
      </c>
      <c r="V809" t="s">
        <v>9413</v>
      </c>
      <c r="W809" t="s">
        <v>2425</v>
      </c>
      <c r="X809" t="s">
        <v>82</v>
      </c>
      <c r="Y809" t="s">
        <v>9414</v>
      </c>
      <c r="Z809" t="s">
        <v>74</v>
      </c>
      <c r="AA809" t="s">
        <v>9415</v>
      </c>
      <c r="AB809" t="s">
        <v>9416</v>
      </c>
      <c r="AC809" t="s">
        <v>74</v>
      </c>
      <c r="AD809" t="s">
        <v>74</v>
      </c>
      <c r="AE809" t="s">
        <v>74</v>
      </c>
      <c r="AF809" t="s">
        <v>74</v>
      </c>
      <c r="AG809">
        <v>27</v>
      </c>
      <c r="AH809">
        <v>0</v>
      </c>
      <c r="AI809">
        <v>0</v>
      </c>
      <c r="AJ809">
        <v>0</v>
      </c>
      <c r="AK809">
        <v>7</v>
      </c>
      <c r="AL809" t="s">
        <v>2870</v>
      </c>
      <c r="AM809" t="s">
        <v>2871</v>
      </c>
      <c r="AN809" t="s">
        <v>2872</v>
      </c>
      <c r="AO809" t="s">
        <v>9417</v>
      </c>
      <c r="AP809" t="s">
        <v>74</v>
      </c>
      <c r="AQ809" t="s">
        <v>74</v>
      </c>
      <c r="AR809" t="s">
        <v>9411</v>
      </c>
      <c r="AS809" t="s">
        <v>9418</v>
      </c>
      <c r="AT809" t="s">
        <v>9189</v>
      </c>
      <c r="AU809">
        <v>1996</v>
      </c>
      <c r="AV809">
        <v>19</v>
      </c>
      <c r="AW809">
        <v>4</v>
      </c>
      <c r="AX809" t="s">
        <v>74</v>
      </c>
      <c r="AY809" t="s">
        <v>74</v>
      </c>
      <c r="AZ809" t="s">
        <v>74</v>
      </c>
      <c r="BA809" t="s">
        <v>74</v>
      </c>
      <c r="BB809">
        <v>393</v>
      </c>
      <c r="BC809">
        <v>403</v>
      </c>
      <c r="BD809" t="s">
        <v>74</v>
      </c>
      <c r="BE809" t="s">
        <v>9419</v>
      </c>
      <c r="BF809" t="str">
        <f>HYPERLINK("http://dx.doi.org/10.1111/j.1600-0587.1996.tb00250.x","http://dx.doi.org/10.1111/j.1600-0587.1996.tb00250.x")</f>
        <v>http://dx.doi.org/10.1111/j.1600-0587.1996.tb00250.x</v>
      </c>
      <c r="BG809" t="s">
        <v>74</v>
      </c>
      <c r="BH809" t="s">
        <v>74</v>
      </c>
      <c r="BI809">
        <v>11</v>
      </c>
      <c r="BJ809" t="s">
        <v>474</v>
      </c>
      <c r="BK809" t="s">
        <v>95</v>
      </c>
      <c r="BL809" t="s">
        <v>475</v>
      </c>
      <c r="BM809" t="s">
        <v>9420</v>
      </c>
      <c r="BN809" t="s">
        <v>74</v>
      </c>
      <c r="BO809" t="s">
        <v>74</v>
      </c>
      <c r="BP809" t="s">
        <v>74</v>
      </c>
      <c r="BQ809" t="s">
        <v>74</v>
      </c>
      <c r="BR809" t="s">
        <v>97</v>
      </c>
      <c r="BS809" t="s">
        <v>9421</v>
      </c>
      <c r="BT809" t="str">
        <f>HYPERLINK("https%3A%2F%2Fwww.webofscience.com%2Fwos%2Fwoscc%2Ffull-record%2FWOS:A1996VM47200004","View Full Record in Web of Science")</f>
        <v>View Full Record in Web of Science</v>
      </c>
    </row>
    <row r="810" spans="1:72" x14ac:dyDescent="0.15">
      <c r="A810" t="s">
        <v>72</v>
      </c>
      <c r="B810" t="s">
        <v>9422</v>
      </c>
      <c r="C810" t="s">
        <v>74</v>
      </c>
      <c r="D810" t="s">
        <v>74</v>
      </c>
      <c r="E810" t="s">
        <v>74</v>
      </c>
      <c r="F810" t="s">
        <v>9422</v>
      </c>
      <c r="G810" t="s">
        <v>74</v>
      </c>
      <c r="H810" t="s">
        <v>74</v>
      </c>
      <c r="I810" t="s">
        <v>9423</v>
      </c>
      <c r="J810" t="s">
        <v>1448</v>
      </c>
      <c r="K810" t="s">
        <v>74</v>
      </c>
      <c r="L810" t="s">
        <v>74</v>
      </c>
      <c r="M810" t="s">
        <v>77</v>
      </c>
      <c r="N810" t="s">
        <v>78</v>
      </c>
      <c r="O810" t="s">
        <v>74</v>
      </c>
      <c r="P810" t="s">
        <v>74</v>
      </c>
      <c r="Q810" t="s">
        <v>74</v>
      </c>
      <c r="R810" t="s">
        <v>74</v>
      </c>
      <c r="S810" t="s">
        <v>74</v>
      </c>
      <c r="T810" t="s">
        <v>9424</v>
      </c>
      <c r="U810" t="s">
        <v>9425</v>
      </c>
      <c r="V810" t="s">
        <v>9426</v>
      </c>
      <c r="W810" t="s">
        <v>9427</v>
      </c>
      <c r="X810" t="s">
        <v>9428</v>
      </c>
      <c r="Y810" t="s">
        <v>9429</v>
      </c>
      <c r="Z810" t="s">
        <v>74</v>
      </c>
      <c r="AA810" t="s">
        <v>9430</v>
      </c>
      <c r="AB810" t="s">
        <v>9431</v>
      </c>
      <c r="AC810" t="s">
        <v>74</v>
      </c>
      <c r="AD810" t="s">
        <v>74</v>
      </c>
      <c r="AE810" t="s">
        <v>74</v>
      </c>
      <c r="AF810" t="s">
        <v>74</v>
      </c>
      <c r="AG810">
        <v>31</v>
      </c>
      <c r="AH810">
        <v>43</v>
      </c>
      <c r="AI810">
        <v>51</v>
      </c>
      <c r="AJ810">
        <v>2</v>
      </c>
      <c r="AK810">
        <v>12</v>
      </c>
      <c r="AL810" t="s">
        <v>175</v>
      </c>
      <c r="AM810" t="s">
        <v>132</v>
      </c>
      <c r="AN810" t="s">
        <v>860</v>
      </c>
      <c r="AO810" t="s">
        <v>1453</v>
      </c>
      <c r="AP810" t="s">
        <v>74</v>
      </c>
      <c r="AQ810" t="s">
        <v>74</v>
      </c>
      <c r="AR810" t="s">
        <v>1454</v>
      </c>
      <c r="AS810" t="s">
        <v>1455</v>
      </c>
      <c r="AT810" t="s">
        <v>9189</v>
      </c>
      <c r="AU810">
        <v>1996</v>
      </c>
      <c r="AV810">
        <v>36</v>
      </c>
      <c r="AW810">
        <v>4</v>
      </c>
      <c r="AX810" t="s">
        <v>74</v>
      </c>
      <c r="AY810" t="s">
        <v>74</v>
      </c>
      <c r="AZ810" t="s">
        <v>74</v>
      </c>
      <c r="BA810" t="s">
        <v>74</v>
      </c>
      <c r="BB810">
        <v>393</v>
      </c>
      <c r="BC810">
        <v>399</v>
      </c>
      <c r="BD810" t="s">
        <v>74</v>
      </c>
      <c r="BE810" t="s">
        <v>9432</v>
      </c>
      <c r="BF810" t="str">
        <f>HYPERLINK("http://dx.doi.org/10.1016/S0098-8472(96)01026-X","http://dx.doi.org/10.1016/S0098-8472(96)01026-X")</f>
        <v>http://dx.doi.org/10.1016/S0098-8472(96)01026-X</v>
      </c>
      <c r="BG810" t="s">
        <v>74</v>
      </c>
      <c r="BH810" t="s">
        <v>74</v>
      </c>
      <c r="BI810">
        <v>7</v>
      </c>
      <c r="BJ810" t="s">
        <v>1458</v>
      </c>
      <c r="BK810" t="s">
        <v>95</v>
      </c>
      <c r="BL810" t="s">
        <v>1459</v>
      </c>
      <c r="BM810" t="s">
        <v>9433</v>
      </c>
      <c r="BN810" t="s">
        <v>74</v>
      </c>
      <c r="BO810" t="s">
        <v>74</v>
      </c>
      <c r="BP810" t="s">
        <v>74</v>
      </c>
      <c r="BQ810" t="s">
        <v>74</v>
      </c>
      <c r="BR810" t="s">
        <v>97</v>
      </c>
      <c r="BS810" t="s">
        <v>9434</v>
      </c>
      <c r="BT810" t="str">
        <f>HYPERLINK("https%3A%2F%2Fwww.webofscience.com%2Fwos%2Fwoscc%2Ffull-record%2FWOS:A1996WC14600005","View Full Record in Web of Science")</f>
        <v>View Full Record in Web of Science</v>
      </c>
    </row>
    <row r="811" spans="1:72" x14ac:dyDescent="0.15">
      <c r="A811" t="s">
        <v>72</v>
      </c>
      <c r="B811" t="s">
        <v>9435</v>
      </c>
      <c r="C811" t="s">
        <v>74</v>
      </c>
      <c r="D811" t="s">
        <v>74</v>
      </c>
      <c r="E811" t="s">
        <v>74</v>
      </c>
      <c r="F811" t="s">
        <v>9435</v>
      </c>
      <c r="G811" t="s">
        <v>74</v>
      </c>
      <c r="H811" t="s">
        <v>74</v>
      </c>
      <c r="I811" t="s">
        <v>9436</v>
      </c>
      <c r="J811" t="s">
        <v>1514</v>
      </c>
      <c r="K811" t="s">
        <v>74</v>
      </c>
      <c r="L811" t="s">
        <v>74</v>
      </c>
      <c r="M811" t="s">
        <v>77</v>
      </c>
      <c r="N811" t="s">
        <v>78</v>
      </c>
      <c r="O811" t="s">
        <v>74</v>
      </c>
      <c r="P811" t="s">
        <v>74</v>
      </c>
      <c r="Q811" t="s">
        <v>74</v>
      </c>
      <c r="R811" t="s">
        <v>74</v>
      </c>
      <c r="S811" t="s">
        <v>74</v>
      </c>
      <c r="T811" t="s">
        <v>74</v>
      </c>
      <c r="U811" t="s">
        <v>9437</v>
      </c>
      <c r="V811" t="s">
        <v>9438</v>
      </c>
      <c r="W811" t="s">
        <v>74</v>
      </c>
      <c r="X811" t="s">
        <v>74</v>
      </c>
      <c r="Y811" t="s">
        <v>9439</v>
      </c>
      <c r="Z811" t="s">
        <v>74</v>
      </c>
      <c r="AA811" t="s">
        <v>74</v>
      </c>
      <c r="AB811" t="s">
        <v>74</v>
      </c>
      <c r="AC811" t="s">
        <v>74</v>
      </c>
      <c r="AD811" t="s">
        <v>74</v>
      </c>
      <c r="AE811" t="s">
        <v>74</v>
      </c>
      <c r="AF811" t="s">
        <v>74</v>
      </c>
      <c r="AG811">
        <v>36</v>
      </c>
      <c r="AH811">
        <v>366</v>
      </c>
      <c r="AI811">
        <v>430</v>
      </c>
      <c r="AJ811">
        <v>2</v>
      </c>
      <c r="AK811">
        <v>73</v>
      </c>
      <c r="AL811" t="s">
        <v>175</v>
      </c>
      <c r="AM811" t="s">
        <v>132</v>
      </c>
      <c r="AN811" t="s">
        <v>860</v>
      </c>
      <c r="AO811" t="s">
        <v>1522</v>
      </c>
      <c r="AP811" t="s">
        <v>74</v>
      </c>
      <c r="AQ811" t="s">
        <v>74</v>
      </c>
      <c r="AR811" t="s">
        <v>1523</v>
      </c>
      <c r="AS811" t="s">
        <v>1524</v>
      </c>
      <c r="AT811" t="s">
        <v>9189</v>
      </c>
      <c r="AU811">
        <v>1996</v>
      </c>
      <c r="AV811">
        <v>60</v>
      </c>
      <c r="AW811">
        <v>23</v>
      </c>
      <c r="AX811" t="s">
        <v>74</v>
      </c>
      <c r="AY811" t="s">
        <v>74</v>
      </c>
      <c r="AZ811" t="s">
        <v>74</v>
      </c>
      <c r="BA811" t="s">
        <v>74</v>
      </c>
      <c r="BB811">
        <v>4631</v>
      </c>
      <c r="BC811">
        <v>4644</v>
      </c>
      <c r="BD811" t="s">
        <v>74</v>
      </c>
      <c r="BE811" t="s">
        <v>9440</v>
      </c>
      <c r="BF811" t="str">
        <f>HYPERLINK("http://dx.doi.org/10.1016/S0016-7037(96)00276-1","http://dx.doi.org/10.1016/S0016-7037(96)00276-1")</f>
        <v>http://dx.doi.org/10.1016/S0016-7037(96)00276-1</v>
      </c>
      <c r="BG811" t="s">
        <v>74</v>
      </c>
      <c r="BH811" t="s">
        <v>74</v>
      </c>
      <c r="BI811">
        <v>14</v>
      </c>
      <c r="BJ811" t="s">
        <v>225</v>
      </c>
      <c r="BK811" t="s">
        <v>95</v>
      </c>
      <c r="BL811" t="s">
        <v>225</v>
      </c>
      <c r="BM811" t="s">
        <v>9441</v>
      </c>
      <c r="BN811" t="s">
        <v>74</v>
      </c>
      <c r="BO811" t="s">
        <v>74</v>
      </c>
      <c r="BP811" t="s">
        <v>74</v>
      </c>
      <c r="BQ811" t="s">
        <v>74</v>
      </c>
      <c r="BR811" t="s">
        <v>97</v>
      </c>
      <c r="BS811" t="s">
        <v>9442</v>
      </c>
      <c r="BT811" t="str">
        <f>HYPERLINK("https%3A%2F%2Fwww.webofscience.com%2Fwos%2Fwoscc%2Ffull-record%2FWOS:A1996VY92200003","View Full Record in Web of Science")</f>
        <v>View Full Record in Web of Science</v>
      </c>
    </row>
    <row r="812" spans="1:72" x14ac:dyDescent="0.15">
      <c r="A812" t="s">
        <v>72</v>
      </c>
      <c r="B812" t="s">
        <v>9443</v>
      </c>
      <c r="C812" t="s">
        <v>74</v>
      </c>
      <c r="D812" t="s">
        <v>74</v>
      </c>
      <c r="E812" t="s">
        <v>74</v>
      </c>
      <c r="F812" t="s">
        <v>9443</v>
      </c>
      <c r="G812" t="s">
        <v>74</v>
      </c>
      <c r="H812" t="s">
        <v>74</v>
      </c>
      <c r="I812" t="s">
        <v>9444</v>
      </c>
      <c r="J812" t="s">
        <v>7444</v>
      </c>
      <c r="K812" t="s">
        <v>74</v>
      </c>
      <c r="L812" t="s">
        <v>74</v>
      </c>
      <c r="M812" t="s">
        <v>77</v>
      </c>
      <c r="N812" t="s">
        <v>428</v>
      </c>
      <c r="O812" t="s">
        <v>74</v>
      </c>
      <c r="P812" t="s">
        <v>74</v>
      </c>
      <c r="Q812" t="s">
        <v>74</v>
      </c>
      <c r="R812" t="s">
        <v>74</v>
      </c>
      <c r="S812" t="s">
        <v>74</v>
      </c>
      <c r="T812" t="s">
        <v>74</v>
      </c>
      <c r="U812" t="s">
        <v>9445</v>
      </c>
      <c r="V812" t="s">
        <v>9446</v>
      </c>
      <c r="W812" t="s">
        <v>9447</v>
      </c>
      <c r="X812" t="s">
        <v>9448</v>
      </c>
      <c r="Y812" t="s">
        <v>9449</v>
      </c>
      <c r="Z812" t="s">
        <v>74</v>
      </c>
      <c r="AA812" t="s">
        <v>74</v>
      </c>
      <c r="AB812" t="s">
        <v>9450</v>
      </c>
      <c r="AC812" t="s">
        <v>74</v>
      </c>
      <c r="AD812" t="s">
        <v>74</v>
      </c>
      <c r="AE812" t="s">
        <v>74</v>
      </c>
      <c r="AF812" t="s">
        <v>74</v>
      </c>
      <c r="AG812">
        <v>131</v>
      </c>
      <c r="AH812">
        <v>196</v>
      </c>
      <c r="AI812">
        <v>208</v>
      </c>
      <c r="AJ812">
        <v>4</v>
      </c>
      <c r="AK812">
        <v>28</v>
      </c>
      <c r="AL812" t="s">
        <v>5150</v>
      </c>
      <c r="AM812" t="s">
        <v>2193</v>
      </c>
      <c r="AN812" t="s">
        <v>5151</v>
      </c>
      <c r="AO812" t="s">
        <v>7450</v>
      </c>
      <c r="AP812" t="s">
        <v>7451</v>
      </c>
      <c r="AQ812" t="s">
        <v>74</v>
      </c>
      <c r="AR812" t="s">
        <v>7452</v>
      </c>
      <c r="AS812" t="s">
        <v>7453</v>
      </c>
      <c r="AT812" t="s">
        <v>9189</v>
      </c>
      <c r="AU812">
        <v>1996</v>
      </c>
      <c r="AV812">
        <v>108</v>
      </c>
      <c r="AW812">
        <v>12</v>
      </c>
      <c r="AX812" t="s">
        <v>74</v>
      </c>
      <c r="AY812" t="s">
        <v>74</v>
      </c>
      <c r="AZ812" t="s">
        <v>74</v>
      </c>
      <c r="BA812" t="s">
        <v>74</v>
      </c>
      <c r="BB812">
        <v>1626</v>
      </c>
      <c r="BC812">
        <v>1644</v>
      </c>
      <c r="BD812" t="s">
        <v>74</v>
      </c>
      <c r="BE812" t="s">
        <v>9451</v>
      </c>
      <c r="BF812" t="str">
        <f>HYPERLINK("http://dx.doi.org/10.1130/0016-7606(1996)108&lt;1626:PCOYIT&gt;2.3.CO;2","http://dx.doi.org/10.1130/0016-7606(1996)108&lt;1626:PCOYIT&gt;2.3.CO;2")</f>
        <v>http://dx.doi.org/10.1130/0016-7606(1996)108&lt;1626:PCOYIT&gt;2.3.CO;2</v>
      </c>
      <c r="BG812" t="s">
        <v>74</v>
      </c>
      <c r="BH812" t="s">
        <v>74</v>
      </c>
      <c r="BI812">
        <v>19</v>
      </c>
      <c r="BJ812" t="s">
        <v>1541</v>
      </c>
      <c r="BK812" t="s">
        <v>95</v>
      </c>
      <c r="BL812" t="s">
        <v>564</v>
      </c>
      <c r="BM812" t="s">
        <v>9452</v>
      </c>
      <c r="BN812" t="s">
        <v>74</v>
      </c>
      <c r="BO812" t="s">
        <v>74</v>
      </c>
      <c r="BP812" t="s">
        <v>74</v>
      </c>
      <c r="BQ812" t="s">
        <v>74</v>
      </c>
      <c r="BR812" t="s">
        <v>97</v>
      </c>
      <c r="BS812" t="s">
        <v>9453</v>
      </c>
      <c r="BT812" t="str">
        <f>HYPERLINK("https%3A%2F%2Fwww.webofscience.com%2Fwos%2Fwoscc%2Ffull-record%2FWOS:A1996VZ94300008","View Full Record in Web of Science")</f>
        <v>View Full Record in Web of Science</v>
      </c>
    </row>
    <row r="813" spans="1:72" x14ac:dyDescent="0.15">
      <c r="A813" t="s">
        <v>72</v>
      </c>
      <c r="B813" t="s">
        <v>9454</v>
      </c>
      <c r="C813" t="s">
        <v>74</v>
      </c>
      <c r="D813" t="s">
        <v>74</v>
      </c>
      <c r="E813" t="s">
        <v>74</v>
      </c>
      <c r="F813" t="s">
        <v>9454</v>
      </c>
      <c r="G813" t="s">
        <v>74</v>
      </c>
      <c r="H813" t="s">
        <v>74</v>
      </c>
      <c r="I813" t="s">
        <v>9455</v>
      </c>
      <c r="J813" t="s">
        <v>3282</v>
      </c>
      <c r="K813" t="s">
        <v>74</v>
      </c>
      <c r="L813" t="s">
        <v>74</v>
      </c>
      <c r="M813" t="s">
        <v>77</v>
      </c>
      <c r="N813" t="s">
        <v>78</v>
      </c>
      <c r="O813" t="s">
        <v>74</v>
      </c>
      <c r="P813" t="s">
        <v>74</v>
      </c>
      <c r="Q813" t="s">
        <v>74</v>
      </c>
      <c r="R813" t="s">
        <v>74</v>
      </c>
      <c r="S813" t="s">
        <v>74</v>
      </c>
      <c r="T813" t="s">
        <v>74</v>
      </c>
      <c r="U813" t="s">
        <v>9456</v>
      </c>
      <c r="V813" t="s">
        <v>9457</v>
      </c>
      <c r="W813" t="s">
        <v>9458</v>
      </c>
      <c r="X813" t="s">
        <v>9459</v>
      </c>
      <c r="Y813" t="s">
        <v>9460</v>
      </c>
      <c r="Z813" t="s">
        <v>74</v>
      </c>
      <c r="AA813" t="s">
        <v>2518</v>
      </c>
      <c r="AB813" t="s">
        <v>2519</v>
      </c>
      <c r="AC813" t="s">
        <v>74</v>
      </c>
      <c r="AD813" t="s">
        <v>74</v>
      </c>
      <c r="AE813" t="s">
        <v>74</v>
      </c>
      <c r="AF813" t="s">
        <v>74</v>
      </c>
      <c r="AG813">
        <v>34</v>
      </c>
      <c r="AH813">
        <v>118</v>
      </c>
      <c r="AI813">
        <v>130</v>
      </c>
      <c r="AJ813">
        <v>0</v>
      </c>
      <c r="AK813">
        <v>3</v>
      </c>
      <c r="AL813" t="s">
        <v>3288</v>
      </c>
      <c r="AM813" t="s">
        <v>2193</v>
      </c>
      <c r="AN813" t="s">
        <v>3289</v>
      </c>
      <c r="AO813" t="s">
        <v>3290</v>
      </c>
      <c r="AP813" t="s">
        <v>74</v>
      </c>
      <c r="AQ813" t="s">
        <v>74</v>
      </c>
      <c r="AR813" t="s">
        <v>3282</v>
      </c>
      <c r="AS813" t="s">
        <v>564</v>
      </c>
      <c r="AT813" t="s">
        <v>9189</v>
      </c>
      <c r="AU813">
        <v>1996</v>
      </c>
      <c r="AV813">
        <v>24</v>
      </c>
      <c r="AW813">
        <v>12</v>
      </c>
      <c r="AX813" t="s">
        <v>74</v>
      </c>
      <c r="AY813" t="s">
        <v>74</v>
      </c>
      <c r="AZ813" t="s">
        <v>74</v>
      </c>
      <c r="BA813" t="s">
        <v>74</v>
      </c>
      <c r="BB813">
        <v>1063</v>
      </c>
      <c r="BC813">
        <v>1066</v>
      </c>
      <c r="BD813" t="s">
        <v>74</v>
      </c>
      <c r="BE813" t="s">
        <v>9461</v>
      </c>
      <c r="BF813" t="str">
        <f>HYPERLINK("http://dx.doi.org/10.1130/0091-7613(1996)024&lt;1063:WAOPAD&gt;2.3.CO;2","http://dx.doi.org/10.1130/0091-7613(1996)024&lt;1063:WAOPAD&gt;2.3.CO;2")</f>
        <v>http://dx.doi.org/10.1130/0091-7613(1996)024&lt;1063:WAOPAD&gt;2.3.CO;2</v>
      </c>
      <c r="BG813" t="s">
        <v>74</v>
      </c>
      <c r="BH813" t="s">
        <v>74</v>
      </c>
      <c r="BI813">
        <v>4</v>
      </c>
      <c r="BJ813" t="s">
        <v>564</v>
      </c>
      <c r="BK813" t="s">
        <v>95</v>
      </c>
      <c r="BL813" t="s">
        <v>564</v>
      </c>
      <c r="BM813" t="s">
        <v>9462</v>
      </c>
      <c r="BN813" t="s">
        <v>74</v>
      </c>
      <c r="BO813" t="s">
        <v>74</v>
      </c>
      <c r="BP813" t="s">
        <v>74</v>
      </c>
      <c r="BQ813" t="s">
        <v>74</v>
      </c>
      <c r="BR813" t="s">
        <v>97</v>
      </c>
      <c r="BS813" t="s">
        <v>9463</v>
      </c>
      <c r="BT813" t="str">
        <f>HYPERLINK("https%3A%2F%2Fwww.webofscience.com%2Fwos%2Fwoscc%2Ffull-record%2FWOS:A1996VZ94200002","View Full Record in Web of Science")</f>
        <v>View Full Record in Web of Science</v>
      </c>
    </row>
    <row r="814" spans="1:72" x14ac:dyDescent="0.15">
      <c r="A814" t="s">
        <v>72</v>
      </c>
      <c r="B814" t="s">
        <v>9464</v>
      </c>
      <c r="C814" t="s">
        <v>74</v>
      </c>
      <c r="D814" t="s">
        <v>74</v>
      </c>
      <c r="E814" t="s">
        <v>74</v>
      </c>
      <c r="F814" t="s">
        <v>9464</v>
      </c>
      <c r="G814" t="s">
        <v>74</v>
      </c>
      <c r="H814" t="s">
        <v>74</v>
      </c>
      <c r="I814" t="s">
        <v>9465</v>
      </c>
      <c r="J814" t="s">
        <v>9466</v>
      </c>
      <c r="K814" t="s">
        <v>74</v>
      </c>
      <c r="L814" t="s">
        <v>74</v>
      </c>
      <c r="M814" t="s">
        <v>6495</v>
      </c>
      <c r="N814" t="s">
        <v>78</v>
      </c>
      <c r="O814" t="s">
        <v>74</v>
      </c>
      <c r="P814" t="s">
        <v>74</v>
      </c>
      <c r="Q814" t="s">
        <v>74</v>
      </c>
      <c r="R814" t="s">
        <v>74</v>
      </c>
      <c r="S814" t="s">
        <v>74</v>
      </c>
      <c r="T814" t="s">
        <v>74</v>
      </c>
      <c r="U814" t="s">
        <v>74</v>
      </c>
      <c r="V814" t="s">
        <v>74</v>
      </c>
      <c r="W814" t="s">
        <v>74</v>
      </c>
      <c r="X814" t="s">
        <v>74</v>
      </c>
      <c r="Y814" t="s">
        <v>74</v>
      </c>
      <c r="Z814" t="s">
        <v>74</v>
      </c>
      <c r="AA814" t="s">
        <v>74</v>
      </c>
      <c r="AB814" t="s">
        <v>74</v>
      </c>
      <c r="AC814" t="s">
        <v>74</v>
      </c>
      <c r="AD814" t="s">
        <v>74</v>
      </c>
      <c r="AE814" t="s">
        <v>74</v>
      </c>
      <c r="AF814" t="s">
        <v>74</v>
      </c>
      <c r="AG814">
        <v>1</v>
      </c>
      <c r="AH814">
        <v>0</v>
      </c>
      <c r="AI814">
        <v>0</v>
      </c>
      <c r="AJ814">
        <v>0</v>
      </c>
      <c r="AK814">
        <v>0</v>
      </c>
      <c r="AL814" t="s">
        <v>9467</v>
      </c>
      <c r="AM814" t="s">
        <v>9468</v>
      </c>
      <c r="AN814" t="s">
        <v>9469</v>
      </c>
      <c r="AO814" t="s">
        <v>9470</v>
      </c>
      <c r="AP814" t="s">
        <v>74</v>
      </c>
      <c r="AQ814" t="s">
        <v>74</v>
      </c>
      <c r="AR814" t="s">
        <v>9466</v>
      </c>
      <c r="AS814" t="s">
        <v>9471</v>
      </c>
      <c r="AT814" t="s">
        <v>9189</v>
      </c>
      <c r="AU814">
        <v>1996</v>
      </c>
      <c r="AV814" t="s">
        <v>74</v>
      </c>
      <c r="AW814">
        <v>600</v>
      </c>
      <c r="AX814" t="s">
        <v>74</v>
      </c>
      <c r="AY814" t="s">
        <v>74</v>
      </c>
      <c r="AZ814" t="s">
        <v>74</v>
      </c>
      <c r="BA814" t="s">
        <v>74</v>
      </c>
      <c r="BB814">
        <v>56</v>
      </c>
      <c r="BC814">
        <v>59</v>
      </c>
      <c r="BD814" t="s">
        <v>74</v>
      </c>
      <c r="BE814" t="s">
        <v>74</v>
      </c>
      <c r="BF814" t="s">
        <v>74</v>
      </c>
      <c r="BG814" t="s">
        <v>74</v>
      </c>
      <c r="BH814" t="s">
        <v>74</v>
      </c>
      <c r="BI814">
        <v>4</v>
      </c>
      <c r="BJ814" t="s">
        <v>9472</v>
      </c>
      <c r="BK814" t="s">
        <v>577</v>
      </c>
      <c r="BL814" t="s">
        <v>9472</v>
      </c>
      <c r="BM814" t="s">
        <v>9473</v>
      </c>
      <c r="BN814" t="s">
        <v>74</v>
      </c>
      <c r="BO814" t="s">
        <v>74</v>
      </c>
      <c r="BP814" t="s">
        <v>74</v>
      </c>
      <c r="BQ814" t="s">
        <v>74</v>
      </c>
      <c r="BR814" t="s">
        <v>97</v>
      </c>
      <c r="BS814" t="s">
        <v>9474</v>
      </c>
      <c r="BT814" t="str">
        <f>HYPERLINK("https%3A%2F%2Fwww.webofscience.com%2Fwos%2Fwoscc%2Ffull-record%2FWOS:A1996XQ91800014","View Full Record in Web of Science")</f>
        <v>View Full Record in Web of Science</v>
      </c>
    </row>
    <row r="815" spans="1:72" x14ac:dyDescent="0.15">
      <c r="A815" t="s">
        <v>72</v>
      </c>
      <c r="B815" t="s">
        <v>9475</v>
      </c>
      <c r="C815" t="s">
        <v>74</v>
      </c>
      <c r="D815" t="s">
        <v>74</v>
      </c>
      <c r="E815" t="s">
        <v>74</v>
      </c>
      <c r="F815" t="s">
        <v>9475</v>
      </c>
      <c r="G815" t="s">
        <v>74</v>
      </c>
      <c r="H815" t="s">
        <v>74</v>
      </c>
      <c r="I815" t="s">
        <v>9476</v>
      </c>
      <c r="J815" t="s">
        <v>5205</v>
      </c>
      <c r="K815" t="s">
        <v>74</v>
      </c>
      <c r="L815" t="s">
        <v>74</v>
      </c>
      <c r="M815" t="s">
        <v>77</v>
      </c>
      <c r="N815" t="s">
        <v>78</v>
      </c>
      <c r="O815" t="s">
        <v>74</v>
      </c>
      <c r="P815" t="s">
        <v>74</v>
      </c>
      <c r="Q815" t="s">
        <v>74</v>
      </c>
      <c r="R815" t="s">
        <v>74</v>
      </c>
      <c r="S815" t="s">
        <v>74</v>
      </c>
      <c r="T815" t="s">
        <v>9477</v>
      </c>
      <c r="U815" t="s">
        <v>9478</v>
      </c>
      <c r="V815" t="s">
        <v>9479</v>
      </c>
      <c r="W815" t="s">
        <v>74</v>
      </c>
      <c r="X815" t="s">
        <v>74</v>
      </c>
      <c r="Y815" t="s">
        <v>9480</v>
      </c>
      <c r="Z815" t="s">
        <v>74</v>
      </c>
      <c r="AA815" t="s">
        <v>74</v>
      </c>
      <c r="AB815" t="s">
        <v>3401</v>
      </c>
      <c r="AC815" t="s">
        <v>74</v>
      </c>
      <c r="AD815" t="s">
        <v>74</v>
      </c>
      <c r="AE815" t="s">
        <v>74</v>
      </c>
      <c r="AF815" t="s">
        <v>74</v>
      </c>
      <c r="AG815">
        <v>40</v>
      </c>
      <c r="AH815">
        <v>37</v>
      </c>
      <c r="AI815">
        <v>40</v>
      </c>
      <c r="AJ815">
        <v>0</v>
      </c>
      <c r="AK815">
        <v>6</v>
      </c>
      <c r="AL815" t="s">
        <v>5116</v>
      </c>
      <c r="AM815" t="s">
        <v>5117</v>
      </c>
      <c r="AN815" t="s">
        <v>5118</v>
      </c>
      <c r="AO815" t="s">
        <v>5211</v>
      </c>
      <c r="AP815" t="s">
        <v>74</v>
      </c>
      <c r="AQ815" t="s">
        <v>74</v>
      </c>
      <c r="AR815" t="s">
        <v>5212</v>
      </c>
      <c r="AS815" t="s">
        <v>5213</v>
      </c>
      <c r="AT815" t="s">
        <v>9189</v>
      </c>
      <c r="AU815">
        <v>1996</v>
      </c>
      <c r="AV815">
        <v>16</v>
      </c>
      <c r="AW815">
        <v>12</v>
      </c>
      <c r="AX815" t="s">
        <v>74</v>
      </c>
      <c r="AY815" t="s">
        <v>74</v>
      </c>
      <c r="AZ815" t="s">
        <v>74</v>
      </c>
      <c r="BA815" t="s">
        <v>74</v>
      </c>
      <c r="BB815">
        <v>1315</v>
      </c>
      <c r="BC815">
        <v>1332</v>
      </c>
      <c r="BD815" t="s">
        <v>74</v>
      </c>
      <c r="BE815" t="s">
        <v>9481</v>
      </c>
      <c r="BF815" t="str">
        <f>HYPERLINK("http://dx.doi.org/10.1002/(SICI)1097-0088(199612)16:12&lt;1315::AID-JOC92&gt;3.0.CO;2-M","http://dx.doi.org/10.1002/(SICI)1097-0088(199612)16:12&lt;1315::AID-JOC92&gt;3.0.CO;2-M")</f>
        <v>http://dx.doi.org/10.1002/(SICI)1097-0088(199612)16:12&lt;1315::AID-JOC92&gt;3.0.CO;2-M</v>
      </c>
      <c r="BG815" t="s">
        <v>74</v>
      </c>
      <c r="BH815" t="s">
        <v>74</v>
      </c>
      <c r="BI815">
        <v>18</v>
      </c>
      <c r="BJ815" t="s">
        <v>306</v>
      </c>
      <c r="BK815" t="s">
        <v>95</v>
      </c>
      <c r="BL815" t="s">
        <v>306</v>
      </c>
      <c r="BM815" t="s">
        <v>9482</v>
      </c>
      <c r="BN815" t="s">
        <v>74</v>
      </c>
      <c r="BO815" t="s">
        <v>74</v>
      </c>
      <c r="BP815" t="s">
        <v>74</v>
      </c>
      <c r="BQ815" t="s">
        <v>74</v>
      </c>
      <c r="BR815" t="s">
        <v>97</v>
      </c>
      <c r="BS815" t="s">
        <v>9483</v>
      </c>
      <c r="BT815" t="str">
        <f>HYPERLINK("https%3A%2F%2Fwww.webofscience.com%2Fwos%2Fwoscc%2Ffull-record%2FWOS:A1996WE17900001","View Full Record in Web of Science")</f>
        <v>View Full Record in Web of Science</v>
      </c>
    </row>
    <row r="816" spans="1:72" x14ac:dyDescent="0.15">
      <c r="A816" t="s">
        <v>72</v>
      </c>
      <c r="B816" t="s">
        <v>9484</v>
      </c>
      <c r="C816" t="s">
        <v>74</v>
      </c>
      <c r="D816" t="s">
        <v>74</v>
      </c>
      <c r="E816" t="s">
        <v>74</v>
      </c>
      <c r="F816" t="s">
        <v>9484</v>
      </c>
      <c r="G816" t="s">
        <v>74</v>
      </c>
      <c r="H816" t="s">
        <v>74</v>
      </c>
      <c r="I816" t="s">
        <v>9485</v>
      </c>
      <c r="J816" t="s">
        <v>5205</v>
      </c>
      <c r="K816" t="s">
        <v>74</v>
      </c>
      <c r="L816" t="s">
        <v>74</v>
      </c>
      <c r="M816" t="s">
        <v>77</v>
      </c>
      <c r="N816" t="s">
        <v>78</v>
      </c>
      <c r="O816" t="s">
        <v>74</v>
      </c>
      <c r="P816" t="s">
        <v>74</v>
      </c>
      <c r="Q816" t="s">
        <v>74</v>
      </c>
      <c r="R816" t="s">
        <v>74</v>
      </c>
      <c r="S816" t="s">
        <v>74</v>
      </c>
      <c r="T816" t="s">
        <v>9486</v>
      </c>
      <c r="U816" t="s">
        <v>9487</v>
      </c>
      <c r="V816" t="s">
        <v>9488</v>
      </c>
      <c r="W816" t="s">
        <v>74</v>
      </c>
      <c r="X816" t="s">
        <v>74</v>
      </c>
      <c r="Y816" t="s">
        <v>9489</v>
      </c>
      <c r="Z816" t="s">
        <v>74</v>
      </c>
      <c r="AA816" t="s">
        <v>74</v>
      </c>
      <c r="AB816" t="s">
        <v>74</v>
      </c>
      <c r="AC816" t="s">
        <v>74</v>
      </c>
      <c r="AD816" t="s">
        <v>74</v>
      </c>
      <c r="AE816" t="s">
        <v>74</v>
      </c>
      <c r="AF816" t="s">
        <v>74</v>
      </c>
      <c r="AG816">
        <v>10</v>
      </c>
      <c r="AH816">
        <v>81</v>
      </c>
      <c r="AI816">
        <v>87</v>
      </c>
      <c r="AJ816">
        <v>2</v>
      </c>
      <c r="AK816">
        <v>32</v>
      </c>
      <c r="AL816" t="s">
        <v>5116</v>
      </c>
      <c r="AM816" t="s">
        <v>5117</v>
      </c>
      <c r="AN816" t="s">
        <v>5118</v>
      </c>
      <c r="AO816" t="s">
        <v>5211</v>
      </c>
      <c r="AP816" t="s">
        <v>74</v>
      </c>
      <c r="AQ816" t="s">
        <v>74</v>
      </c>
      <c r="AR816" t="s">
        <v>5212</v>
      </c>
      <c r="AS816" t="s">
        <v>5213</v>
      </c>
      <c r="AT816" t="s">
        <v>9189</v>
      </c>
      <c r="AU816">
        <v>1996</v>
      </c>
      <c r="AV816">
        <v>16</v>
      </c>
      <c r="AW816">
        <v>12</v>
      </c>
      <c r="AX816" t="s">
        <v>74</v>
      </c>
      <c r="AY816" t="s">
        <v>74</v>
      </c>
      <c r="AZ816" t="s">
        <v>74</v>
      </c>
      <c r="BA816" t="s">
        <v>74</v>
      </c>
      <c r="BB816">
        <v>1333</v>
      </c>
      <c r="BC816">
        <v>1342</v>
      </c>
      <c r="BD816" t="s">
        <v>74</v>
      </c>
      <c r="BE816" t="s">
        <v>74</v>
      </c>
      <c r="BF816" t="s">
        <v>74</v>
      </c>
      <c r="BG816" t="s">
        <v>74</v>
      </c>
      <c r="BH816" t="s">
        <v>74</v>
      </c>
      <c r="BI816">
        <v>10</v>
      </c>
      <c r="BJ816" t="s">
        <v>306</v>
      </c>
      <c r="BK816" t="s">
        <v>95</v>
      </c>
      <c r="BL816" t="s">
        <v>306</v>
      </c>
      <c r="BM816" t="s">
        <v>9482</v>
      </c>
      <c r="BN816" t="s">
        <v>74</v>
      </c>
      <c r="BO816" t="s">
        <v>74</v>
      </c>
      <c r="BP816" t="s">
        <v>74</v>
      </c>
      <c r="BQ816" t="s">
        <v>74</v>
      </c>
      <c r="BR816" t="s">
        <v>97</v>
      </c>
      <c r="BS816" t="s">
        <v>9490</v>
      </c>
      <c r="BT816" t="str">
        <f>HYPERLINK("https%3A%2F%2Fwww.webofscience.com%2Fwos%2Fwoscc%2Ffull-record%2FWOS:A1996WE17900002","View Full Record in Web of Science")</f>
        <v>View Full Record in Web of Science</v>
      </c>
    </row>
    <row r="817" spans="1:72" x14ac:dyDescent="0.15">
      <c r="A817" t="s">
        <v>72</v>
      </c>
      <c r="B817" t="s">
        <v>9491</v>
      </c>
      <c r="C817" t="s">
        <v>74</v>
      </c>
      <c r="D817" t="s">
        <v>74</v>
      </c>
      <c r="E817" t="s">
        <v>74</v>
      </c>
      <c r="F817" t="s">
        <v>9491</v>
      </c>
      <c r="G817" t="s">
        <v>74</v>
      </c>
      <c r="H817" t="s">
        <v>74</v>
      </c>
      <c r="I817" t="s">
        <v>9492</v>
      </c>
      <c r="J817" t="s">
        <v>9493</v>
      </c>
      <c r="K817" t="s">
        <v>74</v>
      </c>
      <c r="L817" t="s">
        <v>74</v>
      </c>
      <c r="M817" t="s">
        <v>77</v>
      </c>
      <c r="N817" t="s">
        <v>78</v>
      </c>
      <c r="O817" t="s">
        <v>74</v>
      </c>
      <c r="P817" t="s">
        <v>74</v>
      </c>
      <c r="Q817" t="s">
        <v>74</v>
      </c>
      <c r="R817" t="s">
        <v>74</v>
      </c>
      <c r="S817" t="s">
        <v>74</v>
      </c>
      <c r="T817" t="s">
        <v>74</v>
      </c>
      <c r="U817" t="s">
        <v>9494</v>
      </c>
      <c r="V817" t="s">
        <v>9495</v>
      </c>
      <c r="W817" t="s">
        <v>74</v>
      </c>
      <c r="X817" t="s">
        <v>74</v>
      </c>
      <c r="Y817" t="s">
        <v>9496</v>
      </c>
      <c r="Z817" t="s">
        <v>74</v>
      </c>
      <c r="AA817" t="s">
        <v>74</v>
      </c>
      <c r="AB817" t="s">
        <v>74</v>
      </c>
      <c r="AC817" t="s">
        <v>74</v>
      </c>
      <c r="AD817" t="s">
        <v>74</v>
      </c>
      <c r="AE817" t="s">
        <v>74</v>
      </c>
      <c r="AF817" t="s">
        <v>74</v>
      </c>
      <c r="AG817">
        <v>30</v>
      </c>
      <c r="AH817">
        <v>1</v>
      </c>
      <c r="AI817">
        <v>2</v>
      </c>
      <c r="AJ817">
        <v>0</v>
      </c>
      <c r="AK817">
        <v>4</v>
      </c>
      <c r="AL817" t="s">
        <v>1756</v>
      </c>
      <c r="AM817" t="s">
        <v>1757</v>
      </c>
      <c r="AN817" t="s">
        <v>1758</v>
      </c>
      <c r="AO817" t="s">
        <v>9497</v>
      </c>
      <c r="AP817" t="s">
        <v>74</v>
      </c>
      <c r="AQ817" t="s">
        <v>74</v>
      </c>
      <c r="AR817" t="s">
        <v>9498</v>
      </c>
      <c r="AS817" t="s">
        <v>9499</v>
      </c>
      <c r="AT817" t="s">
        <v>9189</v>
      </c>
      <c r="AU817">
        <v>1996</v>
      </c>
      <c r="AV817">
        <v>48</v>
      </c>
      <c r="AW817">
        <v>150</v>
      </c>
      <c r="AX817" t="s">
        <v>74</v>
      </c>
      <c r="AY817" t="s">
        <v>74</v>
      </c>
      <c r="AZ817" t="s">
        <v>74</v>
      </c>
      <c r="BA817" t="s">
        <v>74</v>
      </c>
      <c r="BB817">
        <v>511</v>
      </c>
      <c r="BC817" t="s">
        <v>5083</v>
      </c>
      <c r="BD817" t="s">
        <v>74</v>
      </c>
      <c r="BE817" t="s">
        <v>9500</v>
      </c>
      <c r="BF817" t="str">
        <f>HYPERLINK("http://dx.doi.org/10.1111/1468-2451.00052","http://dx.doi.org/10.1111/1468-2451.00052")</f>
        <v>http://dx.doi.org/10.1111/1468-2451.00052</v>
      </c>
      <c r="BG817" t="s">
        <v>74</v>
      </c>
      <c r="BH817" t="s">
        <v>74</v>
      </c>
      <c r="BI817">
        <v>1</v>
      </c>
      <c r="BJ817" t="s">
        <v>9501</v>
      </c>
      <c r="BK817" t="s">
        <v>2393</v>
      </c>
      <c r="BL817" t="s">
        <v>9502</v>
      </c>
      <c r="BM817" t="s">
        <v>9503</v>
      </c>
      <c r="BN817" t="s">
        <v>74</v>
      </c>
      <c r="BO817" t="s">
        <v>74</v>
      </c>
      <c r="BP817" t="s">
        <v>74</v>
      </c>
      <c r="BQ817" t="s">
        <v>74</v>
      </c>
      <c r="BR817" t="s">
        <v>97</v>
      </c>
      <c r="BS817" t="s">
        <v>9504</v>
      </c>
      <c r="BT817" t="str">
        <f>HYPERLINK("https%3A%2F%2Fwww.webofscience.com%2Fwos%2Fwoscc%2Ffull-record%2FWOS:A1996VX67600006","View Full Record in Web of Science")</f>
        <v>View Full Record in Web of Science</v>
      </c>
    </row>
    <row r="818" spans="1:72" x14ac:dyDescent="0.15">
      <c r="A818" t="s">
        <v>72</v>
      </c>
      <c r="B818" t="s">
        <v>9505</v>
      </c>
      <c r="C818" t="s">
        <v>74</v>
      </c>
      <c r="D818" t="s">
        <v>74</v>
      </c>
      <c r="E818" t="s">
        <v>74</v>
      </c>
      <c r="F818" t="s">
        <v>9505</v>
      </c>
      <c r="G818" t="s">
        <v>74</v>
      </c>
      <c r="H818" t="s">
        <v>74</v>
      </c>
      <c r="I818" t="s">
        <v>9506</v>
      </c>
      <c r="J818" t="s">
        <v>9507</v>
      </c>
      <c r="K818" t="s">
        <v>74</v>
      </c>
      <c r="L818" t="s">
        <v>74</v>
      </c>
      <c r="M818" t="s">
        <v>77</v>
      </c>
      <c r="N818" t="s">
        <v>78</v>
      </c>
      <c r="O818" t="s">
        <v>74</v>
      </c>
      <c r="P818" t="s">
        <v>74</v>
      </c>
      <c r="Q818" t="s">
        <v>74</v>
      </c>
      <c r="R818" t="s">
        <v>74</v>
      </c>
      <c r="S818" t="s">
        <v>74</v>
      </c>
      <c r="T818" t="s">
        <v>74</v>
      </c>
      <c r="U818" t="s">
        <v>9508</v>
      </c>
      <c r="V818" t="s">
        <v>9509</v>
      </c>
      <c r="W818" t="s">
        <v>9510</v>
      </c>
      <c r="X818" t="s">
        <v>9511</v>
      </c>
      <c r="Y818" t="s">
        <v>9512</v>
      </c>
      <c r="Z818" t="s">
        <v>74</v>
      </c>
      <c r="AA818" t="s">
        <v>74</v>
      </c>
      <c r="AB818" t="s">
        <v>74</v>
      </c>
      <c r="AC818" t="s">
        <v>74</v>
      </c>
      <c r="AD818" t="s">
        <v>74</v>
      </c>
      <c r="AE818" t="s">
        <v>74</v>
      </c>
      <c r="AF818" t="s">
        <v>74</v>
      </c>
      <c r="AG818">
        <v>31</v>
      </c>
      <c r="AH818">
        <v>34</v>
      </c>
      <c r="AI818">
        <v>37</v>
      </c>
      <c r="AJ818">
        <v>0</v>
      </c>
      <c r="AK818">
        <v>3</v>
      </c>
      <c r="AL818" t="s">
        <v>175</v>
      </c>
      <c r="AM818" t="s">
        <v>132</v>
      </c>
      <c r="AN818" t="s">
        <v>860</v>
      </c>
      <c r="AO818" t="s">
        <v>9513</v>
      </c>
      <c r="AP818" t="s">
        <v>74</v>
      </c>
      <c r="AQ818" t="s">
        <v>74</v>
      </c>
      <c r="AR818" t="s">
        <v>9514</v>
      </c>
      <c r="AS818" t="s">
        <v>9515</v>
      </c>
      <c r="AT818" t="s">
        <v>9189</v>
      </c>
      <c r="AU818">
        <v>1996</v>
      </c>
      <c r="AV818">
        <v>58</v>
      </c>
      <c r="AW818">
        <v>16</v>
      </c>
      <c r="AX818" t="s">
        <v>74</v>
      </c>
      <c r="AY818" t="s">
        <v>74</v>
      </c>
      <c r="AZ818" t="s">
        <v>74</v>
      </c>
      <c r="BA818" t="s">
        <v>74</v>
      </c>
      <c r="BB818">
        <v>1973</v>
      </c>
      <c r="BC818">
        <v>1988</v>
      </c>
      <c r="BD818" t="s">
        <v>74</v>
      </c>
      <c r="BE818" t="s">
        <v>9516</v>
      </c>
      <c r="BF818" t="str">
        <f>HYPERLINK("http://dx.doi.org/10.1016/0021-9169(96)00007-4","http://dx.doi.org/10.1016/0021-9169(96)00007-4")</f>
        <v>http://dx.doi.org/10.1016/0021-9169(96)00007-4</v>
      </c>
      <c r="BG818" t="s">
        <v>74</v>
      </c>
      <c r="BH818" t="s">
        <v>74</v>
      </c>
      <c r="BI818">
        <v>16</v>
      </c>
      <c r="BJ818" t="s">
        <v>306</v>
      </c>
      <c r="BK818" t="s">
        <v>95</v>
      </c>
      <c r="BL818" t="s">
        <v>306</v>
      </c>
      <c r="BM818" t="s">
        <v>9517</v>
      </c>
      <c r="BN818" t="s">
        <v>74</v>
      </c>
      <c r="BO818" t="s">
        <v>74</v>
      </c>
      <c r="BP818" t="s">
        <v>74</v>
      </c>
      <c r="BQ818" t="s">
        <v>74</v>
      </c>
      <c r="BR818" t="s">
        <v>97</v>
      </c>
      <c r="BS818" t="s">
        <v>9518</v>
      </c>
      <c r="BT818" t="str">
        <f>HYPERLINK("https%3A%2F%2Fwww.webofscience.com%2Fwos%2Fwoscc%2Ffull-record%2FWOS:A1996UZ77200016","View Full Record in Web of Science")</f>
        <v>View Full Record in Web of Science</v>
      </c>
    </row>
    <row r="819" spans="1:72" x14ac:dyDescent="0.15">
      <c r="A819" t="s">
        <v>72</v>
      </c>
      <c r="B819" t="s">
        <v>9519</v>
      </c>
      <c r="C819" t="s">
        <v>74</v>
      </c>
      <c r="D819" t="s">
        <v>74</v>
      </c>
      <c r="E819" t="s">
        <v>74</v>
      </c>
      <c r="F819" t="s">
        <v>9519</v>
      </c>
      <c r="G819" t="s">
        <v>74</v>
      </c>
      <c r="H819" t="s">
        <v>74</v>
      </c>
      <c r="I819" t="s">
        <v>9520</v>
      </c>
      <c r="J819" t="s">
        <v>1656</v>
      </c>
      <c r="K819" t="s">
        <v>74</v>
      </c>
      <c r="L819" t="s">
        <v>74</v>
      </c>
      <c r="M819" t="s">
        <v>77</v>
      </c>
      <c r="N819" t="s">
        <v>78</v>
      </c>
      <c r="O819" t="s">
        <v>74</v>
      </c>
      <c r="P819" t="s">
        <v>74</v>
      </c>
      <c r="Q819" t="s">
        <v>74</v>
      </c>
      <c r="R819" t="s">
        <v>74</v>
      </c>
      <c r="S819" t="s">
        <v>74</v>
      </c>
      <c r="T819" t="s">
        <v>74</v>
      </c>
      <c r="U819" t="s">
        <v>9521</v>
      </c>
      <c r="V819" t="s">
        <v>9522</v>
      </c>
      <c r="W819" t="s">
        <v>9523</v>
      </c>
      <c r="X819" t="s">
        <v>9524</v>
      </c>
      <c r="Y819" t="s">
        <v>9525</v>
      </c>
      <c r="Z819" t="s">
        <v>74</v>
      </c>
      <c r="AA819" t="s">
        <v>9526</v>
      </c>
      <c r="AB819" t="s">
        <v>74</v>
      </c>
      <c r="AC819" t="s">
        <v>74</v>
      </c>
      <c r="AD819" t="s">
        <v>74</v>
      </c>
      <c r="AE819" t="s">
        <v>74</v>
      </c>
      <c r="AF819" t="s">
        <v>74</v>
      </c>
      <c r="AG819">
        <v>26</v>
      </c>
      <c r="AH819">
        <v>21</v>
      </c>
      <c r="AI819">
        <v>22</v>
      </c>
      <c r="AJ819">
        <v>0</v>
      </c>
      <c r="AK819">
        <v>4</v>
      </c>
      <c r="AL819" t="s">
        <v>298</v>
      </c>
      <c r="AM819" t="s">
        <v>299</v>
      </c>
      <c r="AN819" t="s">
        <v>1619</v>
      </c>
      <c r="AO819" t="s">
        <v>1660</v>
      </c>
      <c r="AP819" t="s">
        <v>74</v>
      </c>
      <c r="AQ819" t="s">
        <v>74</v>
      </c>
      <c r="AR819" t="s">
        <v>1661</v>
      </c>
      <c r="AS819" t="s">
        <v>1662</v>
      </c>
      <c r="AT819" t="s">
        <v>9189</v>
      </c>
      <c r="AU819">
        <v>1996</v>
      </c>
      <c r="AV819">
        <v>9</v>
      </c>
      <c r="AW819">
        <v>12</v>
      </c>
      <c r="AX819">
        <v>3</v>
      </c>
      <c r="AY819" t="s">
        <v>74</v>
      </c>
      <c r="AZ819" t="s">
        <v>74</v>
      </c>
      <c r="BA819" t="s">
        <v>74</v>
      </c>
      <c r="BB819">
        <v>3405</v>
      </c>
      <c r="BC819">
        <v>3418</v>
      </c>
      <c r="BD819" t="s">
        <v>74</v>
      </c>
      <c r="BE819" t="s">
        <v>9527</v>
      </c>
      <c r="BF819" t="str">
        <f>HYPERLINK("http://dx.doi.org/10.1175/1520-0442(1996)009&lt;3405:CRPOTS&gt;2.0.CO;2","http://dx.doi.org/10.1175/1520-0442(1996)009&lt;3405:CRPOTS&gt;2.0.CO;2")</f>
        <v>http://dx.doi.org/10.1175/1520-0442(1996)009&lt;3405:CRPOTS&gt;2.0.CO;2</v>
      </c>
      <c r="BG819" t="s">
        <v>74</v>
      </c>
      <c r="BH819" t="s">
        <v>74</v>
      </c>
      <c r="BI819">
        <v>14</v>
      </c>
      <c r="BJ819" t="s">
        <v>306</v>
      </c>
      <c r="BK819" t="s">
        <v>95</v>
      </c>
      <c r="BL819" t="s">
        <v>306</v>
      </c>
      <c r="BM819" t="s">
        <v>9528</v>
      </c>
      <c r="BN819" t="s">
        <v>74</v>
      </c>
      <c r="BO819" t="s">
        <v>308</v>
      </c>
      <c r="BP819" t="s">
        <v>74</v>
      </c>
      <c r="BQ819" t="s">
        <v>74</v>
      </c>
      <c r="BR819" t="s">
        <v>97</v>
      </c>
      <c r="BS819" t="s">
        <v>9529</v>
      </c>
      <c r="BT819" t="str">
        <f>HYPERLINK("https%3A%2F%2Fwww.webofscience.com%2Fwos%2Fwoscc%2Ffull-record%2FWOS:A1996WF07300002","View Full Record in Web of Science")</f>
        <v>View Full Record in Web of Science</v>
      </c>
    </row>
    <row r="820" spans="1:72" x14ac:dyDescent="0.15">
      <c r="A820" t="s">
        <v>72</v>
      </c>
      <c r="B820" t="s">
        <v>9530</v>
      </c>
      <c r="C820" t="s">
        <v>74</v>
      </c>
      <c r="D820" t="s">
        <v>74</v>
      </c>
      <c r="E820" t="s">
        <v>74</v>
      </c>
      <c r="F820" t="s">
        <v>9530</v>
      </c>
      <c r="G820" t="s">
        <v>74</v>
      </c>
      <c r="H820" t="s">
        <v>74</v>
      </c>
      <c r="I820" t="s">
        <v>9531</v>
      </c>
      <c r="J820" t="s">
        <v>1084</v>
      </c>
      <c r="K820" t="s">
        <v>74</v>
      </c>
      <c r="L820" t="s">
        <v>74</v>
      </c>
      <c r="M820" t="s">
        <v>77</v>
      </c>
      <c r="N820" t="s">
        <v>78</v>
      </c>
      <c r="O820" t="s">
        <v>74</v>
      </c>
      <c r="P820" t="s">
        <v>74</v>
      </c>
      <c r="Q820" t="s">
        <v>74</v>
      </c>
      <c r="R820" t="s">
        <v>74</v>
      </c>
      <c r="S820" t="s">
        <v>74</v>
      </c>
      <c r="T820" t="s">
        <v>9532</v>
      </c>
      <c r="U820" t="s">
        <v>9533</v>
      </c>
      <c r="V820" t="s">
        <v>9534</v>
      </c>
      <c r="W820" t="s">
        <v>9535</v>
      </c>
      <c r="X820" t="s">
        <v>9536</v>
      </c>
      <c r="Y820" t="s">
        <v>9537</v>
      </c>
      <c r="Z820" t="s">
        <v>74</v>
      </c>
      <c r="AA820" t="s">
        <v>74</v>
      </c>
      <c r="AB820" t="s">
        <v>9538</v>
      </c>
      <c r="AC820" t="s">
        <v>74</v>
      </c>
      <c r="AD820" t="s">
        <v>74</v>
      </c>
      <c r="AE820" t="s">
        <v>74</v>
      </c>
      <c r="AF820" t="s">
        <v>74</v>
      </c>
      <c r="AG820">
        <v>31</v>
      </c>
      <c r="AH820">
        <v>30</v>
      </c>
      <c r="AI820">
        <v>31</v>
      </c>
      <c r="AJ820">
        <v>0</v>
      </c>
      <c r="AK820">
        <v>7</v>
      </c>
      <c r="AL820" t="s">
        <v>108</v>
      </c>
      <c r="AM820" t="s">
        <v>109</v>
      </c>
      <c r="AN820" t="s">
        <v>110</v>
      </c>
      <c r="AO820" t="s">
        <v>1088</v>
      </c>
      <c r="AP820" t="s">
        <v>74</v>
      </c>
      <c r="AQ820" t="s">
        <v>74</v>
      </c>
      <c r="AR820" t="s">
        <v>1089</v>
      </c>
      <c r="AS820" t="s">
        <v>1090</v>
      </c>
      <c r="AT820" t="s">
        <v>9539</v>
      </c>
      <c r="AU820">
        <v>1996</v>
      </c>
      <c r="AV820">
        <v>206</v>
      </c>
      <c r="AW820" t="s">
        <v>636</v>
      </c>
      <c r="AX820" t="s">
        <v>74</v>
      </c>
      <c r="AY820" t="s">
        <v>74</v>
      </c>
      <c r="AZ820" t="s">
        <v>74</v>
      </c>
      <c r="BA820" t="s">
        <v>74</v>
      </c>
      <c r="BB820">
        <v>25</v>
      </c>
      <c r="BC820">
        <v>37</v>
      </c>
      <c r="BD820" t="s">
        <v>74</v>
      </c>
      <c r="BE820" t="s">
        <v>9540</v>
      </c>
      <c r="BF820" t="str">
        <f>HYPERLINK("http://dx.doi.org/10.1016/0022-0981(95)00186-7","http://dx.doi.org/10.1016/0022-0981(95)00186-7")</f>
        <v>http://dx.doi.org/10.1016/0022-0981(95)00186-7</v>
      </c>
      <c r="BG820" t="s">
        <v>74</v>
      </c>
      <c r="BH820" t="s">
        <v>74</v>
      </c>
      <c r="BI820">
        <v>13</v>
      </c>
      <c r="BJ820" t="s">
        <v>1093</v>
      </c>
      <c r="BK820" t="s">
        <v>95</v>
      </c>
      <c r="BL820" t="s">
        <v>185</v>
      </c>
      <c r="BM820" t="s">
        <v>9541</v>
      </c>
      <c r="BN820" t="s">
        <v>74</v>
      </c>
      <c r="BO820" t="s">
        <v>74</v>
      </c>
      <c r="BP820" t="s">
        <v>74</v>
      </c>
      <c r="BQ820" t="s">
        <v>74</v>
      </c>
      <c r="BR820" t="s">
        <v>97</v>
      </c>
      <c r="BS820" t="s">
        <v>9542</v>
      </c>
      <c r="BT820" t="str">
        <f>HYPERLINK("https%3A%2F%2Fwww.webofscience.com%2Fwos%2Fwoscc%2Ffull-record%2FWOS:A1996VV64500002","View Full Record in Web of Science")</f>
        <v>View Full Record in Web of Science</v>
      </c>
    </row>
    <row r="821" spans="1:72" x14ac:dyDescent="0.15">
      <c r="A821" t="s">
        <v>72</v>
      </c>
      <c r="B821" t="s">
        <v>9543</v>
      </c>
      <c r="C821" t="s">
        <v>74</v>
      </c>
      <c r="D821" t="s">
        <v>74</v>
      </c>
      <c r="E821" t="s">
        <v>74</v>
      </c>
      <c r="F821" t="s">
        <v>9543</v>
      </c>
      <c r="G821" t="s">
        <v>74</v>
      </c>
      <c r="H821" t="s">
        <v>74</v>
      </c>
      <c r="I821" t="s">
        <v>9544</v>
      </c>
      <c r="J821" t="s">
        <v>1685</v>
      </c>
      <c r="K821" t="s">
        <v>74</v>
      </c>
      <c r="L821" t="s">
        <v>74</v>
      </c>
      <c r="M821" t="s">
        <v>77</v>
      </c>
      <c r="N821" t="s">
        <v>78</v>
      </c>
      <c r="O821" t="s">
        <v>74</v>
      </c>
      <c r="P821" t="s">
        <v>74</v>
      </c>
      <c r="Q821" t="s">
        <v>74</v>
      </c>
      <c r="R821" t="s">
        <v>74</v>
      </c>
      <c r="S821" t="s">
        <v>74</v>
      </c>
      <c r="T821" t="s">
        <v>74</v>
      </c>
      <c r="U821" t="s">
        <v>9545</v>
      </c>
      <c r="V821" t="s">
        <v>9546</v>
      </c>
      <c r="W821" t="s">
        <v>9547</v>
      </c>
      <c r="X821" t="s">
        <v>9548</v>
      </c>
      <c r="Y821" t="s">
        <v>9549</v>
      </c>
      <c r="Z821" t="s">
        <v>74</v>
      </c>
      <c r="AA821" t="s">
        <v>2552</v>
      </c>
      <c r="AB821" t="s">
        <v>74</v>
      </c>
      <c r="AC821" t="s">
        <v>74</v>
      </c>
      <c r="AD821" t="s">
        <v>74</v>
      </c>
      <c r="AE821" t="s">
        <v>74</v>
      </c>
      <c r="AF821" t="s">
        <v>74</v>
      </c>
      <c r="AG821">
        <v>50</v>
      </c>
      <c r="AH821">
        <v>49</v>
      </c>
      <c r="AI821">
        <v>49</v>
      </c>
      <c r="AJ821">
        <v>0</v>
      </c>
      <c r="AK821">
        <v>3</v>
      </c>
      <c r="AL821" t="s">
        <v>707</v>
      </c>
      <c r="AM821" t="s">
        <v>572</v>
      </c>
      <c r="AN821" t="s">
        <v>708</v>
      </c>
      <c r="AO821" t="s">
        <v>9550</v>
      </c>
      <c r="AP821" t="s">
        <v>9551</v>
      </c>
      <c r="AQ821" t="s">
        <v>74</v>
      </c>
      <c r="AR821" t="s">
        <v>1692</v>
      </c>
      <c r="AS821" t="s">
        <v>1693</v>
      </c>
      <c r="AT821" t="s">
        <v>9539</v>
      </c>
      <c r="AU821">
        <v>1996</v>
      </c>
      <c r="AV821">
        <v>101</v>
      </c>
      <c r="AW821" t="s">
        <v>9552</v>
      </c>
      <c r="AX821" t="s">
        <v>74</v>
      </c>
      <c r="AY821" t="s">
        <v>74</v>
      </c>
      <c r="AZ821" t="s">
        <v>74</v>
      </c>
      <c r="BA821" t="s">
        <v>74</v>
      </c>
      <c r="BB821">
        <v>26697</v>
      </c>
      <c r="BC821">
        <v>26718</v>
      </c>
      <c r="BD821" t="s">
        <v>74</v>
      </c>
      <c r="BE821" t="s">
        <v>9553</v>
      </c>
      <c r="BF821" t="str">
        <f>HYPERLINK("http://dx.doi.org/10.1029/96JA00513","http://dx.doi.org/10.1029/96JA00513")</f>
        <v>http://dx.doi.org/10.1029/96JA00513</v>
      </c>
      <c r="BG821" t="s">
        <v>74</v>
      </c>
      <c r="BH821" t="s">
        <v>74</v>
      </c>
      <c r="BI821">
        <v>22</v>
      </c>
      <c r="BJ821" t="s">
        <v>638</v>
      </c>
      <c r="BK821" t="s">
        <v>95</v>
      </c>
      <c r="BL821" t="s">
        <v>638</v>
      </c>
      <c r="BM821" t="s">
        <v>9554</v>
      </c>
      <c r="BN821" t="s">
        <v>74</v>
      </c>
      <c r="BO821" t="s">
        <v>2934</v>
      </c>
      <c r="BP821" t="s">
        <v>74</v>
      </c>
      <c r="BQ821" t="s">
        <v>74</v>
      </c>
      <c r="BR821" t="s">
        <v>97</v>
      </c>
      <c r="BS821" t="s">
        <v>9555</v>
      </c>
      <c r="BT821" t="str">
        <f>HYPERLINK("https%3A%2F%2Fwww.webofscience.com%2Fwos%2Fwoscc%2Ffull-record%2FWOS:A1996VW42300002","View Full Record in Web of Science")</f>
        <v>View Full Record in Web of Science</v>
      </c>
    </row>
    <row r="822" spans="1:72" x14ac:dyDescent="0.15">
      <c r="A822" t="s">
        <v>72</v>
      </c>
      <c r="B822" t="s">
        <v>9556</v>
      </c>
      <c r="C822" t="s">
        <v>74</v>
      </c>
      <c r="D822" t="s">
        <v>74</v>
      </c>
      <c r="E822" t="s">
        <v>74</v>
      </c>
      <c r="F822" t="s">
        <v>9556</v>
      </c>
      <c r="G822" t="s">
        <v>74</v>
      </c>
      <c r="H822" t="s">
        <v>74</v>
      </c>
      <c r="I822" t="s">
        <v>9557</v>
      </c>
      <c r="J822" t="s">
        <v>5309</v>
      </c>
      <c r="K822" t="s">
        <v>74</v>
      </c>
      <c r="L822" t="s">
        <v>74</v>
      </c>
      <c r="M822" t="s">
        <v>77</v>
      </c>
      <c r="N822" t="s">
        <v>78</v>
      </c>
      <c r="O822" t="s">
        <v>74</v>
      </c>
      <c r="P822" t="s">
        <v>74</v>
      </c>
      <c r="Q822" t="s">
        <v>74</v>
      </c>
      <c r="R822" t="s">
        <v>74</v>
      </c>
      <c r="S822" t="s">
        <v>74</v>
      </c>
      <c r="T822" t="s">
        <v>9558</v>
      </c>
      <c r="U822" t="s">
        <v>9559</v>
      </c>
      <c r="V822" t="s">
        <v>9560</v>
      </c>
      <c r="W822" t="s">
        <v>4694</v>
      </c>
      <c r="X822" t="s">
        <v>1737</v>
      </c>
      <c r="Y822" t="s">
        <v>9561</v>
      </c>
      <c r="Z822" t="s">
        <v>74</v>
      </c>
      <c r="AA822" t="s">
        <v>74</v>
      </c>
      <c r="AB822" t="s">
        <v>74</v>
      </c>
      <c r="AC822" t="s">
        <v>74</v>
      </c>
      <c r="AD822" t="s">
        <v>74</v>
      </c>
      <c r="AE822" t="s">
        <v>74</v>
      </c>
      <c r="AF822" t="s">
        <v>74</v>
      </c>
      <c r="AG822">
        <v>19</v>
      </c>
      <c r="AH822">
        <v>35</v>
      </c>
      <c r="AI822">
        <v>40</v>
      </c>
      <c r="AJ822">
        <v>0</v>
      </c>
      <c r="AK822">
        <v>9</v>
      </c>
      <c r="AL822" t="s">
        <v>108</v>
      </c>
      <c r="AM822" t="s">
        <v>109</v>
      </c>
      <c r="AN822" t="s">
        <v>110</v>
      </c>
      <c r="AO822" t="s">
        <v>5315</v>
      </c>
      <c r="AP822" t="s">
        <v>74</v>
      </c>
      <c r="AQ822" t="s">
        <v>74</v>
      </c>
      <c r="AR822" t="s">
        <v>5316</v>
      </c>
      <c r="AS822" t="s">
        <v>5317</v>
      </c>
      <c r="AT822" t="s">
        <v>9189</v>
      </c>
      <c r="AU822">
        <v>1996</v>
      </c>
      <c r="AV822">
        <v>9</v>
      </c>
      <c r="AW822" t="s">
        <v>114</v>
      </c>
      <c r="AX822" t="s">
        <v>74</v>
      </c>
      <c r="AY822" t="s">
        <v>74</v>
      </c>
      <c r="AZ822" t="s">
        <v>74</v>
      </c>
      <c r="BA822" t="s">
        <v>74</v>
      </c>
      <c r="BB822">
        <v>231</v>
      </c>
      <c r="BC822">
        <v>248</v>
      </c>
      <c r="BD822" t="s">
        <v>74</v>
      </c>
      <c r="BE822" t="s">
        <v>9562</v>
      </c>
      <c r="BF822" t="str">
        <f>HYPERLINK("http://dx.doi.org/10.1016/S0924-7963(96)00047-4","http://dx.doi.org/10.1016/S0924-7963(96)00047-4")</f>
        <v>http://dx.doi.org/10.1016/S0924-7963(96)00047-4</v>
      </c>
      <c r="BG822" t="s">
        <v>74</v>
      </c>
      <c r="BH822" t="s">
        <v>74</v>
      </c>
      <c r="BI822">
        <v>18</v>
      </c>
      <c r="BJ822" t="s">
        <v>5319</v>
      </c>
      <c r="BK822" t="s">
        <v>95</v>
      </c>
      <c r="BL822" t="s">
        <v>5320</v>
      </c>
      <c r="BM822" t="s">
        <v>9563</v>
      </c>
      <c r="BN822" t="s">
        <v>74</v>
      </c>
      <c r="BO822" t="s">
        <v>74</v>
      </c>
      <c r="BP822" t="s">
        <v>74</v>
      </c>
      <c r="BQ822" t="s">
        <v>74</v>
      </c>
      <c r="BR822" t="s">
        <v>97</v>
      </c>
      <c r="BS822" t="s">
        <v>9564</v>
      </c>
      <c r="BT822" t="str">
        <f>HYPERLINK("https%3A%2F%2Fwww.webofscience.com%2Fwos%2Fwoscc%2Ffull-record%2FWOS:A1996WE06600007","View Full Record in Web of Science")</f>
        <v>View Full Record in Web of Science</v>
      </c>
    </row>
    <row r="823" spans="1:72" x14ac:dyDescent="0.15">
      <c r="A823" t="s">
        <v>72</v>
      </c>
      <c r="B823" t="s">
        <v>9565</v>
      </c>
      <c r="C823" t="s">
        <v>74</v>
      </c>
      <c r="D823" t="s">
        <v>74</v>
      </c>
      <c r="E823" t="s">
        <v>74</v>
      </c>
      <c r="F823" t="s">
        <v>9565</v>
      </c>
      <c r="G823" t="s">
        <v>74</v>
      </c>
      <c r="H823" t="s">
        <v>74</v>
      </c>
      <c r="I823" t="s">
        <v>9566</v>
      </c>
      <c r="J823" t="s">
        <v>3431</v>
      </c>
      <c r="K823" t="s">
        <v>74</v>
      </c>
      <c r="L823" t="s">
        <v>74</v>
      </c>
      <c r="M823" t="s">
        <v>77</v>
      </c>
      <c r="N823" t="s">
        <v>2047</v>
      </c>
      <c r="O823" t="s">
        <v>74</v>
      </c>
      <c r="P823" t="s">
        <v>74</v>
      </c>
      <c r="Q823" t="s">
        <v>74</v>
      </c>
      <c r="R823" t="s">
        <v>74</v>
      </c>
      <c r="S823" t="s">
        <v>74</v>
      </c>
      <c r="T823" t="s">
        <v>74</v>
      </c>
      <c r="U823" t="s">
        <v>74</v>
      </c>
      <c r="V823" t="s">
        <v>74</v>
      </c>
      <c r="W823" t="s">
        <v>74</v>
      </c>
      <c r="X823" t="s">
        <v>74</v>
      </c>
      <c r="Y823" t="s">
        <v>74</v>
      </c>
      <c r="Z823" t="s">
        <v>74</v>
      </c>
      <c r="AA823" t="s">
        <v>74</v>
      </c>
      <c r="AB823" t="s">
        <v>74</v>
      </c>
      <c r="AC823" t="s">
        <v>74</v>
      </c>
      <c r="AD823" t="s">
        <v>74</v>
      </c>
      <c r="AE823" t="s">
        <v>74</v>
      </c>
      <c r="AF823" t="s">
        <v>74</v>
      </c>
      <c r="AG823">
        <v>1</v>
      </c>
      <c r="AH823">
        <v>0</v>
      </c>
      <c r="AI823">
        <v>0</v>
      </c>
      <c r="AJ823">
        <v>0</v>
      </c>
      <c r="AK823">
        <v>1</v>
      </c>
      <c r="AL823" t="s">
        <v>1881</v>
      </c>
      <c r="AM823" t="s">
        <v>824</v>
      </c>
      <c r="AN823" t="s">
        <v>1995</v>
      </c>
      <c r="AO823" t="s">
        <v>3438</v>
      </c>
      <c r="AP823" t="s">
        <v>74</v>
      </c>
      <c r="AQ823" t="s">
        <v>74</v>
      </c>
      <c r="AR823" t="s">
        <v>3439</v>
      </c>
      <c r="AS823" t="s">
        <v>3440</v>
      </c>
      <c r="AT823" t="s">
        <v>9189</v>
      </c>
      <c r="AU823">
        <v>1996</v>
      </c>
      <c r="AV823">
        <v>30</v>
      </c>
      <c r="AW823">
        <v>12</v>
      </c>
      <c r="AX823" t="s">
        <v>74</v>
      </c>
      <c r="AY823" t="s">
        <v>74</v>
      </c>
      <c r="AZ823" t="s">
        <v>74</v>
      </c>
      <c r="BA823" t="s">
        <v>74</v>
      </c>
      <c r="BB823">
        <v>1875</v>
      </c>
      <c r="BC823">
        <v>1876</v>
      </c>
      <c r="BD823" t="s">
        <v>74</v>
      </c>
      <c r="BE823" t="s">
        <v>74</v>
      </c>
      <c r="BF823" t="s">
        <v>74</v>
      </c>
      <c r="BG823" t="s">
        <v>74</v>
      </c>
      <c r="BH823" t="s">
        <v>74</v>
      </c>
      <c r="BI823">
        <v>2</v>
      </c>
      <c r="BJ823" t="s">
        <v>3442</v>
      </c>
      <c r="BK823" t="s">
        <v>95</v>
      </c>
      <c r="BL823" t="s">
        <v>3443</v>
      </c>
      <c r="BM823" t="s">
        <v>9567</v>
      </c>
      <c r="BN823" t="s">
        <v>74</v>
      </c>
      <c r="BO823" t="s">
        <v>74</v>
      </c>
      <c r="BP823" t="s">
        <v>74</v>
      </c>
      <c r="BQ823" t="s">
        <v>74</v>
      </c>
      <c r="BR823" t="s">
        <v>97</v>
      </c>
      <c r="BS823" t="s">
        <v>9568</v>
      </c>
      <c r="BT823" t="str">
        <f>HYPERLINK("https%3A%2F%2Fwww.webofscience.com%2Fwos%2Fwoscc%2Ffull-record%2FWOS:A1996VY18500009","View Full Record in Web of Science")</f>
        <v>View Full Record in Web of Science</v>
      </c>
    </row>
    <row r="824" spans="1:72" x14ac:dyDescent="0.15">
      <c r="A824" t="s">
        <v>72</v>
      </c>
      <c r="B824" t="s">
        <v>9569</v>
      </c>
      <c r="C824" t="s">
        <v>74</v>
      </c>
      <c r="D824" t="s">
        <v>74</v>
      </c>
      <c r="E824" t="s">
        <v>74</v>
      </c>
      <c r="F824" t="s">
        <v>9569</v>
      </c>
      <c r="G824" t="s">
        <v>74</v>
      </c>
      <c r="H824" t="s">
        <v>74</v>
      </c>
      <c r="I824" t="s">
        <v>9570</v>
      </c>
      <c r="J824" t="s">
        <v>4346</v>
      </c>
      <c r="K824" t="s">
        <v>74</v>
      </c>
      <c r="L824" t="s">
        <v>74</v>
      </c>
      <c r="M824" t="s">
        <v>77</v>
      </c>
      <c r="N824" t="s">
        <v>78</v>
      </c>
      <c r="O824" t="s">
        <v>74</v>
      </c>
      <c r="P824" t="s">
        <v>74</v>
      </c>
      <c r="Q824" t="s">
        <v>74</v>
      </c>
      <c r="R824" t="s">
        <v>74</v>
      </c>
      <c r="S824" t="s">
        <v>74</v>
      </c>
      <c r="T824" t="s">
        <v>74</v>
      </c>
      <c r="U824" t="s">
        <v>9571</v>
      </c>
      <c r="V824" t="s">
        <v>9572</v>
      </c>
      <c r="W824" t="s">
        <v>9573</v>
      </c>
      <c r="X824" t="s">
        <v>380</v>
      </c>
      <c r="Y824" t="s">
        <v>9574</v>
      </c>
      <c r="Z824" t="s">
        <v>74</v>
      </c>
      <c r="AA824" t="s">
        <v>9575</v>
      </c>
      <c r="AB824" t="s">
        <v>74</v>
      </c>
      <c r="AC824" t="s">
        <v>74</v>
      </c>
      <c r="AD824" t="s">
        <v>74</v>
      </c>
      <c r="AE824" t="s">
        <v>74</v>
      </c>
      <c r="AF824" t="s">
        <v>74</v>
      </c>
      <c r="AG824">
        <v>22</v>
      </c>
      <c r="AH824">
        <v>94</v>
      </c>
      <c r="AI824">
        <v>97</v>
      </c>
      <c r="AJ824">
        <v>1</v>
      </c>
      <c r="AK824">
        <v>4</v>
      </c>
      <c r="AL824" t="s">
        <v>298</v>
      </c>
      <c r="AM824" t="s">
        <v>299</v>
      </c>
      <c r="AN824" t="s">
        <v>1619</v>
      </c>
      <c r="AO824" t="s">
        <v>4351</v>
      </c>
      <c r="AP824" t="s">
        <v>74</v>
      </c>
      <c r="AQ824" t="s">
        <v>74</v>
      </c>
      <c r="AR824" t="s">
        <v>4352</v>
      </c>
      <c r="AS824" t="s">
        <v>4353</v>
      </c>
      <c r="AT824" t="s">
        <v>9189</v>
      </c>
      <c r="AU824">
        <v>1996</v>
      </c>
      <c r="AV824">
        <v>26</v>
      </c>
      <c r="AW824">
        <v>12</v>
      </c>
      <c r="AX824" t="s">
        <v>74</v>
      </c>
      <c r="AY824" t="s">
        <v>74</v>
      </c>
      <c r="AZ824" t="s">
        <v>74</v>
      </c>
      <c r="BA824" t="s">
        <v>74</v>
      </c>
      <c r="BB824">
        <v>2653</v>
      </c>
      <c r="BC824">
        <v>2665</v>
      </c>
      <c r="BD824" t="s">
        <v>74</v>
      </c>
      <c r="BE824" t="s">
        <v>9576</v>
      </c>
      <c r="BF824" t="str">
        <f>HYPERLINK("http://dx.doi.org/10.1175/1520-0485(1996)026&lt;2653:TTRMVP&gt;2.0.CO;2","http://dx.doi.org/10.1175/1520-0485(1996)026&lt;2653:TTRMVP&gt;2.0.CO;2")</f>
        <v>http://dx.doi.org/10.1175/1520-0485(1996)026&lt;2653:TTRMVP&gt;2.0.CO;2</v>
      </c>
      <c r="BG824" t="s">
        <v>74</v>
      </c>
      <c r="BH824" t="s">
        <v>74</v>
      </c>
      <c r="BI824">
        <v>13</v>
      </c>
      <c r="BJ824" t="s">
        <v>1061</v>
      </c>
      <c r="BK824" t="s">
        <v>95</v>
      </c>
      <c r="BL824" t="s">
        <v>1061</v>
      </c>
      <c r="BM824" t="s">
        <v>9577</v>
      </c>
      <c r="BN824" t="s">
        <v>74</v>
      </c>
      <c r="BO824" t="s">
        <v>227</v>
      </c>
      <c r="BP824" t="s">
        <v>74</v>
      </c>
      <c r="BQ824" t="s">
        <v>74</v>
      </c>
      <c r="BR824" t="s">
        <v>97</v>
      </c>
      <c r="BS824" t="s">
        <v>9578</v>
      </c>
      <c r="BT824" t="str">
        <f>HYPERLINK("https%3A%2F%2Fwww.webofscience.com%2Fwos%2Fwoscc%2Ffull-record%2FWOS:A1996WC96200006","View Full Record in Web of Science")</f>
        <v>View Full Record in Web of Science</v>
      </c>
    </row>
    <row r="825" spans="1:72" x14ac:dyDescent="0.15">
      <c r="A825" t="s">
        <v>72</v>
      </c>
      <c r="B825" t="s">
        <v>9579</v>
      </c>
      <c r="C825" t="s">
        <v>74</v>
      </c>
      <c r="D825" t="s">
        <v>74</v>
      </c>
      <c r="E825" t="s">
        <v>74</v>
      </c>
      <c r="F825" t="s">
        <v>9579</v>
      </c>
      <c r="G825" t="s">
        <v>74</v>
      </c>
      <c r="H825" t="s">
        <v>74</v>
      </c>
      <c r="I825" t="s">
        <v>9580</v>
      </c>
      <c r="J825" t="s">
        <v>9581</v>
      </c>
      <c r="K825" t="s">
        <v>74</v>
      </c>
      <c r="L825" t="s">
        <v>74</v>
      </c>
      <c r="M825" t="s">
        <v>77</v>
      </c>
      <c r="N825" t="s">
        <v>78</v>
      </c>
      <c r="O825" t="s">
        <v>74</v>
      </c>
      <c r="P825" t="s">
        <v>74</v>
      </c>
      <c r="Q825" t="s">
        <v>74</v>
      </c>
      <c r="R825" t="s">
        <v>74</v>
      </c>
      <c r="S825" t="s">
        <v>74</v>
      </c>
      <c r="T825" t="s">
        <v>74</v>
      </c>
      <c r="U825" t="s">
        <v>9582</v>
      </c>
      <c r="V825" t="s">
        <v>9583</v>
      </c>
      <c r="W825" t="s">
        <v>9584</v>
      </c>
      <c r="X825" t="s">
        <v>9585</v>
      </c>
      <c r="Y825" t="s">
        <v>74</v>
      </c>
      <c r="Z825" t="s">
        <v>74</v>
      </c>
      <c r="AA825" t="s">
        <v>74</v>
      </c>
      <c r="AB825" t="s">
        <v>9586</v>
      </c>
      <c r="AC825" t="s">
        <v>74</v>
      </c>
      <c r="AD825" t="s">
        <v>74</v>
      </c>
      <c r="AE825" t="s">
        <v>74</v>
      </c>
      <c r="AF825" t="s">
        <v>74</v>
      </c>
      <c r="AG825">
        <v>35</v>
      </c>
      <c r="AH825">
        <v>11</v>
      </c>
      <c r="AI825">
        <v>15</v>
      </c>
      <c r="AJ825">
        <v>0</v>
      </c>
      <c r="AK825">
        <v>2</v>
      </c>
      <c r="AL825" t="s">
        <v>9587</v>
      </c>
      <c r="AM825" t="s">
        <v>9588</v>
      </c>
      <c r="AN825" t="s">
        <v>9589</v>
      </c>
      <c r="AO825" t="s">
        <v>9590</v>
      </c>
      <c r="AP825" t="s">
        <v>74</v>
      </c>
      <c r="AQ825" t="s">
        <v>74</v>
      </c>
      <c r="AR825" t="s">
        <v>9591</v>
      </c>
      <c r="AS825" t="s">
        <v>9592</v>
      </c>
      <c r="AT825" t="s">
        <v>9189</v>
      </c>
      <c r="AU825">
        <v>1996</v>
      </c>
      <c r="AV825">
        <v>41</v>
      </c>
      <c r="AW825">
        <v>8</v>
      </c>
      <c r="AX825" t="s">
        <v>74</v>
      </c>
      <c r="AY825" t="s">
        <v>74</v>
      </c>
      <c r="AZ825" t="s">
        <v>74</v>
      </c>
      <c r="BA825" t="s">
        <v>74</v>
      </c>
      <c r="BB825">
        <v>1697</v>
      </c>
      <c r="BC825">
        <v>1710</v>
      </c>
      <c r="BD825" t="s">
        <v>74</v>
      </c>
      <c r="BE825" t="s">
        <v>9593</v>
      </c>
      <c r="BF825" t="str">
        <f>HYPERLINK("http://dx.doi.org/10.4319/lo.1996.41.8.1697","http://dx.doi.org/10.4319/lo.1996.41.8.1697")</f>
        <v>http://dx.doi.org/10.4319/lo.1996.41.8.1697</v>
      </c>
      <c r="BG825" t="s">
        <v>74</v>
      </c>
      <c r="BH825" t="s">
        <v>74</v>
      </c>
      <c r="BI825">
        <v>14</v>
      </c>
      <c r="BJ825" t="s">
        <v>9594</v>
      </c>
      <c r="BK825" t="s">
        <v>95</v>
      </c>
      <c r="BL825" t="s">
        <v>3518</v>
      </c>
      <c r="BM825" t="s">
        <v>9595</v>
      </c>
      <c r="BN825" t="s">
        <v>74</v>
      </c>
      <c r="BO825" t="s">
        <v>1134</v>
      </c>
      <c r="BP825" t="s">
        <v>74</v>
      </c>
      <c r="BQ825" t="s">
        <v>74</v>
      </c>
      <c r="BR825" t="s">
        <v>97</v>
      </c>
      <c r="BS825" t="s">
        <v>9596</v>
      </c>
      <c r="BT825" t="str">
        <f>HYPERLINK("https%3A%2F%2Fwww.webofscience.com%2Fwos%2Fwoscc%2Ffull-record%2FWOS:A1996WR06100008","View Full Record in Web of Science")</f>
        <v>View Full Record in Web of Science</v>
      </c>
    </row>
    <row r="826" spans="1:72" x14ac:dyDescent="0.15">
      <c r="A826" t="s">
        <v>72</v>
      </c>
      <c r="B826" t="s">
        <v>9597</v>
      </c>
      <c r="C826" t="s">
        <v>74</v>
      </c>
      <c r="D826" t="s">
        <v>74</v>
      </c>
      <c r="E826" t="s">
        <v>74</v>
      </c>
      <c r="F826" t="s">
        <v>9597</v>
      </c>
      <c r="G826" t="s">
        <v>74</v>
      </c>
      <c r="H826" t="s">
        <v>74</v>
      </c>
      <c r="I826" t="s">
        <v>9598</v>
      </c>
      <c r="J826" t="s">
        <v>76</v>
      </c>
      <c r="K826" t="s">
        <v>74</v>
      </c>
      <c r="L826" t="s">
        <v>74</v>
      </c>
      <c r="M826" t="s">
        <v>77</v>
      </c>
      <c r="N826" t="s">
        <v>78</v>
      </c>
      <c r="O826" t="s">
        <v>74</v>
      </c>
      <c r="P826" t="s">
        <v>74</v>
      </c>
      <c r="Q826" t="s">
        <v>74</v>
      </c>
      <c r="R826" t="s">
        <v>74</v>
      </c>
      <c r="S826" t="s">
        <v>74</v>
      </c>
      <c r="T826" t="s">
        <v>74</v>
      </c>
      <c r="U826" t="s">
        <v>9599</v>
      </c>
      <c r="V826" t="s">
        <v>9600</v>
      </c>
      <c r="W826" t="s">
        <v>9601</v>
      </c>
      <c r="X826" t="s">
        <v>9602</v>
      </c>
      <c r="Y826" t="s">
        <v>74</v>
      </c>
      <c r="Z826" t="s">
        <v>74</v>
      </c>
      <c r="AA826" t="s">
        <v>74</v>
      </c>
      <c r="AB826" t="s">
        <v>74</v>
      </c>
      <c r="AC826" t="s">
        <v>74</v>
      </c>
      <c r="AD826" t="s">
        <v>74</v>
      </c>
      <c r="AE826" t="s">
        <v>74</v>
      </c>
      <c r="AF826" t="s">
        <v>74</v>
      </c>
      <c r="AG826">
        <v>38</v>
      </c>
      <c r="AH826">
        <v>26</v>
      </c>
      <c r="AI826">
        <v>27</v>
      </c>
      <c r="AJ826">
        <v>1</v>
      </c>
      <c r="AK826">
        <v>11</v>
      </c>
      <c r="AL826" t="s">
        <v>86</v>
      </c>
      <c r="AM826" t="s">
        <v>87</v>
      </c>
      <c r="AN826" t="s">
        <v>88</v>
      </c>
      <c r="AO826" t="s">
        <v>89</v>
      </c>
      <c r="AP826" t="s">
        <v>74</v>
      </c>
      <c r="AQ826" t="s">
        <v>74</v>
      </c>
      <c r="AR826" t="s">
        <v>90</v>
      </c>
      <c r="AS826" t="s">
        <v>91</v>
      </c>
      <c r="AT826" t="s">
        <v>9189</v>
      </c>
      <c r="AU826">
        <v>1996</v>
      </c>
      <c r="AV826">
        <v>127</v>
      </c>
      <c r="AW826">
        <v>2</v>
      </c>
      <c r="AX826" t="s">
        <v>74</v>
      </c>
      <c r="AY826" t="s">
        <v>74</v>
      </c>
      <c r="AZ826" t="s">
        <v>74</v>
      </c>
      <c r="BA826" t="s">
        <v>74</v>
      </c>
      <c r="BB826">
        <v>201</v>
      </c>
      <c r="BC826">
        <v>208</v>
      </c>
      <c r="BD826" t="s">
        <v>74</v>
      </c>
      <c r="BE826" t="s">
        <v>9603</v>
      </c>
      <c r="BF826" t="str">
        <f>HYPERLINK("http://dx.doi.org/10.1007/BF00942104","http://dx.doi.org/10.1007/BF00942104")</f>
        <v>http://dx.doi.org/10.1007/BF00942104</v>
      </c>
      <c r="BG826" t="s">
        <v>74</v>
      </c>
      <c r="BH826" t="s">
        <v>74</v>
      </c>
      <c r="BI826">
        <v>8</v>
      </c>
      <c r="BJ826" t="s">
        <v>94</v>
      </c>
      <c r="BK826" t="s">
        <v>95</v>
      </c>
      <c r="BL826" t="s">
        <v>94</v>
      </c>
      <c r="BM826" t="s">
        <v>9604</v>
      </c>
      <c r="BN826" t="s">
        <v>74</v>
      </c>
      <c r="BO826" t="s">
        <v>74</v>
      </c>
      <c r="BP826" t="s">
        <v>74</v>
      </c>
      <c r="BQ826" t="s">
        <v>74</v>
      </c>
      <c r="BR826" t="s">
        <v>97</v>
      </c>
      <c r="BS826" t="s">
        <v>9605</v>
      </c>
      <c r="BT826" t="str">
        <f>HYPERLINK("https%3A%2F%2Fwww.webofscience.com%2Fwos%2Fwoscc%2Ffull-record%2FWOS:A1996WH77200003","View Full Record in Web of Science")</f>
        <v>View Full Record in Web of Science</v>
      </c>
    </row>
    <row r="827" spans="1:72" x14ac:dyDescent="0.15">
      <c r="A827" t="s">
        <v>72</v>
      </c>
      <c r="B827" t="s">
        <v>9606</v>
      </c>
      <c r="C827" t="s">
        <v>74</v>
      </c>
      <c r="D827" t="s">
        <v>74</v>
      </c>
      <c r="E827" t="s">
        <v>74</v>
      </c>
      <c r="F827" t="s">
        <v>9606</v>
      </c>
      <c r="G827" t="s">
        <v>74</v>
      </c>
      <c r="H827" t="s">
        <v>74</v>
      </c>
      <c r="I827" t="s">
        <v>9607</v>
      </c>
      <c r="J827" t="s">
        <v>101</v>
      </c>
      <c r="K827" t="s">
        <v>74</v>
      </c>
      <c r="L827" t="s">
        <v>74</v>
      </c>
      <c r="M827" t="s">
        <v>77</v>
      </c>
      <c r="N827" t="s">
        <v>78</v>
      </c>
      <c r="O827" t="s">
        <v>74</v>
      </c>
      <c r="P827" t="s">
        <v>74</v>
      </c>
      <c r="Q827" t="s">
        <v>74</v>
      </c>
      <c r="R827" t="s">
        <v>74</v>
      </c>
      <c r="S827" t="s">
        <v>74</v>
      </c>
      <c r="T827" t="s">
        <v>9608</v>
      </c>
      <c r="U827" t="s">
        <v>9609</v>
      </c>
      <c r="V827" t="s">
        <v>9610</v>
      </c>
      <c r="W827" t="s">
        <v>8196</v>
      </c>
      <c r="X827" t="s">
        <v>7118</v>
      </c>
      <c r="Y827" t="s">
        <v>9611</v>
      </c>
      <c r="Z827" t="s">
        <v>74</v>
      </c>
      <c r="AA827" t="s">
        <v>74</v>
      </c>
      <c r="AB827" t="s">
        <v>9612</v>
      </c>
      <c r="AC827" t="s">
        <v>74</v>
      </c>
      <c r="AD827" t="s">
        <v>74</v>
      </c>
      <c r="AE827" t="s">
        <v>74</v>
      </c>
      <c r="AF827" t="s">
        <v>74</v>
      </c>
      <c r="AG827">
        <v>40</v>
      </c>
      <c r="AH827">
        <v>138</v>
      </c>
      <c r="AI827">
        <v>147</v>
      </c>
      <c r="AJ827">
        <v>0</v>
      </c>
      <c r="AK827">
        <v>32</v>
      </c>
      <c r="AL827" t="s">
        <v>108</v>
      </c>
      <c r="AM827" t="s">
        <v>109</v>
      </c>
      <c r="AN827" t="s">
        <v>110</v>
      </c>
      <c r="AO827" t="s">
        <v>111</v>
      </c>
      <c r="AP827" t="s">
        <v>74</v>
      </c>
      <c r="AQ827" t="s">
        <v>74</v>
      </c>
      <c r="AR827" t="s">
        <v>112</v>
      </c>
      <c r="AS827" t="s">
        <v>113</v>
      </c>
      <c r="AT827" t="s">
        <v>9189</v>
      </c>
      <c r="AU827">
        <v>1996</v>
      </c>
      <c r="AV827">
        <v>55</v>
      </c>
      <c r="AW827" t="s">
        <v>114</v>
      </c>
      <c r="AX827" t="s">
        <v>74</v>
      </c>
      <c r="AY827" t="s">
        <v>74</v>
      </c>
      <c r="AZ827" t="s">
        <v>74</v>
      </c>
      <c r="BA827" t="s">
        <v>74</v>
      </c>
      <c r="BB827">
        <v>347</v>
      </c>
      <c r="BC827">
        <v>358</v>
      </c>
      <c r="BD827" t="s">
        <v>74</v>
      </c>
      <c r="BE827" t="s">
        <v>9613</v>
      </c>
      <c r="BF827" t="str">
        <f>HYPERLINK("http://dx.doi.org/10.1016/S0304-4203(96)00059-X","http://dx.doi.org/10.1016/S0304-4203(96)00059-X")</f>
        <v>http://dx.doi.org/10.1016/S0304-4203(96)00059-X</v>
      </c>
      <c r="BG827" t="s">
        <v>74</v>
      </c>
      <c r="BH827" t="s">
        <v>74</v>
      </c>
      <c r="BI827">
        <v>12</v>
      </c>
      <c r="BJ827" t="s">
        <v>116</v>
      </c>
      <c r="BK827" t="s">
        <v>95</v>
      </c>
      <c r="BL827" t="s">
        <v>117</v>
      </c>
      <c r="BM827" t="s">
        <v>9614</v>
      </c>
      <c r="BN827" t="s">
        <v>74</v>
      </c>
      <c r="BO827" t="s">
        <v>74</v>
      </c>
      <c r="BP827" t="s">
        <v>74</v>
      </c>
      <c r="BQ827" t="s">
        <v>74</v>
      </c>
      <c r="BR827" t="s">
        <v>97</v>
      </c>
      <c r="BS827" t="s">
        <v>9615</v>
      </c>
      <c r="BT827" t="str">
        <f>HYPERLINK("https%3A%2F%2Fwww.webofscience.com%2Fwos%2Fwoscc%2Ffull-record%2FWOS:A1996WC87500010","View Full Record in Web of Science")</f>
        <v>View Full Record in Web of Science</v>
      </c>
    </row>
    <row r="828" spans="1:72" x14ac:dyDescent="0.15">
      <c r="A828" t="s">
        <v>72</v>
      </c>
      <c r="B828" t="s">
        <v>8521</v>
      </c>
      <c r="C828" t="s">
        <v>74</v>
      </c>
      <c r="D828" t="s">
        <v>74</v>
      </c>
      <c r="E828" t="s">
        <v>74</v>
      </c>
      <c r="F828" t="s">
        <v>8521</v>
      </c>
      <c r="G828" t="s">
        <v>74</v>
      </c>
      <c r="H828" t="s">
        <v>74</v>
      </c>
      <c r="I828" t="s">
        <v>9616</v>
      </c>
      <c r="J828" t="s">
        <v>3554</v>
      </c>
      <c r="K828" t="s">
        <v>74</v>
      </c>
      <c r="L828" t="s">
        <v>74</v>
      </c>
      <c r="M828" t="s">
        <v>77</v>
      </c>
      <c r="N828" t="s">
        <v>78</v>
      </c>
      <c r="O828" t="s">
        <v>74</v>
      </c>
      <c r="P828" t="s">
        <v>74</v>
      </c>
      <c r="Q828" t="s">
        <v>74</v>
      </c>
      <c r="R828" t="s">
        <v>74</v>
      </c>
      <c r="S828" t="s">
        <v>74</v>
      </c>
      <c r="T828" t="s">
        <v>9617</v>
      </c>
      <c r="U828" t="s">
        <v>9618</v>
      </c>
      <c r="V828" t="s">
        <v>9619</v>
      </c>
      <c r="W828" t="s">
        <v>9620</v>
      </c>
      <c r="X828" t="s">
        <v>9621</v>
      </c>
      <c r="Y828" t="s">
        <v>74</v>
      </c>
      <c r="Z828" t="s">
        <v>74</v>
      </c>
      <c r="AA828" t="s">
        <v>74</v>
      </c>
      <c r="AB828" t="s">
        <v>74</v>
      </c>
      <c r="AC828" t="s">
        <v>74</v>
      </c>
      <c r="AD828" t="s">
        <v>74</v>
      </c>
      <c r="AE828" t="s">
        <v>74</v>
      </c>
      <c r="AF828" t="s">
        <v>74</v>
      </c>
      <c r="AG828">
        <v>77</v>
      </c>
      <c r="AH828">
        <v>116</v>
      </c>
      <c r="AI828">
        <v>138</v>
      </c>
      <c r="AJ828">
        <v>1</v>
      </c>
      <c r="AK828">
        <v>33</v>
      </c>
      <c r="AL828" t="s">
        <v>3560</v>
      </c>
      <c r="AM828" t="s">
        <v>3561</v>
      </c>
      <c r="AN828" t="s">
        <v>3562</v>
      </c>
      <c r="AO828" t="s">
        <v>3563</v>
      </c>
      <c r="AP828" t="s">
        <v>74</v>
      </c>
      <c r="AQ828" t="s">
        <v>74</v>
      </c>
      <c r="AR828" t="s">
        <v>3564</v>
      </c>
      <c r="AS828" t="s">
        <v>3565</v>
      </c>
      <c r="AT828" t="s">
        <v>9189</v>
      </c>
      <c r="AU828">
        <v>1996</v>
      </c>
      <c r="AV828">
        <v>145</v>
      </c>
      <c r="AW828" t="s">
        <v>875</v>
      </c>
      <c r="AX828" t="s">
        <v>74</v>
      </c>
      <c r="AY828" t="s">
        <v>74</v>
      </c>
      <c r="AZ828" t="s">
        <v>74</v>
      </c>
      <c r="BA828" t="s">
        <v>74</v>
      </c>
      <c r="BB828">
        <v>143</v>
      </c>
      <c r="BC828">
        <v>160</v>
      </c>
      <c r="BD828" t="s">
        <v>74</v>
      </c>
      <c r="BE828" t="s">
        <v>9622</v>
      </c>
      <c r="BF828" t="str">
        <f>HYPERLINK("http://dx.doi.org/10.3354/meps145143","http://dx.doi.org/10.3354/meps145143")</f>
        <v>http://dx.doi.org/10.3354/meps145143</v>
      </c>
      <c r="BG828" t="s">
        <v>74</v>
      </c>
      <c r="BH828" t="s">
        <v>74</v>
      </c>
      <c r="BI828">
        <v>18</v>
      </c>
      <c r="BJ828" t="s">
        <v>3567</v>
      </c>
      <c r="BK828" t="s">
        <v>95</v>
      </c>
      <c r="BL828" t="s">
        <v>3568</v>
      </c>
      <c r="BM828" t="s">
        <v>9623</v>
      </c>
      <c r="BN828" t="s">
        <v>74</v>
      </c>
      <c r="BO828" t="s">
        <v>738</v>
      </c>
      <c r="BP828" t="s">
        <v>74</v>
      </c>
      <c r="BQ828" t="s">
        <v>74</v>
      </c>
      <c r="BR828" t="s">
        <v>97</v>
      </c>
      <c r="BS828" t="s">
        <v>9624</v>
      </c>
      <c r="BT828" t="str">
        <f>HYPERLINK("https%3A%2F%2Fwww.webofscience.com%2Fwos%2Fwoscc%2Ffull-record%2FWOS:A1996WG98200014","View Full Record in Web of Science")</f>
        <v>View Full Record in Web of Science</v>
      </c>
    </row>
    <row r="829" spans="1:72" x14ac:dyDescent="0.15">
      <c r="A829" t="s">
        <v>72</v>
      </c>
      <c r="B829" t="s">
        <v>9625</v>
      </c>
      <c r="C829" t="s">
        <v>74</v>
      </c>
      <c r="D829" t="s">
        <v>74</v>
      </c>
      <c r="E829" t="s">
        <v>74</v>
      </c>
      <c r="F829" t="s">
        <v>9625</v>
      </c>
      <c r="G829" t="s">
        <v>74</v>
      </c>
      <c r="H829" t="s">
        <v>74</v>
      </c>
      <c r="I829" t="s">
        <v>9626</v>
      </c>
      <c r="J829" t="s">
        <v>3554</v>
      </c>
      <c r="K829" t="s">
        <v>74</v>
      </c>
      <c r="L829" t="s">
        <v>74</v>
      </c>
      <c r="M829" t="s">
        <v>77</v>
      </c>
      <c r="N829" t="s">
        <v>78</v>
      </c>
      <c r="O829" t="s">
        <v>74</v>
      </c>
      <c r="P829" t="s">
        <v>74</v>
      </c>
      <c r="Q829" t="s">
        <v>74</v>
      </c>
      <c r="R829" t="s">
        <v>74</v>
      </c>
      <c r="S829" t="s">
        <v>74</v>
      </c>
      <c r="T829" t="s">
        <v>9627</v>
      </c>
      <c r="U829" t="s">
        <v>9628</v>
      </c>
      <c r="V829" t="s">
        <v>9629</v>
      </c>
      <c r="W829" t="s">
        <v>74</v>
      </c>
      <c r="X829" t="s">
        <v>74</v>
      </c>
      <c r="Y829" t="s">
        <v>9630</v>
      </c>
      <c r="Z829" t="s">
        <v>74</v>
      </c>
      <c r="AA829" t="s">
        <v>74</v>
      </c>
      <c r="AB829" t="s">
        <v>74</v>
      </c>
      <c r="AC829" t="s">
        <v>74</v>
      </c>
      <c r="AD829" t="s">
        <v>74</v>
      </c>
      <c r="AE829" t="s">
        <v>74</v>
      </c>
      <c r="AF829" t="s">
        <v>74</v>
      </c>
      <c r="AG829">
        <v>37</v>
      </c>
      <c r="AH829">
        <v>111</v>
      </c>
      <c r="AI829">
        <v>118</v>
      </c>
      <c r="AJ829">
        <v>0</v>
      </c>
      <c r="AK829">
        <v>12</v>
      </c>
      <c r="AL829" t="s">
        <v>3560</v>
      </c>
      <c r="AM829" t="s">
        <v>3561</v>
      </c>
      <c r="AN829" t="s">
        <v>3562</v>
      </c>
      <c r="AO829" t="s">
        <v>3563</v>
      </c>
      <c r="AP829" t="s">
        <v>74</v>
      </c>
      <c r="AQ829" t="s">
        <v>74</v>
      </c>
      <c r="AR829" t="s">
        <v>3564</v>
      </c>
      <c r="AS829" t="s">
        <v>3565</v>
      </c>
      <c r="AT829" t="s">
        <v>9189</v>
      </c>
      <c r="AU829">
        <v>1996</v>
      </c>
      <c r="AV829">
        <v>144</v>
      </c>
      <c r="AW829" t="s">
        <v>875</v>
      </c>
      <c r="AX829" t="s">
        <v>74</v>
      </c>
      <c r="AY829" t="s">
        <v>74</v>
      </c>
      <c r="AZ829" t="s">
        <v>74</v>
      </c>
      <c r="BA829" t="s">
        <v>74</v>
      </c>
      <c r="BB829">
        <v>175</v>
      </c>
      <c r="BC829">
        <v>183</v>
      </c>
      <c r="BD829" t="s">
        <v>74</v>
      </c>
      <c r="BE829" t="s">
        <v>9631</v>
      </c>
      <c r="BF829" t="str">
        <f>HYPERLINK("http://dx.doi.org/10.3354/meps144175","http://dx.doi.org/10.3354/meps144175")</f>
        <v>http://dx.doi.org/10.3354/meps144175</v>
      </c>
      <c r="BG829" t="s">
        <v>74</v>
      </c>
      <c r="BH829" t="s">
        <v>74</v>
      </c>
      <c r="BI829">
        <v>9</v>
      </c>
      <c r="BJ829" t="s">
        <v>3567</v>
      </c>
      <c r="BK829" t="s">
        <v>95</v>
      </c>
      <c r="BL829" t="s">
        <v>3568</v>
      </c>
      <c r="BM829" t="s">
        <v>9632</v>
      </c>
      <c r="BN829" t="s">
        <v>74</v>
      </c>
      <c r="BO829" t="s">
        <v>1134</v>
      </c>
      <c r="BP829" t="s">
        <v>74</v>
      </c>
      <c r="BQ829" t="s">
        <v>74</v>
      </c>
      <c r="BR829" t="s">
        <v>97</v>
      </c>
      <c r="BS829" t="s">
        <v>9633</v>
      </c>
      <c r="BT829" t="str">
        <f>HYPERLINK("https%3A%2F%2Fwww.webofscience.com%2Fwos%2Fwoscc%2Ffull-record%2FWOS:A1996WB52100015","View Full Record in Web of Science")</f>
        <v>View Full Record in Web of Science</v>
      </c>
    </row>
    <row r="830" spans="1:72" x14ac:dyDescent="0.15">
      <c r="A830" t="s">
        <v>72</v>
      </c>
      <c r="B830" t="s">
        <v>9634</v>
      </c>
      <c r="C830" t="s">
        <v>74</v>
      </c>
      <c r="D830" t="s">
        <v>74</v>
      </c>
      <c r="E830" t="s">
        <v>74</v>
      </c>
      <c r="F830" t="s">
        <v>9634</v>
      </c>
      <c r="G830" t="s">
        <v>74</v>
      </c>
      <c r="H830" t="s">
        <v>74</v>
      </c>
      <c r="I830" t="s">
        <v>9635</v>
      </c>
      <c r="J830" t="s">
        <v>3554</v>
      </c>
      <c r="K830" t="s">
        <v>74</v>
      </c>
      <c r="L830" t="s">
        <v>74</v>
      </c>
      <c r="M830" t="s">
        <v>77</v>
      </c>
      <c r="N830" t="s">
        <v>78</v>
      </c>
      <c r="O830" t="s">
        <v>74</v>
      </c>
      <c r="P830" t="s">
        <v>74</v>
      </c>
      <c r="Q830" t="s">
        <v>74</v>
      </c>
      <c r="R830" t="s">
        <v>74</v>
      </c>
      <c r="S830" t="s">
        <v>74</v>
      </c>
      <c r="T830" t="s">
        <v>9636</v>
      </c>
      <c r="U830" t="s">
        <v>9637</v>
      </c>
      <c r="V830" t="s">
        <v>9638</v>
      </c>
      <c r="W830" t="s">
        <v>74</v>
      </c>
      <c r="X830" t="s">
        <v>74</v>
      </c>
      <c r="Y830" t="s">
        <v>1286</v>
      </c>
      <c r="Z830" t="s">
        <v>74</v>
      </c>
      <c r="AA830" t="s">
        <v>8030</v>
      </c>
      <c r="AB830" t="s">
        <v>74</v>
      </c>
      <c r="AC830" t="s">
        <v>74</v>
      </c>
      <c r="AD830" t="s">
        <v>74</v>
      </c>
      <c r="AE830" t="s">
        <v>74</v>
      </c>
      <c r="AF830" t="s">
        <v>74</v>
      </c>
      <c r="AG830">
        <v>87</v>
      </c>
      <c r="AH830">
        <v>84</v>
      </c>
      <c r="AI830">
        <v>91</v>
      </c>
      <c r="AJ830">
        <v>2</v>
      </c>
      <c r="AK830">
        <v>32</v>
      </c>
      <c r="AL830" t="s">
        <v>3560</v>
      </c>
      <c r="AM830" t="s">
        <v>3561</v>
      </c>
      <c r="AN830" t="s">
        <v>3562</v>
      </c>
      <c r="AO830" t="s">
        <v>3563</v>
      </c>
      <c r="AP830" t="s">
        <v>3578</v>
      </c>
      <c r="AQ830" t="s">
        <v>74</v>
      </c>
      <c r="AR830" t="s">
        <v>3564</v>
      </c>
      <c r="AS830" t="s">
        <v>3565</v>
      </c>
      <c r="AT830" t="s">
        <v>9189</v>
      </c>
      <c r="AU830">
        <v>1996</v>
      </c>
      <c r="AV830">
        <v>144</v>
      </c>
      <c r="AW830" t="s">
        <v>875</v>
      </c>
      <c r="AX830" t="s">
        <v>74</v>
      </c>
      <c r="AY830" t="s">
        <v>74</v>
      </c>
      <c r="AZ830" t="s">
        <v>74</v>
      </c>
      <c r="BA830" t="s">
        <v>74</v>
      </c>
      <c r="BB830">
        <v>195</v>
      </c>
      <c r="BC830">
        <v>210</v>
      </c>
      <c r="BD830" t="s">
        <v>74</v>
      </c>
      <c r="BE830" t="s">
        <v>9639</v>
      </c>
      <c r="BF830" t="str">
        <f>HYPERLINK("http://dx.doi.org/10.3354/meps144195","http://dx.doi.org/10.3354/meps144195")</f>
        <v>http://dx.doi.org/10.3354/meps144195</v>
      </c>
      <c r="BG830" t="s">
        <v>74</v>
      </c>
      <c r="BH830" t="s">
        <v>74</v>
      </c>
      <c r="BI830">
        <v>16</v>
      </c>
      <c r="BJ830" t="s">
        <v>3567</v>
      </c>
      <c r="BK830" t="s">
        <v>95</v>
      </c>
      <c r="BL830" t="s">
        <v>3568</v>
      </c>
      <c r="BM830" t="s">
        <v>9632</v>
      </c>
      <c r="BN830" t="s">
        <v>74</v>
      </c>
      <c r="BO830" t="s">
        <v>227</v>
      </c>
      <c r="BP830" t="s">
        <v>74</v>
      </c>
      <c r="BQ830" t="s">
        <v>74</v>
      </c>
      <c r="BR830" t="s">
        <v>97</v>
      </c>
      <c r="BS830" t="s">
        <v>9640</v>
      </c>
      <c r="BT830" t="str">
        <f>HYPERLINK("https%3A%2F%2Fwww.webofscience.com%2Fwos%2Fwoscc%2Ffull-record%2FWOS:A1996WB52100017","View Full Record in Web of Science")</f>
        <v>View Full Record in Web of Science</v>
      </c>
    </row>
    <row r="831" spans="1:72" x14ac:dyDescent="0.15">
      <c r="A831" t="s">
        <v>72</v>
      </c>
      <c r="B831" t="s">
        <v>9641</v>
      </c>
      <c r="C831" t="s">
        <v>74</v>
      </c>
      <c r="D831" t="s">
        <v>74</v>
      </c>
      <c r="E831" t="s">
        <v>74</v>
      </c>
      <c r="F831" t="s">
        <v>9641</v>
      </c>
      <c r="G831" t="s">
        <v>74</v>
      </c>
      <c r="H831" t="s">
        <v>74</v>
      </c>
      <c r="I831" t="s">
        <v>9642</v>
      </c>
      <c r="J831" t="s">
        <v>3554</v>
      </c>
      <c r="K831" t="s">
        <v>74</v>
      </c>
      <c r="L831" t="s">
        <v>74</v>
      </c>
      <c r="M831" t="s">
        <v>77</v>
      </c>
      <c r="N831" t="s">
        <v>78</v>
      </c>
      <c r="O831" t="s">
        <v>74</v>
      </c>
      <c r="P831" t="s">
        <v>74</v>
      </c>
      <c r="Q831" t="s">
        <v>74</v>
      </c>
      <c r="R831" t="s">
        <v>74</v>
      </c>
      <c r="S831" t="s">
        <v>74</v>
      </c>
      <c r="T831" t="s">
        <v>9643</v>
      </c>
      <c r="U831" t="s">
        <v>9644</v>
      </c>
      <c r="V831" t="s">
        <v>9645</v>
      </c>
      <c r="W831" t="s">
        <v>9646</v>
      </c>
      <c r="X831" t="s">
        <v>8526</v>
      </c>
      <c r="Y831" t="s">
        <v>9647</v>
      </c>
      <c r="Z831" t="s">
        <v>74</v>
      </c>
      <c r="AA831" t="s">
        <v>74</v>
      </c>
      <c r="AB831" t="s">
        <v>74</v>
      </c>
      <c r="AC831" t="s">
        <v>74</v>
      </c>
      <c r="AD831" t="s">
        <v>74</v>
      </c>
      <c r="AE831" t="s">
        <v>74</v>
      </c>
      <c r="AF831" t="s">
        <v>74</v>
      </c>
      <c r="AG831">
        <v>56</v>
      </c>
      <c r="AH831">
        <v>49</v>
      </c>
      <c r="AI831">
        <v>55</v>
      </c>
      <c r="AJ831">
        <v>0</v>
      </c>
      <c r="AK831">
        <v>8</v>
      </c>
      <c r="AL831" t="s">
        <v>3560</v>
      </c>
      <c r="AM831" t="s">
        <v>3561</v>
      </c>
      <c r="AN831" t="s">
        <v>3562</v>
      </c>
      <c r="AO831" t="s">
        <v>3563</v>
      </c>
      <c r="AP831" t="s">
        <v>74</v>
      </c>
      <c r="AQ831" t="s">
        <v>74</v>
      </c>
      <c r="AR831" t="s">
        <v>3564</v>
      </c>
      <c r="AS831" t="s">
        <v>3565</v>
      </c>
      <c r="AT831" t="s">
        <v>9189</v>
      </c>
      <c r="AU831">
        <v>1996</v>
      </c>
      <c r="AV831">
        <v>144</v>
      </c>
      <c r="AW831" t="s">
        <v>875</v>
      </c>
      <c r="AX831" t="s">
        <v>74</v>
      </c>
      <c r="AY831" t="s">
        <v>74</v>
      </c>
      <c r="AZ831" t="s">
        <v>74</v>
      </c>
      <c r="BA831" t="s">
        <v>74</v>
      </c>
      <c r="BB831">
        <v>223</v>
      </c>
      <c r="BC831">
        <v>236</v>
      </c>
      <c r="BD831" t="s">
        <v>74</v>
      </c>
      <c r="BE831" t="s">
        <v>9648</v>
      </c>
      <c r="BF831" t="str">
        <f>HYPERLINK("http://dx.doi.org/10.3354/meps144223","http://dx.doi.org/10.3354/meps144223")</f>
        <v>http://dx.doi.org/10.3354/meps144223</v>
      </c>
      <c r="BG831" t="s">
        <v>74</v>
      </c>
      <c r="BH831" t="s">
        <v>74</v>
      </c>
      <c r="BI831">
        <v>14</v>
      </c>
      <c r="BJ831" t="s">
        <v>3567</v>
      </c>
      <c r="BK831" t="s">
        <v>95</v>
      </c>
      <c r="BL831" t="s">
        <v>3568</v>
      </c>
      <c r="BM831" t="s">
        <v>9632</v>
      </c>
      <c r="BN831" t="s">
        <v>74</v>
      </c>
      <c r="BO831" t="s">
        <v>227</v>
      </c>
      <c r="BP831" t="s">
        <v>74</v>
      </c>
      <c r="BQ831" t="s">
        <v>74</v>
      </c>
      <c r="BR831" t="s">
        <v>97</v>
      </c>
      <c r="BS831" t="s">
        <v>9649</v>
      </c>
      <c r="BT831" t="str">
        <f>HYPERLINK("https%3A%2F%2Fwww.webofscience.com%2Fwos%2Fwoscc%2Ffull-record%2FWOS:A1996WB52100019","View Full Record in Web of Science")</f>
        <v>View Full Record in Web of Science</v>
      </c>
    </row>
    <row r="832" spans="1:72" x14ac:dyDescent="0.15">
      <c r="A832" t="s">
        <v>72</v>
      </c>
      <c r="B832" t="s">
        <v>9650</v>
      </c>
      <c r="C832" t="s">
        <v>74</v>
      </c>
      <c r="D832" t="s">
        <v>74</v>
      </c>
      <c r="E832" t="s">
        <v>74</v>
      </c>
      <c r="F832" t="s">
        <v>9650</v>
      </c>
      <c r="G832" t="s">
        <v>74</v>
      </c>
      <c r="H832" t="s">
        <v>74</v>
      </c>
      <c r="I832" t="s">
        <v>9651</v>
      </c>
      <c r="J832" t="s">
        <v>3554</v>
      </c>
      <c r="K832" t="s">
        <v>74</v>
      </c>
      <c r="L832" t="s">
        <v>74</v>
      </c>
      <c r="M832" t="s">
        <v>77</v>
      </c>
      <c r="N832" t="s">
        <v>78</v>
      </c>
      <c r="O832" t="s">
        <v>74</v>
      </c>
      <c r="P832" t="s">
        <v>74</v>
      </c>
      <c r="Q832" t="s">
        <v>74</v>
      </c>
      <c r="R832" t="s">
        <v>74</v>
      </c>
      <c r="S832" t="s">
        <v>74</v>
      </c>
      <c r="T832" t="s">
        <v>9652</v>
      </c>
      <c r="U832" t="s">
        <v>9653</v>
      </c>
      <c r="V832" t="s">
        <v>9654</v>
      </c>
      <c r="W832" t="s">
        <v>74</v>
      </c>
      <c r="X832" t="s">
        <v>74</v>
      </c>
      <c r="Y832" t="s">
        <v>9655</v>
      </c>
      <c r="Z832" t="s">
        <v>74</v>
      </c>
      <c r="AA832" t="s">
        <v>9656</v>
      </c>
      <c r="AB832" t="s">
        <v>9657</v>
      </c>
      <c r="AC832" t="s">
        <v>74</v>
      </c>
      <c r="AD832" t="s">
        <v>74</v>
      </c>
      <c r="AE832" t="s">
        <v>74</v>
      </c>
      <c r="AF832" t="s">
        <v>74</v>
      </c>
      <c r="AG832">
        <v>35</v>
      </c>
      <c r="AH832">
        <v>14</v>
      </c>
      <c r="AI832">
        <v>15</v>
      </c>
      <c r="AJ832">
        <v>1</v>
      </c>
      <c r="AK832">
        <v>9</v>
      </c>
      <c r="AL832" t="s">
        <v>3560</v>
      </c>
      <c r="AM832" t="s">
        <v>3561</v>
      </c>
      <c r="AN832" t="s">
        <v>3562</v>
      </c>
      <c r="AO832" t="s">
        <v>3563</v>
      </c>
      <c r="AP832" t="s">
        <v>74</v>
      </c>
      <c r="AQ832" t="s">
        <v>74</v>
      </c>
      <c r="AR832" t="s">
        <v>3564</v>
      </c>
      <c r="AS832" t="s">
        <v>3565</v>
      </c>
      <c r="AT832" t="s">
        <v>9189</v>
      </c>
      <c r="AU832">
        <v>1996</v>
      </c>
      <c r="AV832">
        <v>144</v>
      </c>
      <c r="AW832" t="s">
        <v>875</v>
      </c>
      <c r="AX832" t="s">
        <v>74</v>
      </c>
      <c r="AY832" t="s">
        <v>74</v>
      </c>
      <c r="AZ832" t="s">
        <v>74</v>
      </c>
      <c r="BA832" t="s">
        <v>74</v>
      </c>
      <c r="BB832">
        <v>237</v>
      </c>
      <c r="BC832">
        <v>245</v>
      </c>
      <c r="BD832" t="s">
        <v>74</v>
      </c>
      <c r="BE832" t="s">
        <v>9658</v>
      </c>
      <c r="BF832" t="str">
        <f>HYPERLINK("http://dx.doi.org/10.3354/meps144237","http://dx.doi.org/10.3354/meps144237")</f>
        <v>http://dx.doi.org/10.3354/meps144237</v>
      </c>
      <c r="BG832" t="s">
        <v>74</v>
      </c>
      <c r="BH832" t="s">
        <v>74</v>
      </c>
      <c r="BI832">
        <v>9</v>
      </c>
      <c r="BJ832" t="s">
        <v>3567</v>
      </c>
      <c r="BK832" t="s">
        <v>95</v>
      </c>
      <c r="BL832" t="s">
        <v>3568</v>
      </c>
      <c r="BM832" t="s">
        <v>9632</v>
      </c>
      <c r="BN832" t="s">
        <v>74</v>
      </c>
      <c r="BO832" t="s">
        <v>227</v>
      </c>
      <c r="BP832" t="s">
        <v>74</v>
      </c>
      <c r="BQ832" t="s">
        <v>74</v>
      </c>
      <c r="BR832" t="s">
        <v>97</v>
      </c>
      <c r="BS832" t="s">
        <v>9659</v>
      </c>
      <c r="BT832" t="str">
        <f>HYPERLINK("https%3A%2F%2Fwww.webofscience.com%2Fwos%2Fwoscc%2Ffull-record%2FWOS:A1996WB52100020","View Full Record in Web of Science")</f>
        <v>View Full Record in Web of Science</v>
      </c>
    </row>
    <row r="833" spans="1:72" x14ac:dyDescent="0.15">
      <c r="A833" t="s">
        <v>72</v>
      </c>
      <c r="B833" t="s">
        <v>9660</v>
      </c>
      <c r="C833" t="s">
        <v>74</v>
      </c>
      <c r="D833" t="s">
        <v>74</v>
      </c>
      <c r="E833" t="s">
        <v>74</v>
      </c>
      <c r="F833" t="s">
        <v>9660</v>
      </c>
      <c r="G833" t="s">
        <v>74</v>
      </c>
      <c r="H833" t="s">
        <v>74</v>
      </c>
      <c r="I833" t="s">
        <v>9661</v>
      </c>
      <c r="J833" t="s">
        <v>3554</v>
      </c>
      <c r="K833" t="s">
        <v>74</v>
      </c>
      <c r="L833" t="s">
        <v>74</v>
      </c>
      <c r="M833" t="s">
        <v>77</v>
      </c>
      <c r="N833" t="s">
        <v>78</v>
      </c>
      <c r="O833" t="s">
        <v>74</v>
      </c>
      <c r="P833" t="s">
        <v>74</v>
      </c>
      <c r="Q833" t="s">
        <v>74</v>
      </c>
      <c r="R833" t="s">
        <v>74</v>
      </c>
      <c r="S833" t="s">
        <v>74</v>
      </c>
      <c r="T833" t="s">
        <v>9662</v>
      </c>
      <c r="U833" t="s">
        <v>9663</v>
      </c>
      <c r="V833" t="s">
        <v>9664</v>
      </c>
      <c r="W833" t="s">
        <v>9665</v>
      </c>
      <c r="X833" t="s">
        <v>9666</v>
      </c>
      <c r="Y833" t="s">
        <v>74</v>
      </c>
      <c r="Z833" t="s">
        <v>74</v>
      </c>
      <c r="AA833" t="s">
        <v>74</v>
      </c>
      <c r="AB833" t="s">
        <v>74</v>
      </c>
      <c r="AC833" t="s">
        <v>74</v>
      </c>
      <c r="AD833" t="s">
        <v>74</v>
      </c>
      <c r="AE833" t="s">
        <v>74</v>
      </c>
      <c r="AF833" t="s">
        <v>74</v>
      </c>
      <c r="AG833">
        <v>45</v>
      </c>
      <c r="AH833">
        <v>1078</v>
      </c>
      <c r="AI833">
        <v>1204</v>
      </c>
      <c r="AJ833">
        <v>14</v>
      </c>
      <c r="AK833">
        <v>129</v>
      </c>
      <c r="AL833" t="s">
        <v>3560</v>
      </c>
      <c r="AM833" t="s">
        <v>3561</v>
      </c>
      <c r="AN833" t="s">
        <v>3562</v>
      </c>
      <c r="AO833" t="s">
        <v>3563</v>
      </c>
      <c r="AP833" t="s">
        <v>74</v>
      </c>
      <c r="AQ833" t="s">
        <v>74</v>
      </c>
      <c r="AR833" t="s">
        <v>3564</v>
      </c>
      <c r="AS833" t="s">
        <v>3565</v>
      </c>
      <c r="AT833" t="s">
        <v>9189</v>
      </c>
      <c r="AU833">
        <v>1996</v>
      </c>
      <c r="AV833">
        <v>144</v>
      </c>
      <c r="AW833" t="s">
        <v>875</v>
      </c>
      <c r="AX833" t="s">
        <v>74</v>
      </c>
      <c r="AY833" t="s">
        <v>74</v>
      </c>
      <c r="AZ833" t="s">
        <v>74</v>
      </c>
      <c r="BA833" t="s">
        <v>74</v>
      </c>
      <c r="BB833">
        <v>265</v>
      </c>
      <c r="BC833">
        <v>283</v>
      </c>
      <c r="BD833" t="s">
        <v>74</v>
      </c>
      <c r="BE833" t="s">
        <v>9667</v>
      </c>
      <c r="BF833" t="str">
        <f>HYPERLINK("http://dx.doi.org/10.3354/meps144265","http://dx.doi.org/10.3354/meps144265")</f>
        <v>http://dx.doi.org/10.3354/meps144265</v>
      </c>
      <c r="BG833" t="s">
        <v>74</v>
      </c>
      <c r="BH833" t="s">
        <v>74</v>
      </c>
      <c r="BI833">
        <v>19</v>
      </c>
      <c r="BJ833" t="s">
        <v>3567</v>
      </c>
      <c r="BK833" t="s">
        <v>95</v>
      </c>
      <c r="BL833" t="s">
        <v>3568</v>
      </c>
      <c r="BM833" t="s">
        <v>9632</v>
      </c>
      <c r="BN833" t="s">
        <v>74</v>
      </c>
      <c r="BO833" t="s">
        <v>227</v>
      </c>
      <c r="BP833" t="s">
        <v>74</v>
      </c>
      <c r="BQ833" t="s">
        <v>74</v>
      </c>
      <c r="BR833" t="s">
        <v>97</v>
      </c>
      <c r="BS833" t="s">
        <v>9668</v>
      </c>
      <c r="BT833" t="str">
        <f>HYPERLINK("https%3A%2F%2Fwww.webofscience.com%2Fwos%2Fwoscc%2Ffull-record%2FWOS:A1996WB52100022","View Full Record in Web of Science")</f>
        <v>View Full Record in Web of Science</v>
      </c>
    </row>
    <row r="834" spans="1:72" x14ac:dyDescent="0.15">
      <c r="A834" t="s">
        <v>72</v>
      </c>
      <c r="B834" t="s">
        <v>9669</v>
      </c>
      <c r="C834" t="s">
        <v>74</v>
      </c>
      <c r="D834" t="s">
        <v>74</v>
      </c>
      <c r="E834" t="s">
        <v>74</v>
      </c>
      <c r="F834" t="s">
        <v>9669</v>
      </c>
      <c r="G834" t="s">
        <v>74</v>
      </c>
      <c r="H834" t="s">
        <v>74</v>
      </c>
      <c r="I834" t="s">
        <v>9670</v>
      </c>
      <c r="J834" t="s">
        <v>3554</v>
      </c>
      <c r="K834" t="s">
        <v>74</v>
      </c>
      <c r="L834" t="s">
        <v>74</v>
      </c>
      <c r="M834" t="s">
        <v>77</v>
      </c>
      <c r="N834" t="s">
        <v>78</v>
      </c>
      <c r="O834" t="s">
        <v>74</v>
      </c>
      <c r="P834" t="s">
        <v>74</v>
      </c>
      <c r="Q834" t="s">
        <v>74</v>
      </c>
      <c r="R834" t="s">
        <v>74</v>
      </c>
      <c r="S834" t="s">
        <v>74</v>
      </c>
      <c r="T834" t="s">
        <v>9671</v>
      </c>
      <c r="U834" t="s">
        <v>9672</v>
      </c>
      <c r="V834" t="s">
        <v>9673</v>
      </c>
      <c r="W834" t="s">
        <v>9674</v>
      </c>
      <c r="X834" t="s">
        <v>3635</v>
      </c>
      <c r="Y834" t="s">
        <v>9675</v>
      </c>
      <c r="Z834" t="s">
        <v>74</v>
      </c>
      <c r="AA834" t="s">
        <v>74</v>
      </c>
      <c r="AB834" t="s">
        <v>74</v>
      </c>
      <c r="AC834" t="s">
        <v>74</v>
      </c>
      <c r="AD834" t="s">
        <v>74</v>
      </c>
      <c r="AE834" t="s">
        <v>74</v>
      </c>
      <c r="AF834" t="s">
        <v>74</v>
      </c>
      <c r="AG834">
        <v>45</v>
      </c>
      <c r="AH834">
        <v>265</v>
      </c>
      <c r="AI834">
        <v>289</v>
      </c>
      <c r="AJ834">
        <v>1</v>
      </c>
      <c r="AK834">
        <v>38</v>
      </c>
      <c r="AL834" t="s">
        <v>3560</v>
      </c>
      <c r="AM834" t="s">
        <v>3561</v>
      </c>
      <c r="AN834" t="s">
        <v>3562</v>
      </c>
      <c r="AO834" t="s">
        <v>3563</v>
      </c>
      <c r="AP834" t="s">
        <v>74</v>
      </c>
      <c r="AQ834" t="s">
        <v>74</v>
      </c>
      <c r="AR834" t="s">
        <v>3564</v>
      </c>
      <c r="AS834" t="s">
        <v>3565</v>
      </c>
      <c r="AT834" t="s">
        <v>9189</v>
      </c>
      <c r="AU834">
        <v>1996</v>
      </c>
      <c r="AV834">
        <v>144</v>
      </c>
      <c r="AW834" t="s">
        <v>875</v>
      </c>
      <c r="AX834" t="s">
        <v>74</v>
      </c>
      <c r="AY834" t="s">
        <v>74</v>
      </c>
      <c r="AZ834" t="s">
        <v>74</v>
      </c>
      <c r="BA834" t="s">
        <v>74</v>
      </c>
      <c r="BB834">
        <v>285</v>
      </c>
      <c r="BC834">
        <v>298</v>
      </c>
      <c r="BD834" t="s">
        <v>74</v>
      </c>
      <c r="BE834" t="s">
        <v>9676</v>
      </c>
      <c r="BF834" t="str">
        <f>HYPERLINK("http://dx.doi.org/10.3354/meps144285","http://dx.doi.org/10.3354/meps144285")</f>
        <v>http://dx.doi.org/10.3354/meps144285</v>
      </c>
      <c r="BG834" t="s">
        <v>74</v>
      </c>
      <c r="BH834" t="s">
        <v>74</v>
      </c>
      <c r="BI834">
        <v>14</v>
      </c>
      <c r="BJ834" t="s">
        <v>3567</v>
      </c>
      <c r="BK834" t="s">
        <v>95</v>
      </c>
      <c r="BL834" t="s">
        <v>3568</v>
      </c>
      <c r="BM834" t="s">
        <v>9632</v>
      </c>
      <c r="BN834" t="s">
        <v>74</v>
      </c>
      <c r="BO834" t="s">
        <v>227</v>
      </c>
      <c r="BP834" t="s">
        <v>74</v>
      </c>
      <c r="BQ834" t="s">
        <v>74</v>
      </c>
      <c r="BR834" t="s">
        <v>97</v>
      </c>
      <c r="BS834" t="s">
        <v>9677</v>
      </c>
      <c r="BT834" t="str">
        <f>HYPERLINK("https%3A%2F%2Fwww.webofscience.com%2Fwos%2Fwoscc%2Ffull-record%2FWOS:A1996WB52100023","View Full Record in Web of Science")</f>
        <v>View Full Record in Web of Science</v>
      </c>
    </row>
    <row r="835" spans="1:72" x14ac:dyDescent="0.15">
      <c r="A835" t="s">
        <v>72</v>
      </c>
      <c r="B835" t="s">
        <v>9678</v>
      </c>
      <c r="C835" t="s">
        <v>74</v>
      </c>
      <c r="D835" t="s">
        <v>74</v>
      </c>
      <c r="E835" t="s">
        <v>74</v>
      </c>
      <c r="F835" t="s">
        <v>9678</v>
      </c>
      <c r="G835" t="s">
        <v>74</v>
      </c>
      <c r="H835" t="s">
        <v>74</v>
      </c>
      <c r="I835" t="s">
        <v>9679</v>
      </c>
      <c r="J835" t="s">
        <v>9680</v>
      </c>
      <c r="K835" t="s">
        <v>74</v>
      </c>
      <c r="L835" t="s">
        <v>74</v>
      </c>
      <c r="M835" t="s">
        <v>77</v>
      </c>
      <c r="N835" t="s">
        <v>52</v>
      </c>
      <c r="O835" t="s">
        <v>74</v>
      </c>
      <c r="P835" t="s">
        <v>74</v>
      </c>
      <c r="Q835" t="s">
        <v>74</v>
      </c>
      <c r="R835" t="s">
        <v>74</v>
      </c>
      <c r="S835" t="s">
        <v>74</v>
      </c>
      <c r="T835" t="s">
        <v>74</v>
      </c>
      <c r="U835" t="s">
        <v>74</v>
      </c>
      <c r="V835" t="s">
        <v>74</v>
      </c>
      <c r="W835" t="s">
        <v>9681</v>
      </c>
      <c r="X835" t="s">
        <v>9682</v>
      </c>
      <c r="Y835" t="s">
        <v>74</v>
      </c>
      <c r="Z835" t="s">
        <v>74</v>
      </c>
      <c r="AA835" t="s">
        <v>9683</v>
      </c>
      <c r="AB835" t="s">
        <v>9684</v>
      </c>
      <c r="AC835" t="s">
        <v>74</v>
      </c>
      <c r="AD835" t="s">
        <v>74</v>
      </c>
      <c r="AE835" t="s">
        <v>74</v>
      </c>
      <c r="AF835" t="s">
        <v>74</v>
      </c>
      <c r="AG835">
        <v>0</v>
      </c>
      <c r="AH835">
        <v>0</v>
      </c>
      <c r="AI835">
        <v>0</v>
      </c>
      <c r="AJ835">
        <v>0</v>
      </c>
      <c r="AK835">
        <v>2</v>
      </c>
      <c r="AL835" t="s">
        <v>9685</v>
      </c>
      <c r="AM835" t="s">
        <v>435</v>
      </c>
      <c r="AN835" t="s">
        <v>9686</v>
      </c>
      <c r="AO835" t="s">
        <v>9687</v>
      </c>
      <c r="AP835" t="s">
        <v>74</v>
      </c>
      <c r="AQ835" t="s">
        <v>74</v>
      </c>
      <c r="AR835" t="s">
        <v>9688</v>
      </c>
      <c r="AS835" t="s">
        <v>9689</v>
      </c>
      <c r="AT835" t="s">
        <v>9189</v>
      </c>
      <c r="AU835">
        <v>1996</v>
      </c>
      <c r="AV835">
        <v>7</v>
      </c>
      <c r="AW835" t="s">
        <v>74</v>
      </c>
      <c r="AX835" t="s">
        <v>74</v>
      </c>
      <c r="AY835" t="s">
        <v>233</v>
      </c>
      <c r="AZ835" t="s">
        <v>74</v>
      </c>
      <c r="BA835" t="s">
        <v>74</v>
      </c>
      <c r="BB835">
        <v>367</v>
      </c>
      <c r="BC835">
        <v>367</v>
      </c>
      <c r="BD835" t="s">
        <v>74</v>
      </c>
      <c r="BE835" t="s">
        <v>74</v>
      </c>
      <c r="BF835" t="s">
        <v>74</v>
      </c>
      <c r="BG835" t="s">
        <v>74</v>
      </c>
      <c r="BH835" t="s">
        <v>74</v>
      </c>
      <c r="BI835">
        <v>1</v>
      </c>
      <c r="BJ835" t="s">
        <v>6539</v>
      </c>
      <c r="BK835" t="s">
        <v>95</v>
      </c>
      <c r="BL835" t="s">
        <v>6539</v>
      </c>
      <c r="BM835" t="s">
        <v>9690</v>
      </c>
      <c r="BN835" t="s">
        <v>74</v>
      </c>
      <c r="BO835" t="s">
        <v>74</v>
      </c>
      <c r="BP835" t="s">
        <v>74</v>
      </c>
      <c r="BQ835" t="s">
        <v>74</v>
      </c>
      <c r="BR835" t="s">
        <v>97</v>
      </c>
      <c r="BS835" t="s">
        <v>9691</v>
      </c>
      <c r="BT835" t="str">
        <f>HYPERLINK("https%3A%2F%2Fwww.webofscience.com%2Fwos%2Fwoscc%2Ffull-record%2FWOS:A1996WB01800367","View Full Record in Web of Science")</f>
        <v>View Full Record in Web of Science</v>
      </c>
    </row>
    <row r="836" spans="1:72" x14ac:dyDescent="0.15">
      <c r="A836" t="s">
        <v>72</v>
      </c>
      <c r="B836" t="s">
        <v>9692</v>
      </c>
      <c r="C836" t="s">
        <v>74</v>
      </c>
      <c r="D836" t="s">
        <v>74</v>
      </c>
      <c r="E836" t="s">
        <v>74</v>
      </c>
      <c r="F836" t="s">
        <v>9692</v>
      </c>
      <c r="G836" t="s">
        <v>74</v>
      </c>
      <c r="H836" t="s">
        <v>74</v>
      </c>
      <c r="I836" t="s">
        <v>9693</v>
      </c>
      <c r="J836" t="s">
        <v>9694</v>
      </c>
      <c r="K836" t="s">
        <v>74</v>
      </c>
      <c r="L836" t="s">
        <v>74</v>
      </c>
      <c r="M836" t="s">
        <v>77</v>
      </c>
      <c r="N836" t="s">
        <v>78</v>
      </c>
      <c r="O836" t="s">
        <v>74</v>
      </c>
      <c r="P836" t="s">
        <v>74</v>
      </c>
      <c r="Q836" t="s">
        <v>74</v>
      </c>
      <c r="R836" t="s">
        <v>74</v>
      </c>
      <c r="S836" t="s">
        <v>74</v>
      </c>
      <c r="T836" t="s">
        <v>74</v>
      </c>
      <c r="U836" t="s">
        <v>9695</v>
      </c>
      <c r="V836" t="s">
        <v>9696</v>
      </c>
      <c r="W836" t="s">
        <v>9697</v>
      </c>
      <c r="X836" t="s">
        <v>9698</v>
      </c>
      <c r="Y836" t="s">
        <v>74</v>
      </c>
      <c r="Z836" t="s">
        <v>74</v>
      </c>
      <c r="AA836" t="s">
        <v>9699</v>
      </c>
      <c r="AB836" t="s">
        <v>9700</v>
      </c>
      <c r="AC836" t="s">
        <v>74</v>
      </c>
      <c r="AD836" t="s">
        <v>74</v>
      </c>
      <c r="AE836" t="s">
        <v>74</v>
      </c>
      <c r="AF836" t="s">
        <v>74</v>
      </c>
      <c r="AG836">
        <v>57</v>
      </c>
      <c r="AH836">
        <v>54</v>
      </c>
      <c r="AI836">
        <v>59</v>
      </c>
      <c r="AJ836">
        <v>0</v>
      </c>
      <c r="AK836">
        <v>5</v>
      </c>
      <c r="AL836" t="s">
        <v>319</v>
      </c>
      <c r="AM836" t="s">
        <v>87</v>
      </c>
      <c r="AN836" t="s">
        <v>1163</v>
      </c>
      <c r="AO836" t="s">
        <v>9701</v>
      </c>
      <c r="AP836" t="s">
        <v>74</v>
      </c>
      <c r="AQ836" t="s">
        <v>74</v>
      </c>
      <c r="AR836" t="s">
        <v>9702</v>
      </c>
      <c r="AS836" t="s">
        <v>9703</v>
      </c>
      <c r="AT836" t="s">
        <v>9189</v>
      </c>
      <c r="AU836">
        <v>1996</v>
      </c>
      <c r="AV836">
        <v>5</v>
      </c>
      <c r="AW836">
        <v>4</v>
      </c>
      <c r="AX836" t="s">
        <v>74</v>
      </c>
      <c r="AY836" t="s">
        <v>74</v>
      </c>
      <c r="AZ836" t="s">
        <v>74</v>
      </c>
      <c r="BA836" t="s">
        <v>74</v>
      </c>
      <c r="BB836">
        <v>314</v>
      </c>
      <c r="BC836">
        <v>325</v>
      </c>
      <c r="BD836" t="s">
        <v>74</v>
      </c>
      <c r="BE836" t="s">
        <v>74</v>
      </c>
      <c r="BF836" t="s">
        <v>74</v>
      </c>
      <c r="BG836" t="s">
        <v>74</v>
      </c>
      <c r="BH836" t="s">
        <v>74</v>
      </c>
      <c r="BI836">
        <v>12</v>
      </c>
      <c r="BJ836" t="s">
        <v>7713</v>
      </c>
      <c r="BK836" t="s">
        <v>95</v>
      </c>
      <c r="BL836" t="s">
        <v>7713</v>
      </c>
      <c r="BM836" t="s">
        <v>9704</v>
      </c>
      <c r="BN836" t="s">
        <v>74</v>
      </c>
      <c r="BO836" t="s">
        <v>74</v>
      </c>
      <c r="BP836" t="s">
        <v>74</v>
      </c>
      <c r="BQ836" t="s">
        <v>74</v>
      </c>
      <c r="BR836" t="s">
        <v>97</v>
      </c>
      <c r="BS836" t="s">
        <v>9705</v>
      </c>
      <c r="BT836" t="str">
        <f>HYPERLINK("https%3A%2F%2Fwww.webofscience.com%2Fwos%2Fwoscc%2Ffull-record%2FWOS:A1996WB05900010","View Full Record in Web of Science")</f>
        <v>View Full Record in Web of Science</v>
      </c>
    </row>
    <row r="837" spans="1:72" x14ac:dyDescent="0.15">
      <c r="A837" t="s">
        <v>72</v>
      </c>
      <c r="B837" t="s">
        <v>3021</v>
      </c>
      <c r="C837" t="s">
        <v>74</v>
      </c>
      <c r="D837" t="s">
        <v>74</v>
      </c>
      <c r="E837" t="s">
        <v>74</v>
      </c>
      <c r="F837" t="s">
        <v>3021</v>
      </c>
      <c r="G837" t="s">
        <v>74</v>
      </c>
      <c r="H837" t="s">
        <v>74</v>
      </c>
      <c r="I837" t="s">
        <v>9706</v>
      </c>
      <c r="J837" t="s">
        <v>4603</v>
      </c>
      <c r="K837" t="s">
        <v>74</v>
      </c>
      <c r="L837" t="s">
        <v>74</v>
      </c>
      <c r="M837" t="s">
        <v>77</v>
      </c>
      <c r="N837" t="s">
        <v>332</v>
      </c>
      <c r="O837" t="s">
        <v>9707</v>
      </c>
      <c r="P837" t="s">
        <v>9708</v>
      </c>
      <c r="Q837" t="s">
        <v>9709</v>
      </c>
      <c r="R837" t="s">
        <v>74</v>
      </c>
      <c r="S837" t="s">
        <v>74</v>
      </c>
      <c r="T837" t="s">
        <v>9710</v>
      </c>
      <c r="U837" t="s">
        <v>9711</v>
      </c>
      <c r="V837" t="s">
        <v>9712</v>
      </c>
      <c r="W837" t="s">
        <v>74</v>
      </c>
      <c r="X837" t="s">
        <v>74</v>
      </c>
      <c r="Y837" t="s">
        <v>9713</v>
      </c>
      <c r="Z837" t="s">
        <v>74</v>
      </c>
      <c r="AA837" t="s">
        <v>3025</v>
      </c>
      <c r="AB837" t="s">
        <v>74</v>
      </c>
      <c r="AC837" t="s">
        <v>74</v>
      </c>
      <c r="AD837" t="s">
        <v>74</v>
      </c>
      <c r="AE837" t="s">
        <v>74</v>
      </c>
      <c r="AF837" t="s">
        <v>74</v>
      </c>
      <c r="AG837">
        <v>30</v>
      </c>
      <c r="AH837">
        <v>2</v>
      </c>
      <c r="AI837">
        <v>2</v>
      </c>
      <c r="AJ837">
        <v>0</v>
      </c>
      <c r="AK837">
        <v>6</v>
      </c>
      <c r="AL837" t="s">
        <v>175</v>
      </c>
      <c r="AM837" t="s">
        <v>132</v>
      </c>
      <c r="AN837" t="s">
        <v>860</v>
      </c>
      <c r="AO837" t="s">
        <v>4609</v>
      </c>
      <c r="AP837" t="s">
        <v>74</v>
      </c>
      <c r="AQ837" t="s">
        <v>74</v>
      </c>
      <c r="AR837" t="s">
        <v>4610</v>
      </c>
      <c r="AS837" t="s">
        <v>4611</v>
      </c>
      <c r="AT837" t="s">
        <v>9189</v>
      </c>
      <c r="AU837">
        <v>1996</v>
      </c>
      <c r="AV837">
        <v>25</v>
      </c>
      <c r="AW837" t="s">
        <v>636</v>
      </c>
      <c r="AX837" t="s">
        <v>74</v>
      </c>
      <c r="AY837" t="s">
        <v>74</v>
      </c>
      <c r="AZ837" t="s">
        <v>74</v>
      </c>
      <c r="BA837" t="s">
        <v>74</v>
      </c>
      <c r="BB837">
        <v>1</v>
      </c>
      <c r="BC837">
        <v>8</v>
      </c>
      <c r="BD837" t="s">
        <v>74</v>
      </c>
      <c r="BE837" t="s">
        <v>9714</v>
      </c>
      <c r="BF837" t="str">
        <f>HYPERLINK("http://dx.doi.org/10.1016/S0146-6380(96)00109-X","http://dx.doi.org/10.1016/S0146-6380(96)00109-X")</f>
        <v>http://dx.doi.org/10.1016/S0146-6380(96)00109-X</v>
      </c>
      <c r="BG837" t="s">
        <v>74</v>
      </c>
      <c r="BH837" t="s">
        <v>74</v>
      </c>
      <c r="BI837">
        <v>8</v>
      </c>
      <c r="BJ837" t="s">
        <v>225</v>
      </c>
      <c r="BK837" t="s">
        <v>363</v>
      </c>
      <c r="BL837" t="s">
        <v>225</v>
      </c>
      <c r="BM837" t="s">
        <v>9715</v>
      </c>
      <c r="BN837" t="s">
        <v>74</v>
      </c>
      <c r="BO837" t="s">
        <v>74</v>
      </c>
      <c r="BP837" t="s">
        <v>74</v>
      </c>
      <c r="BQ837" t="s">
        <v>74</v>
      </c>
      <c r="BR837" t="s">
        <v>97</v>
      </c>
      <c r="BS837" t="s">
        <v>9716</v>
      </c>
      <c r="BT837" t="str">
        <f>HYPERLINK("https%3A%2F%2Fwww.webofscience.com%2Fwos%2Fwoscc%2Ffull-record%2FWOS:A1996WD94300003","View Full Record in Web of Science")</f>
        <v>View Full Record in Web of Science</v>
      </c>
    </row>
    <row r="838" spans="1:72" x14ac:dyDescent="0.15">
      <c r="A838" t="s">
        <v>72</v>
      </c>
      <c r="B838" t="s">
        <v>9717</v>
      </c>
      <c r="C838" t="s">
        <v>74</v>
      </c>
      <c r="D838" t="s">
        <v>74</v>
      </c>
      <c r="E838" t="s">
        <v>74</v>
      </c>
      <c r="F838" t="s">
        <v>9717</v>
      </c>
      <c r="G838" t="s">
        <v>74</v>
      </c>
      <c r="H838" t="s">
        <v>74</v>
      </c>
      <c r="I838" t="s">
        <v>9718</v>
      </c>
      <c r="J838" t="s">
        <v>1784</v>
      </c>
      <c r="K838" t="s">
        <v>74</v>
      </c>
      <c r="L838" t="s">
        <v>74</v>
      </c>
      <c r="M838" t="s">
        <v>77</v>
      </c>
      <c r="N838" t="s">
        <v>78</v>
      </c>
      <c r="O838" t="s">
        <v>74</v>
      </c>
      <c r="P838" t="s">
        <v>74</v>
      </c>
      <c r="Q838" t="s">
        <v>74</v>
      </c>
      <c r="R838" t="s">
        <v>74</v>
      </c>
      <c r="S838" t="s">
        <v>74</v>
      </c>
      <c r="T838" t="s">
        <v>74</v>
      </c>
      <c r="U838" t="s">
        <v>9719</v>
      </c>
      <c r="V838" t="s">
        <v>9720</v>
      </c>
      <c r="W838" t="s">
        <v>9721</v>
      </c>
      <c r="X838" t="s">
        <v>9722</v>
      </c>
      <c r="Y838" t="s">
        <v>74</v>
      </c>
      <c r="Z838" t="s">
        <v>74</v>
      </c>
      <c r="AA838" t="s">
        <v>74</v>
      </c>
      <c r="AB838" t="s">
        <v>74</v>
      </c>
      <c r="AC838" t="s">
        <v>74</v>
      </c>
      <c r="AD838" t="s">
        <v>74</v>
      </c>
      <c r="AE838" t="s">
        <v>74</v>
      </c>
      <c r="AF838" t="s">
        <v>74</v>
      </c>
      <c r="AG838">
        <v>84</v>
      </c>
      <c r="AH838">
        <v>62</v>
      </c>
      <c r="AI838">
        <v>67</v>
      </c>
      <c r="AJ838">
        <v>0</v>
      </c>
      <c r="AK838">
        <v>11</v>
      </c>
      <c r="AL838" t="s">
        <v>707</v>
      </c>
      <c r="AM838" t="s">
        <v>572</v>
      </c>
      <c r="AN838" t="s">
        <v>708</v>
      </c>
      <c r="AO838" t="s">
        <v>1788</v>
      </c>
      <c r="AP838" t="s">
        <v>1789</v>
      </c>
      <c r="AQ838" t="s">
        <v>74</v>
      </c>
      <c r="AR838" t="s">
        <v>1784</v>
      </c>
      <c r="AS838" t="s">
        <v>1790</v>
      </c>
      <c r="AT838" t="s">
        <v>9189</v>
      </c>
      <c r="AU838">
        <v>1996</v>
      </c>
      <c r="AV838">
        <v>11</v>
      </c>
      <c r="AW838">
        <v>6</v>
      </c>
      <c r="AX838" t="s">
        <v>74</v>
      </c>
      <c r="AY838" t="s">
        <v>74</v>
      </c>
      <c r="AZ838" t="s">
        <v>74</v>
      </c>
      <c r="BA838" t="s">
        <v>74</v>
      </c>
      <c r="BB838">
        <v>701</v>
      </c>
      <c r="BC838">
        <v>716</v>
      </c>
      <c r="BD838" t="s">
        <v>74</v>
      </c>
      <c r="BE838" t="s">
        <v>9723</v>
      </c>
      <c r="BF838" t="str">
        <f>HYPERLINK("http://dx.doi.org/10.1029/96PA02406","http://dx.doi.org/10.1029/96PA02406")</f>
        <v>http://dx.doi.org/10.1029/96PA02406</v>
      </c>
      <c r="BG838" t="s">
        <v>74</v>
      </c>
      <c r="BH838" t="s">
        <v>74</v>
      </c>
      <c r="BI838">
        <v>16</v>
      </c>
      <c r="BJ838" t="s">
        <v>1792</v>
      </c>
      <c r="BK838" t="s">
        <v>95</v>
      </c>
      <c r="BL838" t="s">
        <v>1793</v>
      </c>
      <c r="BM838" t="s">
        <v>9724</v>
      </c>
      <c r="BN838" t="s">
        <v>74</v>
      </c>
      <c r="BO838" t="s">
        <v>74</v>
      </c>
      <c r="BP838" t="s">
        <v>74</v>
      </c>
      <c r="BQ838" t="s">
        <v>74</v>
      </c>
      <c r="BR838" t="s">
        <v>97</v>
      </c>
      <c r="BS838" t="s">
        <v>9725</v>
      </c>
      <c r="BT838" t="str">
        <f>HYPERLINK("https%3A%2F%2Fwww.webofscience.com%2Fwos%2Fwoscc%2Ffull-record%2FWOS:A1996VV49900004","View Full Record in Web of Science")</f>
        <v>View Full Record in Web of Science</v>
      </c>
    </row>
    <row r="839" spans="1:72" x14ac:dyDescent="0.15">
      <c r="A839" t="s">
        <v>72</v>
      </c>
      <c r="B839" t="s">
        <v>6694</v>
      </c>
      <c r="C839" t="s">
        <v>74</v>
      </c>
      <c r="D839" t="s">
        <v>74</v>
      </c>
      <c r="E839" t="s">
        <v>74</v>
      </c>
      <c r="F839" t="s">
        <v>6694</v>
      </c>
      <c r="G839" t="s">
        <v>74</v>
      </c>
      <c r="H839" t="s">
        <v>74</v>
      </c>
      <c r="I839" t="s">
        <v>9726</v>
      </c>
      <c r="J839" t="s">
        <v>9727</v>
      </c>
      <c r="K839" t="s">
        <v>74</v>
      </c>
      <c r="L839" t="s">
        <v>74</v>
      </c>
      <c r="M839" t="s">
        <v>77</v>
      </c>
      <c r="N839" t="s">
        <v>78</v>
      </c>
      <c r="O839" t="s">
        <v>74</v>
      </c>
      <c r="P839" t="s">
        <v>74</v>
      </c>
      <c r="Q839" t="s">
        <v>74</v>
      </c>
      <c r="R839" t="s">
        <v>74</v>
      </c>
      <c r="S839" t="s">
        <v>74</v>
      </c>
      <c r="T839" t="s">
        <v>9728</v>
      </c>
      <c r="U839" t="s">
        <v>9729</v>
      </c>
      <c r="V839" t="s">
        <v>9730</v>
      </c>
      <c r="W839" t="s">
        <v>74</v>
      </c>
      <c r="X839" t="s">
        <v>74</v>
      </c>
      <c r="Y839" t="s">
        <v>6696</v>
      </c>
      <c r="Z839" t="s">
        <v>74</v>
      </c>
      <c r="AA839" t="s">
        <v>74</v>
      </c>
      <c r="AB839" t="s">
        <v>74</v>
      </c>
      <c r="AC839" t="s">
        <v>74</v>
      </c>
      <c r="AD839" t="s">
        <v>74</v>
      </c>
      <c r="AE839" t="s">
        <v>74</v>
      </c>
      <c r="AF839" t="s">
        <v>74</v>
      </c>
      <c r="AG839">
        <v>31</v>
      </c>
      <c r="AH839">
        <v>3</v>
      </c>
      <c r="AI839">
        <v>4</v>
      </c>
      <c r="AJ839">
        <v>1</v>
      </c>
      <c r="AK839">
        <v>5</v>
      </c>
      <c r="AL839" t="s">
        <v>1328</v>
      </c>
      <c r="AM839" t="s">
        <v>1329</v>
      </c>
      <c r="AN839" t="s">
        <v>1330</v>
      </c>
      <c r="AO839" t="s">
        <v>9731</v>
      </c>
      <c r="AP839" t="s">
        <v>74</v>
      </c>
      <c r="AQ839" t="s">
        <v>74</v>
      </c>
      <c r="AR839" t="s">
        <v>9727</v>
      </c>
      <c r="AS839" t="s">
        <v>9732</v>
      </c>
      <c r="AT839" t="s">
        <v>9189</v>
      </c>
      <c r="AU839">
        <v>1996</v>
      </c>
      <c r="AV839">
        <v>40</v>
      </c>
      <c r="AW839">
        <v>6</v>
      </c>
      <c r="AX839" t="s">
        <v>74</v>
      </c>
      <c r="AY839" t="s">
        <v>74</v>
      </c>
      <c r="AZ839" t="s">
        <v>74</v>
      </c>
      <c r="BA839" t="s">
        <v>74</v>
      </c>
      <c r="BB839">
        <v>557</v>
      </c>
      <c r="BC839">
        <v>569</v>
      </c>
      <c r="BD839" t="s">
        <v>74</v>
      </c>
      <c r="BE839" t="s">
        <v>74</v>
      </c>
      <c r="BF839" t="s">
        <v>74</v>
      </c>
      <c r="BG839" t="s">
        <v>74</v>
      </c>
      <c r="BH839" t="s">
        <v>74</v>
      </c>
      <c r="BI839">
        <v>13</v>
      </c>
      <c r="BJ839" t="s">
        <v>7282</v>
      </c>
      <c r="BK839" t="s">
        <v>95</v>
      </c>
      <c r="BL839" t="s">
        <v>7283</v>
      </c>
      <c r="BM839" t="s">
        <v>9733</v>
      </c>
      <c r="BN839" t="s">
        <v>74</v>
      </c>
      <c r="BO839" t="s">
        <v>74</v>
      </c>
      <c r="BP839" t="s">
        <v>74</v>
      </c>
      <c r="BQ839" t="s">
        <v>74</v>
      </c>
      <c r="BR839" t="s">
        <v>97</v>
      </c>
      <c r="BS839" t="s">
        <v>9734</v>
      </c>
      <c r="BT839" t="str">
        <f>HYPERLINK("https%3A%2F%2Fwww.webofscience.com%2Fwos%2Fwoscc%2Ffull-record%2FWOS:A1996WB54300010","View Full Record in Web of Science")</f>
        <v>View Full Record in Web of Science</v>
      </c>
    </row>
    <row r="840" spans="1:72" x14ac:dyDescent="0.15">
      <c r="A840" t="s">
        <v>72</v>
      </c>
      <c r="B840" t="s">
        <v>9735</v>
      </c>
      <c r="C840" t="s">
        <v>74</v>
      </c>
      <c r="D840" t="s">
        <v>74</v>
      </c>
      <c r="E840" t="s">
        <v>74</v>
      </c>
      <c r="F840" t="s">
        <v>9735</v>
      </c>
      <c r="G840" t="s">
        <v>74</v>
      </c>
      <c r="H840" t="s">
        <v>74</v>
      </c>
      <c r="I840" t="s">
        <v>9736</v>
      </c>
      <c r="J840" t="s">
        <v>9737</v>
      </c>
      <c r="K840" t="s">
        <v>74</v>
      </c>
      <c r="L840" t="s">
        <v>74</v>
      </c>
      <c r="M840" t="s">
        <v>77</v>
      </c>
      <c r="N840" t="s">
        <v>428</v>
      </c>
      <c r="O840" t="s">
        <v>74</v>
      </c>
      <c r="P840" t="s">
        <v>74</v>
      </c>
      <c r="Q840" t="s">
        <v>74</v>
      </c>
      <c r="R840" t="s">
        <v>74</v>
      </c>
      <c r="S840" t="s">
        <v>74</v>
      </c>
      <c r="T840" t="s">
        <v>9738</v>
      </c>
      <c r="U840" t="s">
        <v>9739</v>
      </c>
      <c r="V840" t="s">
        <v>9740</v>
      </c>
      <c r="W840" t="s">
        <v>74</v>
      </c>
      <c r="X840" t="s">
        <v>74</v>
      </c>
      <c r="Y840" t="s">
        <v>9741</v>
      </c>
      <c r="Z840" t="s">
        <v>74</v>
      </c>
      <c r="AA840" t="s">
        <v>9742</v>
      </c>
      <c r="AB840" t="s">
        <v>9743</v>
      </c>
      <c r="AC840" t="s">
        <v>74</v>
      </c>
      <c r="AD840" t="s">
        <v>74</v>
      </c>
      <c r="AE840" t="s">
        <v>74</v>
      </c>
      <c r="AF840" t="s">
        <v>74</v>
      </c>
      <c r="AG840">
        <v>116</v>
      </c>
      <c r="AH840">
        <v>26</v>
      </c>
      <c r="AI840">
        <v>28</v>
      </c>
      <c r="AJ840">
        <v>2</v>
      </c>
      <c r="AK840">
        <v>48</v>
      </c>
      <c r="AL840" t="s">
        <v>9744</v>
      </c>
      <c r="AM840" t="s">
        <v>824</v>
      </c>
      <c r="AN840" t="s">
        <v>9745</v>
      </c>
      <c r="AO840" t="s">
        <v>9746</v>
      </c>
      <c r="AP840" t="s">
        <v>74</v>
      </c>
      <c r="AQ840" t="s">
        <v>74</v>
      </c>
      <c r="AR840" t="s">
        <v>9747</v>
      </c>
      <c r="AS840" t="s">
        <v>9748</v>
      </c>
      <c r="AT840" t="s">
        <v>9189</v>
      </c>
      <c r="AU840">
        <v>1996</v>
      </c>
      <c r="AV840">
        <v>20</v>
      </c>
      <c r="AW840">
        <v>4</v>
      </c>
      <c r="AX840" t="s">
        <v>74</v>
      </c>
      <c r="AY840" t="s">
        <v>74</v>
      </c>
      <c r="AZ840" t="s">
        <v>74</v>
      </c>
      <c r="BA840" t="s">
        <v>74</v>
      </c>
      <c r="BB840">
        <v>371</v>
      </c>
      <c r="BC840">
        <v>401</v>
      </c>
      <c r="BD840" t="s">
        <v>74</v>
      </c>
      <c r="BE840" t="s">
        <v>9749</v>
      </c>
      <c r="BF840" t="str">
        <f>HYPERLINK("http://dx.doi.org/10.1177/030913339602000401","http://dx.doi.org/10.1177/030913339602000401")</f>
        <v>http://dx.doi.org/10.1177/030913339602000401</v>
      </c>
      <c r="BG840" t="s">
        <v>74</v>
      </c>
      <c r="BH840" t="s">
        <v>74</v>
      </c>
      <c r="BI840">
        <v>31</v>
      </c>
      <c r="BJ840" t="s">
        <v>2354</v>
      </c>
      <c r="BK840" t="s">
        <v>95</v>
      </c>
      <c r="BL840" t="s">
        <v>2355</v>
      </c>
      <c r="BM840" t="s">
        <v>9750</v>
      </c>
      <c r="BN840" t="s">
        <v>74</v>
      </c>
      <c r="BO840" t="s">
        <v>74</v>
      </c>
      <c r="BP840" t="s">
        <v>74</v>
      </c>
      <c r="BQ840" t="s">
        <v>74</v>
      </c>
      <c r="BR840" t="s">
        <v>97</v>
      </c>
      <c r="BS840" t="s">
        <v>9751</v>
      </c>
      <c r="BT840" t="str">
        <f>HYPERLINK("https%3A%2F%2Fwww.webofscience.com%2Fwos%2Fwoscc%2Ffull-record%2FWOS:A1996WB12400001","View Full Record in Web of Science")</f>
        <v>View Full Record in Web of Science</v>
      </c>
    </row>
    <row r="841" spans="1:72" x14ac:dyDescent="0.15">
      <c r="A841" t="s">
        <v>72</v>
      </c>
      <c r="B841" t="s">
        <v>9752</v>
      </c>
      <c r="C841" t="s">
        <v>74</v>
      </c>
      <c r="D841" t="s">
        <v>74</v>
      </c>
      <c r="E841" t="s">
        <v>74</v>
      </c>
      <c r="F841" t="s">
        <v>9752</v>
      </c>
      <c r="G841" t="s">
        <v>74</v>
      </c>
      <c r="H841" t="s">
        <v>74</v>
      </c>
      <c r="I841" t="s">
        <v>9753</v>
      </c>
      <c r="J841" t="s">
        <v>5592</v>
      </c>
      <c r="K841" t="s">
        <v>74</v>
      </c>
      <c r="L841" t="s">
        <v>74</v>
      </c>
      <c r="M841" t="s">
        <v>77</v>
      </c>
      <c r="N841" t="s">
        <v>78</v>
      </c>
      <c r="O841" t="s">
        <v>74</v>
      </c>
      <c r="P841" t="s">
        <v>74</v>
      </c>
      <c r="Q841" t="s">
        <v>74</v>
      </c>
      <c r="R841" t="s">
        <v>74</v>
      </c>
      <c r="S841" t="s">
        <v>74</v>
      </c>
      <c r="T841" t="s">
        <v>74</v>
      </c>
      <c r="U841" t="s">
        <v>9754</v>
      </c>
      <c r="V841" t="s">
        <v>9755</v>
      </c>
      <c r="W841" t="s">
        <v>9756</v>
      </c>
      <c r="X841" t="s">
        <v>723</v>
      </c>
      <c r="Y841" t="s">
        <v>9757</v>
      </c>
      <c r="Z841" t="s">
        <v>74</v>
      </c>
      <c r="AA841" t="s">
        <v>2518</v>
      </c>
      <c r="AB841" t="s">
        <v>2519</v>
      </c>
      <c r="AC841" t="s">
        <v>74</v>
      </c>
      <c r="AD841" t="s">
        <v>74</v>
      </c>
      <c r="AE841" t="s">
        <v>74</v>
      </c>
      <c r="AF841" t="s">
        <v>74</v>
      </c>
      <c r="AG841">
        <v>37</v>
      </c>
      <c r="AH841">
        <v>35</v>
      </c>
      <c r="AI841">
        <v>39</v>
      </c>
      <c r="AJ841">
        <v>0</v>
      </c>
      <c r="AK841">
        <v>2</v>
      </c>
      <c r="AL841" t="s">
        <v>707</v>
      </c>
      <c r="AM841" t="s">
        <v>572</v>
      </c>
      <c r="AN841" t="s">
        <v>1536</v>
      </c>
      <c r="AO841" t="s">
        <v>5600</v>
      </c>
      <c r="AP841" t="s">
        <v>74</v>
      </c>
      <c r="AQ841" t="s">
        <v>74</v>
      </c>
      <c r="AR841" t="s">
        <v>5592</v>
      </c>
      <c r="AS841" t="s">
        <v>5602</v>
      </c>
      <c r="AT841" t="s">
        <v>9189</v>
      </c>
      <c r="AU841">
        <v>1996</v>
      </c>
      <c r="AV841">
        <v>15</v>
      </c>
      <c r="AW841">
        <v>6</v>
      </c>
      <c r="AX841" t="s">
        <v>74</v>
      </c>
      <c r="AY841" t="s">
        <v>74</v>
      </c>
      <c r="AZ841" t="s">
        <v>74</v>
      </c>
      <c r="BA841" t="s">
        <v>74</v>
      </c>
      <c r="BB841">
        <v>1309</v>
      </c>
      <c r="BC841">
        <v>1324</v>
      </c>
      <c r="BD841" t="s">
        <v>74</v>
      </c>
      <c r="BE841" t="s">
        <v>9758</v>
      </c>
      <c r="BF841" t="str">
        <f>HYPERLINK("http://dx.doi.org/10.1029/96TC00840","http://dx.doi.org/10.1029/96TC00840")</f>
        <v>http://dx.doi.org/10.1029/96TC00840</v>
      </c>
      <c r="BG841" t="s">
        <v>74</v>
      </c>
      <c r="BH841" t="s">
        <v>74</v>
      </c>
      <c r="BI841">
        <v>16</v>
      </c>
      <c r="BJ841" t="s">
        <v>225</v>
      </c>
      <c r="BK841" t="s">
        <v>95</v>
      </c>
      <c r="BL841" t="s">
        <v>225</v>
      </c>
      <c r="BM841" t="s">
        <v>9759</v>
      </c>
      <c r="BN841" t="s">
        <v>74</v>
      </c>
      <c r="BO841" t="s">
        <v>74</v>
      </c>
      <c r="BP841" t="s">
        <v>74</v>
      </c>
      <c r="BQ841" t="s">
        <v>74</v>
      </c>
      <c r="BR841" t="s">
        <v>97</v>
      </c>
      <c r="BS841" t="s">
        <v>9760</v>
      </c>
      <c r="BT841" t="str">
        <f>HYPERLINK("https%3A%2F%2Fwww.webofscience.com%2Fwos%2Fwoscc%2Ffull-record%2FWOS:A1996WA12700011","View Full Record in Web of Science")</f>
        <v>View Full Record in Web of Science</v>
      </c>
    </row>
    <row r="842" spans="1:72" x14ac:dyDescent="0.15">
      <c r="A842" t="s">
        <v>72</v>
      </c>
      <c r="B842" t="s">
        <v>9761</v>
      </c>
      <c r="C842" t="s">
        <v>74</v>
      </c>
      <c r="D842" t="s">
        <v>74</v>
      </c>
      <c r="E842" t="s">
        <v>74</v>
      </c>
      <c r="F842" t="s">
        <v>9761</v>
      </c>
      <c r="G842" t="s">
        <v>74</v>
      </c>
      <c r="H842" t="s">
        <v>74</v>
      </c>
      <c r="I842" t="s">
        <v>9762</v>
      </c>
      <c r="J842" t="s">
        <v>5592</v>
      </c>
      <c r="K842" t="s">
        <v>74</v>
      </c>
      <c r="L842" t="s">
        <v>74</v>
      </c>
      <c r="M842" t="s">
        <v>77</v>
      </c>
      <c r="N842" t="s">
        <v>78</v>
      </c>
      <c r="O842" t="s">
        <v>74</v>
      </c>
      <c r="P842" t="s">
        <v>74</v>
      </c>
      <c r="Q842" t="s">
        <v>74</v>
      </c>
      <c r="R842" t="s">
        <v>74</v>
      </c>
      <c r="S842" t="s">
        <v>74</v>
      </c>
      <c r="T842" t="s">
        <v>74</v>
      </c>
      <c r="U842" t="s">
        <v>9763</v>
      </c>
      <c r="V842" t="s">
        <v>9764</v>
      </c>
      <c r="W842" t="s">
        <v>74</v>
      </c>
      <c r="X842" t="s">
        <v>74</v>
      </c>
      <c r="Y842" t="s">
        <v>9765</v>
      </c>
      <c r="Z842" t="s">
        <v>74</v>
      </c>
      <c r="AA842" t="s">
        <v>2518</v>
      </c>
      <c r="AB842" t="s">
        <v>2519</v>
      </c>
      <c r="AC842" t="s">
        <v>74</v>
      </c>
      <c r="AD842" t="s">
        <v>74</v>
      </c>
      <c r="AE842" t="s">
        <v>74</v>
      </c>
      <c r="AF842" t="s">
        <v>74</v>
      </c>
      <c r="AG842">
        <v>74</v>
      </c>
      <c r="AH842">
        <v>112</v>
      </c>
      <c r="AI842">
        <v>116</v>
      </c>
      <c r="AJ842">
        <v>1</v>
      </c>
      <c r="AK842">
        <v>10</v>
      </c>
      <c r="AL842" t="s">
        <v>707</v>
      </c>
      <c r="AM842" t="s">
        <v>572</v>
      </c>
      <c r="AN842" t="s">
        <v>1536</v>
      </c>
      <c r="AO842" t="s">
        <v>5600</v>
      </c>
      <c r="AP842" t="s">
        <v>74</v>
      </c>
      <c r="AQ842" t="s">
        <v>74</v>
      </c>
      <c r="AR842" t="s">
        <v>5592</v>
      </c>
      <c r="AS842" t="s">
        <v>5602</v>
      </c>
      <c r="AT842" t="s">
        <v>9189</v>
      </c>
      <c r="AU842">
        <v>1996</v>
      </c>
      <c r="AV842">
        <v>15</v>
      </c>
      <c r="AW842">
        <v>6</v>
      </c>
      <c r="AX842" t="s">
        <v>74</v>
      </c>
      <c r="AY842" t="s">
        <v>74</v>
      </c>
      <c r="AZ842" t="s">
        <v>74</v>
      </c>
      <c r="BA842" t="s">
        <v>74</v>
      </c>
      <c r="BB842">
        <v>1325</v>
      </c>
      <c r="BC842">
        <v>1341</v>
      </c>
      <c r="BD842" t="s">
        <v>74</v>
      </c>
      <c r="BE842" t="s">
        <v>9766</v>
      </c>
      <c r="BF842" t="str">
        <f>HYPERLINK("http://dx.doi.org/10.1029/96TC01484","http://dx.doi.org/10.1029/96TC01484")</f>
        <v>http://dx.doi.org/10.1029/96TC01484</v>
      </c>
      <c r="BG842" t="s">
        <v>74</v>
      </c>
      <c r="BH842" t="s">
        <v>74</v>
      </c>
      <c r="BI842">
        <v>17</v>
      </c>
      <c r="BJ842" t="s">
        <v>225</v>
      </c>
      <c r="BK842" t="s">
        <v>95</v>
      </c>
      <c r="BL842" t="s">
        <v>225</v>
      </c>
      <c r="BM842" t="s">
        <v>9759</v>
      </c>
      <c r="BN842" t="s">
        <v>74</v>
      </c>
      <c r="BO842" t="s">
        <v>74</v>
      </c>
      <c r="BP842" t="s">
        <v>74</v>
      </c>
      <c r="BQ842" t="s">
        <v>74</v>
      </c>
      <c r="BR842" t="s">
        <v>97</v>
      </c>
      <c r="BS842" t="s">
        <v>9767</v>
      </c>
      <c r="BT842" t="str">
        <f>HYPERLINK("https%3A%2F%2Fwww.webofscience.com%2Fwos%2Fwoscc%2Ffull-record%2FWOS:A1996WA12700012","View Full Record in Web of Science")</f>
        <v>View Full Record in Web of Science</v>
      </c>
    </row>
    <row r="843" spans="1:72" x14ac:dyDescent="0.15">
      <c r="A843" t="s">
        <v>72</v>
      </c>
      <c r="B843" t="s">
        <v>9768</v>
      </c>
      <c r="C843" t="s">
        <v>74</v>
      </c>
      <c r="D843" t="s">
        <v>74</v>
      </c>
      <c r="E843" t="s">
        <v>74</v>
      </c>
      <c r="F843" t="s">
        <v>9768</v>
      </c>
      <c r="G843" t="s">
        <v>74</v>
      </c>
      <c r="H843" t="s">
        <v>74</v>
      </c>
      <c r="I843" t="s">
        <v>9769</v>
      </c>
      <c r="J843" t="s">
        <v>696</v>
      </c>
      <c r="K843" t="s">
        <v>74</v>
      </c>
      <c r="L843" t="s">
        <v>74</v>
      </c>
      <c r="M843" t="s">
        <v>77</v>
      </c>
      <c r="N843" t="s">
        <v>78</v>
      </c>
      <c r="O843" t="s">
        <v>74</v>
      </c>
      <c r="P843" t="s">
        <v>74</v>
      </c>
      <c r="Q843" t="s">
        <v>74</v>
      </c>
      <c r="R843" t="s">
        <v>74</v>
      </c>
      <c r="S843" t="s">
        <v>74</v>
      </c>
      <c r="T843" t="s">
        <v>74</v>
      </c>
      <c r="U843" t="s">
        <v>9770</v>
      </c>
      <c r="V843" t="s">
        <v>9771</v>
      </c>
      <c r="W843" t="s">
        <v>9772</v>
      </c>
      <c r="X843" t="s">
        <v>74</v>
      </c>
      <c r="Y843" t="s">
        <v>74</v>
      </c>
      <c r="Z843" t="s">
        <v>74</v>
      </c>
      <c r="AA843" t="s">
        <v>9773</v>
      </c>
      <c r="AB843" t="s">
        <v>74</v>
      </c>
      <c r="AC843" t="s">
        <v>74</v>
      </c>
      <c r="AD843" t="s">
        <v>74</v>
      </c>
      <c r="AE843" t="s">
        <v>74</v>
      </c>
      <c r="AF843" t="s">
        <v>74</v>
      </c>
      <c r="AG843">
        <v>18</v>
      </c>
      <c r="AH843">
        <v>17</v>
      </c>
      <c r="AI843">
        <v>17</v>
      </c>
      <c r="AJ843">
        <v>0</v>
      </c>
      <c r="AK843">
        <v>3</v>
      </c>
      <c r="AL843" t="s">
        <v>707</v>
      </c>
      <c r="AM843" t="s">
        <v>572</v>
      </c>
      <c r="AN843" t="s">
        <v>708</v>
      </c>
      <c r="AO843" t="s">
        <v>709</v>
      </c>
      <c r="AP843" t="s">
        <v>74</v>
      </c>
      <c r="AQ843" t="s">
        <v>74</v>
      </c>
      <c r="AR843" t="s">
        <v>711</v>
      </c>
      <c r="AS843" t="s">
        <v>712</v>
      </c>
      <c r="AT843" t="s">
        <v>9774</v>
      </c>
      <c r="AU843">
        <v>1996</v>
      </c>
      <c r="AV843">
        <v>101</v>
      </c>
      <c r="AW843" t="s">
        <v>9775</v>
      </c>
      <c r="AX843" t="s">
        <v>74</v>
      </c>
      <c r="AY843" t="s">
        <v>74</v>
      </c>
      <c r="AZ843" t="s">
        <v>74</v>
      </c>
      <c r="BA843" t="s">
        <v>74</v>
      </c>
      <c r="BB843">
        <v>26615</v>
      </c>
      <c r="BC843">
        <v>26629</v>
      </c>
      <c r="BD843" t="s">
        <v>74</v>
      </c>
      <c r="BE843" t="s">
        <v>9776</v>
      </c>
      <c r="BF843" t="str">
        <f>HYPERLINK("http://dx.doi.org/10.1029/96JD02198","http://dx.doi.org/10.1029/96JD02198")</f>
        <v>http://dx.doi.org/10.1029/96JD02198</v>
      </c>
      <c r="BG843" t="s">
        <v>74</v>
      </c>
      <c r="BH843" t="s">
        <v>74</v>
      </c>
      <c r="BI843">
        <v>15</v>
      </c>
      <c r="BJ843" t="s">
        <v>306</v>
      </c>
      <c r="BK843" t="s">
        <v>95</v>
      </c>
      <c r="BL843" t="s">
        <v>306</v>
      </c>
      <c r="BM843" t="s">
        <v>9777</v>
      </c>
      <c r="BN843" t="s">
        <v>74</v>
      </c>
      <c r="BO843" t="s">
        <v>74</v>
      </c>
      <c r="BP843" t="s">
        <v>74</v>
      </c>
      <c r="BQ843" t="s">
        <v>74</v>
      </c>
      <c r="BR843" t="s">
        <v>97</v>
      </c>
      <c r="BS843" t="s">
        <v>9778</v>
      </c>
      <c r="BT843" t="str">
        <f>HYPERLINK("https%3A%2F%2Fwww.webofscience.com%2Fwos%2Fwoscc%2Ffull-record%2FWOS:A1996VW42100039","View Full Record in Web of Science")</f>
        <v>View Full Record in Web of Science</v>
      </c>
    </row>
    <row r="844" spans="1:72" x14ac:dyDescent="0.15">
      <c r="A844" t="s">
        <v>72</v>
      </c>
      <c r="B844" t="s">
        <v>9779</v>
      </c>
      <c r="C844" t="s">
        <v>74</v>
      </c>
      <c r="D844" t="s">
        <v>74</v>
      </c>
      <c r="E844" t="s">
        <v>74</v>
      </c>
      <c r="F844" t="s">
        <v>9779</v>
      </c>
      <c r="G844" t="s">
        <v>74</v>
      </c>
      <c r="H844" t="s">
        <v>74</v>
      </c>
      <c r="I844" t="s">
        <v>9780</v>
      </c>
      <c r="J844" t="s">
        <v>817</v>
      </c>
      <c r="K844" t="s">
        <v>74</v>
      </c>
      <c r="L844" t="s">
        <v>74</v>
      </c>
      <c r="M844" t="s">
        <v>77</v>
      </c>
      <c r="N844" t="s">
        <v>1701</v>
      </c>
      <c r="O844" t="s">
        <v>74</v>
      </c>
      <c r="P844" t="s">
        <v>74</v>
      </c>
      <c r="Q844" t="s">
        <v>74</v>
      </c>
      <c r="R844" t="s">
        <v>74</v>
      </c>
      <c r="S844" t="s">
        <v>74</v>
      </c>
      <c r="T844" t="s">
        <v>74</v>
      </c>
      <c r="U844" t="s">
        <v>74</v>
      </c>
      <c r="V844" t="s">
        <v>74</v>
      </c>
      <c r="W844" t="s">
        <v>74</v>
      </c>
      <c r="X844" t="s">
        <v>74</v>
      </c>
      <c r="Y844" t="s">
        <v>9781</v>
      </c>
      <c r="Z844" t="s">
        <v>74</v>
      </c>
      <c r="AA844" t="s">
        <v>74</v>
      </c>
      <c r="AB844" t="s">
        <v>74</v>
      </c>
      <c r="AC844" t="s">
        <v>74</v>
      </c>
      <c r="AD844" t="s">
        <v>74</v>
      </c>
      <c r="AE844" t="s">
        <v>74</v>
      </c>
      <c r="AF844" t="s">
        <v>74</v>
      </c>
      <c r="AG844">
        <v>8</v>
      </c>
      <c r="AH844">
        <v>10</v>
      </c>
      <c r="AI844">
        <v>11</v>
      </c>
      <c r="AJ844">
        <v>0</v>
      </c>
      <c r="AK844">
        <v>6</v>
      </c>
      <c r="AL844" t="s">
        <v>823</v>
      </c>
      <c r="AM844" t="s">
        <v>824</v>
      </c>
      <c r="AN844" t="s">
        <v>9173</v>
      </c>
      <c r="AO844" t="s">
        <v>826</v>
      </c>
      <c r="AP844" t="s">
        <v>74</v>
      </c>
      <c r="AQ844" t="s">
        <v>74</v>
      </c>
      <c r="AR844" t="s">
        <v>817</v>
      </c>
      <c r="AS844" t="s">
        <v>827</v>
      </c>
      <c r="AT844" t="s">
        <v>9782</v>
      </c>
      <c r="AU844">
        <v>1996</v>
      </c>
      <c r="AV844">
        <v>384</v>
      </c>
      <c r="AW844">
        <v>6606</v>
      </c>
      <c r="AX844" t="s">
        <v>74</v>
      </c>
      <c r="AY844" t="s">
        <v>74</v>
      </c>
      <c r="AZ844" t="s">
        <v>74</v>
      </c>
      <c r="BA844" t="s">
        <v>74</v>
      </c>
      <c r="BB844">
        <v>222</v>
      </c>
      <c r="BC844">
        <v>223</v>
      </c>
      <c r="BD844" t="s">
        <v>74</v>
      </c>
      <c r="BE844" t="s">
        <v>9783</v>
      </c>
      <c r="BF844" t="str">
        <f>HYPERLINK("http://dx.doi.org/10.1038/384222a0","http://dx.doi.org/10.1038/384222a0")</f>
        <v>http://dx.doi.org/10.1038/384222a0</v>
      </c>
      <c r="BG844" t="s">
        <v>74</v>
      </c>
      <c r="BH844" t="s">
        <v>74</v>
      </c>
      <c r="BI844">
        <v>2</v>
      </c>
      <c r="BJ844" t="s">
        <v>619</v>
      </c>
      <c r="BK844" t="s">
        <v>95</v>
      </c>
      <c r="BL844" t="s">
        <v>620</v>
      </c>
      <c r="BM844" t="s">
        <v>9784</v>
      </c>
      <c r="BN844" t="s">
        <v>74</v>
      </c>
      <c r="BO844" t="s">
        <v>74</v>
      </c>
      <c r="BP844" t="s">
        <v>74</v>
      </c>
      <c r="BQ844" t="s">
        <v>74</v>
      </c>
      <c r="BR844" t="s">
        <v>97</v>
      </c>
      <c r="BS844" t="s">
        <v>9785</v>
      </c>
      <c r="BT844" t="str">
        <f>HYPERLINK("https%3A%2F%2Fwww.webofscience.com%2Fwos%2Fwoscc%2Ffull-record%2FWOS:A1996VU38100031","View Full Record in Web of Science")</f>
        <v>View Full Record in Web of Science</v>
      </c>
    </row>
    <row r="845" spans="1:72" x14ac:dyDescent="0.15">
      <c r="A845" t="s">
        <v>72</v>
      </c>
      <c r="B845" t="s">
        <v>9786</v>
      </c>
      <c r="C845" t="s">
        <v>74</v>
      </c>
      <c r="D845" t="s">
        <v>74</v>
      </c>
      <c r="E845" t="s">
        <v>74</v>
      </c>
      <c r="F845" t="s">
        <v>9786</v>
      </c>
      <c r="G845" t="s">
        <v>74</v>
      </c>
      <c r="H845" t="s">
        <v>74</v>
      </c>
      <c r="I845" t="s">
        <v>9787</v>
      </c>
      <c r="J845" t="s">
        <v>9788</v>
      </c>
      <c r="K845" t="s">
        <v>74</v>
      </c>
      <c r="L845" t="s">
        <v>74</v>
      </c>
      <c r="M845" t="s">
        <v>77</v>
      </c>
      <c r="N845" t="s">
        <v>78</v>
      </c>
      <c r="O845" t="s">
        <v>74</v>
      </c>
      <c r="P845" t="s">
        <v>74</v>
      </c>
      <c r="Q845" t="s">
        <v>74</v>
      </c>
      <c r="R845" t="s">
        <v>74</v>
      </c>
      <c r="S845" t="s">
        <v>74</v>
      </c>
      <c r="T845" t="s">
        <v>9789</v>
      </c>
      <c r="U845" t="s">
        <v>9790</v>
      </c>
      <c r="V845" t="s">
        <v>9791</v>
      </c>
      <c r="W845" t="s">
        <v>9792</v>
      </c>
      <c r="X845" t="s">
        <v>9793</v>
      </c>
      <c r="Y845" t="s">
        <v>9794</v>
      </c>
      <c r="Z845" t="s">
        <v>74</v>
      </c>
      <c r="AA845" t="s">
        <v>3547</v>
      </c>
      <c r="AB845" t="s">
        <v>9795</v>
      </c>
      <c r="AC845" t="s">
        <v>74</v>
      </c>
      <c r="AD845" t="s">
        <v>74</v>
      </c>
      <c r="AE845" t="s">
        <v>74</v>
      </c>
      <c r="AF845" t="s">
        <v>74</v>
      </c>
      <c r="AG845">
        <v>30</v>
      </c>
      <c r="AH845">
        <v>38</v>
      </c>
      <c r="AI845">
        <v>39</v>
      </c>
      <c r="AJ845">
        <v>0</v>
      </c>
      <c r="AK845">
        <v>6</v>
      </c>
      <c r="AL845" t="s">
        <v>108</v>
      </c>
      <c r="AM845" t="s">
        <v>109</v>
      </c>
      <c r="AN845" t="s">
        <v>110</v>
      </c>
      <c r="AO845" t="s">
        <v>9796</v>
      </c>
      <c r="AP845" t="s">
        <v>74</v>
      </c>
      <c r="AQ845" t="s">
        <v>74</v>
      </c>
      <c r="AR845" t="s">
        <v>9788</v>
      </c>
      <c r="AS845" t="s">
        <v>9797</v>
      </c>
      <c r="AT845" t="s">
        <v>9798</v>
      </c>
      <c r="AU845">
        <v>1996</v>
      </c>
      <c r="AV845">
        <v>147</v>
      </c>
      <c r="AW845" t="s">
        <v>636</v>
      </c>
      <c r="AX845" t="s">
        <v>74</v>
      </c>
      <c r="AY845" t="s">
        <v>74</v>
      </c>
      <c r="AZ845" t="s">
        <v>74</v>
      </c>
      <c r="BA845" t="s">
        <v>74</v>
      </c>
      <c r="BB845">
        <v>115</v>
      </c>
      <c r="BC845">
        <v>125</v>
      </c>
      <c r="BD845" t="s">
        <v>74</v>
      </c>
      <c r="BE845" t="s">
        <v>9799</v>
      </c>
      <c r="BF845" t="str">
        <f>HYPERLINK("http://dx.doi.org/10.1016/S0044-8486(96)01391-9","http://dx.doi.org/10.1016/S0044-8486(96)01391-9")</f>
        <v>http://dx.doi.org/10.1016/S0044-8486(96)01391-9</v>
      </c>
      <c r="BG845" t="s">
        <v>74</v>
      </c>
      <c r="BH845" t="s">
        <v>74</v>
      </c>
      <c r="BI845">
        <v>11</v>
      </c>
      <c r="BJ845" t="s">
        <v>7336</v>
      </c>
      <c r="BK845" t="s">
        <v>95</v>
      </c>
      <c r="BL845" t="s">
        <v>7336</v>
      </c>
      <c r="BM845" t="s">
        <v>9800</v>
      </c>
      <c r="BN845" t="s">
        <v>74</v>
      </c>
      <c r="BO845" t="s">
        <v>74</v>
      </c>
      <c r="BP845" t="s">
        <v>74</v>
      </c>
      <c r="BQ845" t="s">
        <v>74</v>
      </c>
      <c r="BR845" t="s">
        <v>97</v>
      </c>
      <c r="BS845" t="s">
        <v>9801</v>
      </c>
      <c r="BT845" t="str">
        <f>HYPERLINK("https%3A%2F%2Fwww.webofscience.com%2Fwos%2Fwoscc%2Ffull-record%2FWOS:A1996VZ85300009","View Full Record in Web of Science")</f>
        <v>View Full Record in Web of Science</v>
      </c>
    </row>
    <row r="846" spans="1:72" x14ac:dyDescent="0.15">
      <c r="A846" t="s">
        <v>72</v>
      </c>
      <c r="B846" t="s">
        <v>9802</v>
      </c>
      <c r="C846" t="s">
        <v>74</v>
      </c>
      <c r="D846" t="s">
        <v>74</v>
      </c>
      <c r="E846" t="s">
        <v>74</v>
      </c>
      <c r="F846" t="s">
        <v>9802</v>
      </c>
      <c r="G846" t="s">
        <v>74</v>
      </c>
      <c r="H846" t="s">
        <v>74</v>
      </c>
      <c r="I846" t="s">
        <v>9803</v>
      </c>
      <c r="J846" t="s">
        <v>696</v>
      </c>
      <c r="K846" t="s">
        <v>74</v>
      </c>
      <c r="L846" t="s">
        <v>74</v>
      </c>
      <c r="M846" t="s">
        <v>77</v>
      </c>
      <c r="N846" t="s">
        <v>78</v>
      </c>
      <c r="O846" t="s">
        <v>74</v>
      </c>
      <c r="P846" t="s">
        <v>74</v>
      </c>
      <c r="Q846" t="s">
        <v>74</v>
      </c>
      <c r="R846" t="s">
        <v>74</v>
      </c>
      <c r="S846" t="s">
        <v>74</v>
      </c>
      <c r="T846" t="s">
        <v>74</v>
      </c>
      <c r="U846" t="s">
        <v>9804</v>
      </c>
      <c r="V846" t="s">
        <v>9805</v>
      </c>
      <c r="W846" t="s">
        <v>74</v>
      </c>
      <c r="X846" t="s">
        <v>74</v>
      </c>
      <c r="Y846" t="s">
        <v>9806</v>
      </c>
      <c r="Z846" t="s">
        <v>74</v>
      </c>
      <c r="AA846" t="s">
        <v>9807</v>
      </c>
      <c r="AB846" t="s">
        <v>9808</v>
      </c>
      <c r="AC846" t="s">
        <v>74</v>
      </c>
      <c r="AD846" t="s">
        <v>74</v>
      </c>
      <c r="AE846" t="s">
        <v>74</v>
      </c>
      <c r="AF846" t="s">
        <v>74</v>
      </c>
      <c r="AG846">
        <v>52</v>
      </c>
      <c r="AH846">
        <v>27</v>
      </c>
      <c r="AI846">
        <v>28</v>
      </c>
      <c r="AJ846">
        <v>0</v>
      </c>
      <c r="AK846">
        <v>5</v>
      </c>
      <c r="AL846" t="s">
        <v>707</v>
      </c>
      <c r="AM846" t="s">
        <v>572</v>
      </c>
      <c r="AN846" t="s">
        <v>708</v>
      </c>
      <c r="AO846" t="s">
        <v>709</v>
      </c>
      <c r="AP846" t="s">
        <v>74</v>
      </c>
      <c r="AQ846" t="s">
        <v>74</v>
      </c>
      <c r="AR846" t="s">
        <v>711</v>
      </c>
      <c r="AS846" t="s">
        <v>712</v>
      </c>
      <c r="AT846" t="s">
        <v>9798</v>
      </c>
      <c r="AU846">
        <v>1996</v>
      </c>
      <c r="AV846">
        <v>101</v>
      </c>
      <c r="AW846" t="s">
        <v>9809</v>
      </c>
      <c r="AX846" t="s">
        <v>74</v>
      </c>
      <c r="AY846" t="s">
        <v>74</v>
      </c>
      <c r="AZ846" t="s">
        <v>74</v>
      </c>
      <c r="BA846" t="s">
        <v>74</v>
      </c>
      <c r="BB846">
        <v>26023</v>
      </c>
      <c r="BC846">
        <v>26038</v>
      </c>
      <c r="BD846" t="s">
        <v>74</v>
      </c>
      <c r="BE846" t="s">
        <v>9810</v>
      </c>
      <c r="BF846" t="str">
        <f>HYPERLINK("http://dx.doi.org/10.1029/96JD02011","http://dx.doi.org/10.1029/96JD02011")</f>
        <v>http://dx.doi.org/10.1029/96JD02011</v>
      </c>
      <c r="BG846" t="s">
        <v>74</v>
      </c>
      <c r="BH846" t="s">
        <v>74</v>
      </c>
      <c r="BI846">
        <v>16</v>
      </c>
      <c r="BJ846" t="s">
        <v>306</v>
      </c>
      <c r="BK846" t="s">
        <v>95</v>
      </c>
      <c r="BL846" t="s">
        <v>306</v>
      </c>
      <c r="BM846" t="s">
        <v>9811</v>
      </c>
      <c r="BN846" t="s">
        <v>74</v>
      </c>
      <c r="BO846" t="s">
        <v>74</v>
      </c>
      <c r="BP846" t="s">
        <v>74</v>
      </c>
      <c r="BQ846" t="s">
        <v>74</v>
      </c>
      <c r="BR846" t="s">
        <v>97</v>
      </c>
      <c r="BS846" t="s">
        <v>9812</v>
      </c>
      <c r="BT846" t="str">
        <f>HYPERLINK("https%3A%2F%2Fwww.webofscience.com%2Fwos%2Fwoscc%2Ffull-record%2FWOS:A1996VU98800014","View Full Record in Web of Science")</f>
        <v>View Full Record in Web of Science</v>
      </c>
    </row>
    <row r="847" spans="1:72" x14ac:dyDescent="0.15">
      <c r="A847" t="s">
        <v>72</v>
      </c>
      <c r="B847" t="s">
        <v>9813</v>
      </c>
      <c r="C847" t="s">
        <v>74</v>
      </c>
      <c r="D847" t="s">
        <v>74</v>
      </c>
      <c r="E847" t="s">
        <v>74</v>
      </c>
      <c r="F847" t="s">
        <v>9813</v>
      </c>
      <c r="G847" t="s">
        <v>74</v>
      </c>
      <c r="H847" t="s">
        <v>74</v>
      </c>
      <c r="I847" t="s">
        <v>9814</v>
      </c>
      <c r="J847" t="s">
        <v>1530</v>
      </c>
      <c r="K847" t="s">
        <v>74</v>
      </c>
      <c r="L847" t="s">
        <v>74</v>
      </c>
      <c r="M847" t="s">
        <v>77</v>
      </c>
      <c r="N847" t="s">
        <v>78</v>
      </c>
      <c r="O847" t="s">
        <v>74</v>
      </c>
      <c r="P847" t="s">
        <v>74</v>
      </c>
      <c r="Q847" t="s">
        <v>74</v>
      </c>
      <c r="R847" t="s">
        <v>74</v>
      </c>
      <c r="S847" t="s">
        <v>74</v>
      </c>
      <c r="T847" t="s">
        <v>74</v>
      </c>
      <c r="U847" t="s">
        <v>4543</v>
      </c>
      <c r="V847" t="s">
        <v>9815</v>
      </c>
      <c r="W847" t="s">
        <v>9816</v>
      </c>
      <c r="X847" t="s">
        <v>9817</v>
      </c>
      <c r="Y847" t="s">
        <v>4547</v>
      </c>
      <c r="Z847" t="s">
        <v>74</v>
      </c>
      <c r="AA847" t="s">
        <v>9818</v>
      </c>
      <c r="AB847" t="s">
        <v>74</v>
      </c>
      <c r="AC847" t="s">
        <v>74</v>
      </c>
      <c r="AD847" t="s">
        <v>74</v>
      </c>
      <c r="AE847" t="s">
        <v>74</v>
      </c>
      <c r="AF847" t="s">
        <v>74</v>
      </c>
      <c r="AG847">
        <v>24</v>
      </c>
      <c r="AH847">
        <v>19</v>
      </c>
      <c r="AI847">
        <v>19</v>
      </c>
      <c r="AJ847">
        <v>1</v>
      </c>
      <c r="AK847">
        <v>12</v>
      </c>
      <c r="AL847" t="s">
        <v>707</v>
      </c>
      <c r="AM847" t="s">
        <v>572</v>
      </c>
      <c r="AN847" t="s">
        <v>1536</v>
      </c>
      <c r="AO847" t="s">
        <v>1537</v>
      </c>
      <c r="AP847" t="s">
        <v>74</v>
      </c>
      <c r="AQ847" t="s">
        <v>74</v>
      </c>
      <c r="AR847" t="s">
        <v>1538</v>
      </c>
      <c r="AS847" t="s">
        <v>1539</v>
      </c>
      <c r="AT847" t="s">
        <v>9819</v>
      </c>
      <c r="AU847">
        <v>1996</v>
      </c>
      <c r="AV847">
        <v>23</v>
      </c>
      <c r="AW847">
        <v>23</v>
      </c>
      <c r="AX847" t="s">
        <v>74</v>
      </c>
      <c r="AY847" t="s">
        <v>74</v>
      </c>
      <c r="AZ847" t="s">
        <v>74</v>
      </c>
      <c r="BA847" t="s">
        <v>74</v>
      </c>
      <c r="BB847">
        <v>3345</v>
      </c>
      <c r="BC847">
        <v>3348</v>
      </c>
      <c r="BD847" t="s">
        <v>74</v>
      </c>
      <c r="BE847" t="s">
        <v>9820</v>
      </c>
      <c r="BF847" t="str">
        <f>HYPERLINK("http://dx.doi.org/10.1029/96GL03156","http://dx.doi.org/10.1029/96GL03156")</f>
        <v>http://dx.doi.org/10.1029/96GL03156</v>
      </c>
      <c r="BG847" t="s">
        <v>74</v>
      </c>
      <c r="BH847" t="s">
        <v>74</v>
      </c>
      <c r="BI847">
        <v>4</v>
      </c>
      <c r="BJ847" t="s">
        <v>1541</v>
      </c>
      <c r="BK847" t="s">
        <v>95</v>
      </c>
      <c r="BL847" t="s">
        <v>564</v>
      </c>
      <c r="BM847" t="s">
        <v>9821</v>
      </c>
      <c r="BN847" t="s">
        <v>74</v>
      </c>
      <c r="BO847" t="s">
        <v>74</v>
      </c>
      <c r="BP847" t="s">
        <v>74</v>
      </c>
      <c r="BQ847" t="s">
        <v>74</v>
      </c>
      <c r="BR847" t="s">
        <v>97</v>
      </c>
      <c r="BS847" t="s">
        <v>9822</v>
      </c>
      <c r="BT847" t="str">
        <f>HYPERLINK("https%3A%2F%2Fwww.webofscience.com%2Fwos%2Fwoscc%2Ffull-record%2FWOS:A1996VU34600016","View Full Record in Web of Science")</f>
        <v>View Full Record in Web of Science</v>
      </c>
    </row>
    <row r="848" spans="1:72" x14ac:dyDescent="0.15">
      <c r="A848" t="s">
        <v>72</v>
      </c>
      <c r="B848" t="s">
        <v>9823</v>
      </c>
      <c r="C848" t="s">
        <v>74</v>
      </c>
      <c r="D848" t="s">
        <v>74</v>
      </c>
      <c r="E848" t="s">
        <v>74</v>
      </c>
      <c r="F848" t="s">
        <v>9823</v>
      </c>
      <c r="G848" t="s">
        <v>74</v>
      </c>
      <c r="H848" t="s">
        <v>74</v>
      </c>
      <c r="I848" t="s">
        <v>9824</v>
      </c>
      <c r="J848" t="s">
        <v>1049</v>
      </c>
      <c r="K848" t="s">
        <v>74</v>
      </c>
      <c r="L848" t="s">
        <v>74</v>
      </c>
      <c r="M848" t="s">
        <v>77</v>
      </c>
      <c r="N848" t="s">
        <v>78</v>
      </c>
      <c r="O848" t="s">
        <v>74</v>
      </c>
      <c r="P848" t="s">
        <v>74</v>
      </c>
      <c r="Q848" t="s">
        <v>74</v>
      </c>
      <c r="R848" t="s">
        <v>74</v>
      </c>
      <c r="S848" t="s">
        <v>74</v>
      </c>
      <c r="T848" t="s">
        <v>74</v>
      </c>
      <c r="U848" t="s">
        <v>9825</v>
      </c>
      <c r="V848" t="s">
        <v>9826</v>
      </c>
      <c r="W848" t="s">
        <v>9827</v>
      </c>
      <c r="X848" t="s">
        <v>1194</v>
      </c>
      <c r="Y848" t="s">
        <v>9828</v>
      </c>
      <c r="Z848" t="s">
        <v>74</v>
      </c>
      <c r="AA848" t="s">
        <v>6204</v>
      </c>
      <c r="AB848" t="s">
        <v>9829</v>
      </c>
      <c r="AC848" t="s">
        <v>74</v>
      </c>
      <c r="AD848" t="s">
        <v>74</v>
      </c>
      <c r="AE848" t="s">
        <v>74</v>
      </c>
      <c r="AF848" t="s">
        <v>74</v>
      </c>
      <c r="AG848">
        <v>35</v>
      </c>
      <c r="AH848">
        <v>70</v>
      </c>
      <c r="AI848">
        <v>72</v>
      </c>
      <c r="AJ848">
        <v>1</v>
      </c>
      <c r="AK848">
        <v>15</v>
      </c>
      <c r="AL848" t="s">
        <v>707</v>
      </c>
      <c r="AM848" t="s">
        <v>572</v>
      </c>
      <c r="AN848" t="s">
        <v>708</v>
      </c>
      <c r="AO848" t="s">
        <v>1055</v>
      </c>
      <c r="AP848" t="s">
        <v>1056</v>
      </c>
      <c r="AQ848" t="s">
        <v>74</v>
      </c>
      <c r="AR848" t="s">
        <v>1057</v>
      </c>
      <c r="AS848" t="s">
        <v>1058</v>
      </c>
      <c r="AT848" t="s">
        <v>9819</v>
      </c>
      <c r="AU848">
        <v>1996</v>
      </c>
      <c r="AV848">
        <v>101</v>
      </c>
      <c r="AW848" t="s">
        <v>9830</v>
      </c>
      <c r="AX848" t="s">
        <v>74</v>
      </c>
      <c r="AY848" t="s">
        <v>74</v>
      </c>
      <c r="AZ848" t="s">
        <v>74</v>
      </c>
      <c r="BA848" t="s">
        <v>74</v>
      </c>
      <c r="BB848">
        <v>25741</v>
      </c>
      <c r="BC848">
        <v>25752</v>
      </c>
      <c r="BD848" t="s">
        <v>74</v>
      </c>
      <c r="BE848" t="s">
        <v>9831</v>
      </c>
      <c r="BF848" t="str">
        <f>HYPERLINK("http://dx.doi.org/10.1029/96JC01921","http://dx.doi.org/10.1029/96JC01921")</f>
        <v>http://dx.doi.org/10.1029/96JC01921</v>
      </c>
      <c r="BG848" t="s">
        <v>74</v>
      </c>
      <c r="BH848" t="s">
        <v>74</v>
      </c>
      <c r="BI848">
        <v>12</v>
      </c>
      <c r="BJ848" t="s">
        <v>1061</v>
      </c>
      <c r="BK848" t="s">
        <v>95</v>
      </c>
      <c r="BL848" t="s">
        <v>1061</v>
      </c>
      <c r="BM848" t="s">
        <v>9832</v>
      </c>
      <c r="BN848" t="s">
        <v>74</v>
      </c>
      <c r="BO848" t="s">
        <v>74</v>
      </c>
      <c r="BP848" t="s">
        <v>74</v>
      </c>
      <c r="BQ848" t="s">
        <v>74</v>
      </c>
      <c r="BR848" t="s">
        <v>97</v>
      </c>
      <c r="BS848" t="s">
        <v>9833</v>
      </c>
      <c r="BT848" t="str">
        <f>HYPERLINK("https%3A%2F%2Fwww.webofscience.com%2Fwos%2Fwoscc%2Ffull-record%2FWOS:A1996VT41900012","View Full Record in Web of Science")</f>
        <v>View Full Record in Web of Science</v>
      </c>
    </row>
    <row r="849" spans="1:72" x14ac:dyDescent="0.15">
      <c r="A849" t="s">
        <v>72</v>
      </c>
      <c r="B849" t="s">
        <v>9834</v>
      </c>
      <c r="C849" t="s">
        <v>74</v>
      </c>
      <c r="D849" t="s">
        <v>74</v>
      </c>
      <c r="E849" t="s">
        <v>74</v>
      </c>
      <c r="F849" t="s">
        <v>9834</v>
      </c>
      <c r="G849" t="s">
        <v>74</v>
      </c>
      <c r="H849" t="s">
        <v>74</v>
      </c>
      <c r="I849" t="s">
        <v>9835</v>
      </c>
      <c r="J849" t="s">
        <v>1049</v>
      </c>
      <c r="K849" t="s">
        <v>74</v>
      </c>
      <c r="L849" t="s">
        <v>74</v>
      </c>
      <c r="M849" t="s">
        <v>77</v>
      </c>
      <c r="N849" t="s">
        <v>78</v>
      </c>
      <c r="O849" t="s">
        <v>74</v>
      </c>
      <c r="P849" t="s">
        <v>74</v>
      </c>
      <c r="Q849" t="s">
        <v>74</v>
      </c>
      <c r="R849" t="s">
        <v>74</v>
      </c>
      <c r="S849" t="s">
        <v>74</v>
      </c>
      <c r="T849" t="s">
        <v>74</v>
      </c>
      <c r="U849" t="s">
        <v>9836</v>
      </c>
      <c r="V849" t="s">
        <v>9837</v>
      </c>
      <c r="W849" t="s">
        <v>9838</v>
      </c>
      <c r="X849" t="s">
        <v>9839</v>
      </c>
      <c r="Y849" t="s">
        <v>9840</v>
      </c>
      <c r="Z849" t="s">
        <v>74</v>
      </c>
      <c r="AA849" t="s">
        <v>74</v>
      </c>
      <c r="AB849" t="s">
        <v>74</v>
      </c>
      <c r="AC849" t="s">
        <v>74</v>
      </c>
      <c r="AD849" t="s">
        <v>74</v>
      </c>
      <c r="AE849" t="s">
        <v>74</v>
      </c>
      <c r="AF849" t="s">
        <v>74</v>
      </c>
      <c r="AG849">
        <v>79</v>
      </c>
      <c r="AH849">
        <v>174</v>
      </c>
      <c r="AI849">
        <v>176</v>
      </c>
      <c r="AJ849">
        <v>0</v>
      </c>
      <c r="AK849">
        <v>9</v>
      </c>
      <c r="AL849" t="s">
        <v>707</v>
      </c>
      <c r="AM849" t="s">
        <v>572</v>
      </c>
      <c r="AN849" t="s">
        <v>708</v>
      </c>
      <c r="AO849" t="s">
        <v>1055</v>
      </c>
      <c r="AP849" t="s">
        <v>1056</v>
      </c>
      <c r="AQ849" t="s">
        <v>74</v>
      </c>
      <c r="AR849" t="s">
        <v>1057</v>
      </c>
      <c r="AS849" t="s">
        <v>1058</v>
      </c>
      <c r="AT849" t="s">
        <v>9819</v>
      </c>
      <c r="AU849">
        <v>1996</v>
      </c>
      <c r="AV849">
        <v>101</v>
      </c>
      <c r="AW849" t="s">
        <v>9830</v>
      </c>
      <c r="AX849" t="s">
        <v>74</v>
      </c>
      <c r="AY849" t="s">
        <v>74</v>
      </c>
      <c r="AZ849" t="s">
        <v>74</v>
      </c>
      <c r="BA849" t="s">
        <v>74</v>
      </c>
      <c r="BB849">
        <v>25779</v>
      </c>
      <c r="BC849">
        <v>25811</v>
      </c>
      <c r="BD849" t="s">
        <v>74</v>
      </c>
      <c r="BE849" t="s">
        <v>9841</v>
      </c>
      <c r="BF849" t="str">
        <f>HYPERLINK("http://dx.doi.org/10.1029/96JC01754","http://dx.doi.org/10.1029/96JC01754")</f>
        <v>http://dx.doi.org/10.1029/96JC01754</v>
      </c>
      <c r="BG849" t="s">
        <v>74</v>
      </c>
      <c r="BH849" t="s">
        <v>74</v>
      </c>
      <c r="BI849">
        <v>33</v>
      </c>
      <c r="BJ849" t="s">
        <v>1061</v>
      </c>
      <c r="BK849" t="s">
        <v>95</v>
      </c>
      <c r="BL849" t="s">
        <v>1061</v>
      </c>
      <c r="BM849" t="s">
        <v>9832</v>
      </c>
      <c r="BN849" t="s">
        <v>74</v>
      </c>
      <c r="BO849" t="s">
        <v>74</v>
      </c>
      <c r="BP849" t="s">
        <v>74</v>
      </c>
      <c r="BQ849" t="s">
        <v>74</v>
      </c>
      <c r="BR849" t="s">
        <v>97</v>
      </c>
      <c r="BS849" t="s">
        <v>9842</v>
      </c>
      <c r="BT849" t="str">
        <f>HYPERLINK("https%3A%2F%2Fwww.webofscience.com%2Fwos%2Fwoscc%2Ffull-record%2FWOS:A1996VT41900015","View Full Record in Web of Science")</f>
        <v>View Full Record in Web of Science</v>
      </c>
    </row>
    <row r="850" spans="1:72" x14ac:dyDescent="0.15">
      <c r="A850" t="s">
        <v>72</v>
      </c>
      <c r="B850" t="s">
        <v>9843</v>
      </c>
      <c r="C850" t="s">
        <v>74</v>
      </c>
      <c r="D850" t="s">
        <v>74</v>
      </c>
      <c r="E850" t="s">
        <v>74</v>
      </c>
      <c r="F850" t="s">
        <v>9843</v>
      </c>
      <c r="G850" t="s">
        <v>74</v>
      </c>
      <c r="H850" t="s">
        <v>74</v>
      </c>
      <c r="I850" t="s">
        <v>9844</v>
      </c>
      <c r="J850" t="s">
        <v>2119</v>
      </c>
      <c r="K850" t="s">
        <v>74</v>
      </c>
      <c r="L850" t="s">
        <v>74</v>
      </c>
      <c r="M850" t="s">
        <v>77</v>
      </c>
      <c r="N850" t="s">
        <v>78</v>
      </c>
      <c r="O850" t="s">
        <v>74</v>
      </c>
      <c r="P850" t="s">
        <v>74</v>
      </c>
      <c r="Q850" t="s">
        <v>74</v>
      </c>
      <c r="R850" t="s">
        <v>74</v>
      </c>
      <c r="S850" t="s">
        <v>74</v>
      </c>
      <c r="T850" t="s">
        <v>9845</v>
      </c>
      <c r="U850" t="s">
        <v>9846</v>
      </c>
      <c r="V850" t="s">
        <v>9847</v>
      </c>
      <c r="W850" t="s">
        <v>9848</v>
      </c>
      <c r="X850" t="s">
        <v>9849</v>
      </c>
      <c r="Y850" t="s">
        <v>9850</v>
      </c>
      <c r="Z850" t="s">
        <v>74</v>
      </c>
      <c r="AA850" t="s">
        <v>9851</v>
      </c>
      <c r="AB850" t="s">
        <v>9852</v>
      </c>
      <c r="AC850" t="s">
        <v>74</v>
      </c>
      <c r="AD850" t="s">
        <v>74</v>
      </c>
      <c r="AE850" t="s">
        <v>74</v>
      </c>
      <c r="AF850" t="s">
        <v>74</v>
      </c>
      <c r="AG850">
        <v>55</v>
      </c>
      <c r="AH850">
        <v>109</v>
      </c>
      <c r="AI850">
        <v>112</v>
      </c>
      <c r="AJ850">
        <v>0</v>
      </c>
      <c r="AK850">
        <v>15</v>
      </c>
      <c r="AL850" t="s">
        <v>1178</v>
      </c>
      <c r="AM850" t="s">
        <v>132</v>
      </c>
      <c r="AN850" t="s">
        <v>9220</v>
      </c>
      <c r="AO850" t="s">
        <v>2128</v>
      </c>
      <c r="AP850" t="s">
        <v>74</v>
      </c>
      <c r="AQ850" t="s">
        <v>74</v>
      </c>
      <c r="AR850" t="s">
        <v>2129</v>
      </c>
      <c r="AS850" t="s">
        <v>2130</v>
      </c>
      <c r="AT850" t="s">
        <v>9819</v>
      </c>
      <c r="AU850">
        <v>1996</v>
      </c>
      <c r="AV850">
        <v>283</v>
      </c>
      <c r="AW850">
        <v>2</v>
      </c>
      <c r="AX850" t="s">
        <v>74</v>
      </c>
      <c r="AY850" t="s">
        <v>74</v>
      </c>
      <c r="AZ850" t="s">
        <v>74</v>
      </c>
      <c r="BA850" t="s">
        <v>74</v>
      </c>
      <c r="BB850">
        <v>551</v>
      </c>
      <c r="BC850">
        <v>565</v>
      </c>
      <c r="BD850" t="s">
        <v>74</v>
      </c>
      <c r="BE850" t="s">
        <v>9853</v>
      </c>
      <c r="BF850" t="str">
        <f>HYPERLINK("http://dx.doi.org/10.1093/mnras/283.2.551","http://dx.doi.org/10.1093/mnras/283.2.551")</f>
        <v>http://dx.doi.org/10.1093/mnras/283.2.551</v>
      </c>
      <c r="BG850" t="s">
        <v>74</v>
      </c>
      <c r="BH850" t="s">
        <v>74</v>
      </c>
      <c r="BI850">
        <v>15</v>
      </c>
      <c r="BJ850" t="s">
        <v>638</v>
      </c>
      <c r="BK850" t="s">
        <v>95</v>
      </c>
      <c r="BL850" t="s">
        <v>638</v>
      </c>
      <c r="BM850" t="s">
        <v>9854</v>
      </c>
      <c r="BN850" t="s">
        <v>74</v>
      </c>
      <c r="BO850" t="s">
        <v>227</v>
      </c>
      <c r="BP850" t="s">
        <v>74</v>
      </c>
      <c r="BQ850" t="s">
        <v>74</v>
      </c>
      <c r="BR850" t="s">
        <v>97</v>
      </c>
      <c r="BS850" t="s">
        <v>9855</v>
      </c>
      <c r="BT850" t="str">
        <f>HYPERLINK("https%3A%2F%2Fwww.webofscience.com%2Fwos%2Fwoscc%2Ffull-record%2FWOS:A1996VT96200017","View Full Record in Web of Science")</f>
        <v>View Full Record in Web of Science</v>
      </c>
    </row>
    <row r="851" spans="1:72" x14ac:dyDescent="0.15">
      <c r="A851" t="s">
        <v>72</v>
      </c>
      <c r="B851" t="s">
        <v>9856</v>
      </c>
      <c r="C851" t="s">
        <v>74</v>
      </c>
      <c r="D851" t="s">
        <v>74</v>
      </c>
      <c r="E851" t="s">
        <v>74</v>
      </c>
      <c r="F851" t="s">
        <v>9856</v>
      </c>
      <c r="G851" t="s">
        <v>74</v>
      </c>
      <c r="H851" t="s">
        <v>74</v>
      </c>
      <c r="I851" t="s">
        <v>9857</v>
      </c>
      <c r="J851" t="s">
        <v>9858</v>
      </c>
      <c r="K851" t="s">
        <v>74</v>
      </c>
      <c r="L851" t="s">
        <v>74</v>
      </c>
      <c r="M851" t="s">
        <v>77</v>
      </c>
      <c r="N851" t="s">
        <v>332</v>
      </c>
      <c r="O851" t="s">
        <v>9859</v>
      </c>
      <c r="P851" t="s">
        <v>9860</v>
      </c>
      <c r="Q851" t="s">
        <v>9861</v>
      </c>
      <c r="R851" t="s">
        <v>74</v>
      </c>
      <c r="S851" t="s">
        <v>74</v>
      </c>
      <c r="T851" t="s">
        <v>9862</v>
      </c>
      <c r="U851" t="s">
        <v>9863</v>
      </c>
      <c r="V851" t="s">
        <v>9864</v>
      </c>
      <c r="W851" t="s">
        <v>9865</v>
      </c>
      <c r="X851" t="s">
        <v>9866</v>
      </c>
      <c r="Y851" t="s">
        <v>74</v>
      </c>
      <c r="Z851" t="s">
        <v>74</v>
      </c>
      <c r="AA851" t="s">
        <v>74</v>
      </c>
      <c r="AB851" t="s">
        <v>9867</v>
      </c>
      <c r="AC851" t="s">
        <v>74</v>
      </c>
      <c r="AD851" t="s">
        <v>74</v>
      </c>
      <c r="AE851" t="s">
        <v>74</v>
      </c>
      <c r="AF851" t="s">
        <v>74</v>
      </c>
      <c r="AG851">
        <v>29</v>
      </c>
      <c r="AH851">
        <v>15</v>
      </c>
      <c r="AI851">
        <v>15</v>
      </c>
      <c r="AJ851">
        <v>0</v>
      </c>
      <c r="AK851">
        <v>0</v>
      </c>
      <c r="AL851" t="s">
        <v>108</v>
      </c>
      <c r="AM851" t="s">
        <v>109</v>
      </c>
      <c r="AN851" t="s">
        <v>110</v>
      </c>
      <c r="AO851" t="s">
        <v>9868</v>
      </c>
      <c r="AP851" t="s">
        <v>74</v>
      </c>
      <c r="AQ851" t="s">
        <v>74</v>
      </c>
      <c r="AR851" t="s">
        <v>9858</v>
      </c>
      <c r="AS851" t="s">
        <v>9869</v>
      </c>
      <c r="AT851" t="s">
        <v>9819</v>
      </c>
      <c r="AU851">
        <v>1996</v>
      </c>
      <c r="AV851">
        <v>98</v>
      </c>
      <c r="AW851" t="s">
        <v>9870</v>
      </c>
      <c r="AX851" t="s">
        <v>74</v>
      </c>
      <c r="AY851" t="s">
        <v>74</v>
      </c>
      <c r="AZ851" t="s">
        <v>74</v>
      </c>
      <c r="BA851" t="s">
        <v>74</v>
      </c>
      <c r="BB851">
        <v>599</v>
      </c>
      <c r="BC851">
        <v>613</v>
      </c>
      <c r="BD851" t="s">
        <v>74</v>
      </c>
      <c r="BE851" t="s">
        <v>9871</v>
      </c>
      <c r="BF851" t="str">
        <f>HYPERLINK("http://dx.doi.org/10.1016/0167-2789(96)00103-0","http://dx.doi.org/10.1016/0167-2789(96)00103-0")</f>
        <v>http://dx.doi.org/10.1016/0167-2789(96)00103-0</v>
      </c>
      <c r="BG851" t="s">
        <v>74</v>
      </c>
      <c r="BH851" t="s">
        <v>74</v>
      </c>
      <c r="BI851">
        <v>15</v>
      </c>
      <c r="BJ851" t="s">
        <v>9872</v>
      </c>
      <c r="BK851" t="s">
        <v>363</v>
      </c>
      <c r="BL851" t="s">
        <v>9873</v>
      </c>
      <c r="BM851" t="s">
        <v>9874</v>
      </c>
      <c r="BN851" t="s">
        <v>74</v>
      </c>
      <c r="BO851" t="s">
        <v>74</v>
      </c>
      <c r="BP851" t="s">
        <v>74</v>
      </c>
      <c r="BQ851" t="s">
        <v>74</v>
      </c>
      <c r="BR851" t="s">
        <v>97</v>
      </c>
      <c r="BS851" t="s">
        <v>9875</v>
      </c>
      <c r="BT851" t="str">
        <f>HYPERLINK("https%3A%2F%2Fwww.webofscience.com%2Fwos%2Fwoscc%2Ffull-record%2FWOS:A1996VT60900023","View Full Record in Web of Science")</f>
        <v>View Full Record in Web of Science</v>
      </c>
    </row>
    <row r="852" spans="1:72" x14ac:dyDescent="0.15">
      <c r="A852" t="s">
        <v>72</v>
      </c>
      <c r="B852" t="s">
        <v>9876</v>
      </c>
      <c r="C852" t="s">
        <v>74</v>
      </c>
      <c r="D852" t="s">
        <v>74</v>
      </c>
      <c r="E852" t="s">
        <v>74</v>
      </c>
      <c r="F852" t="s">
        <v>9876</v>
      </c>
      <c r="G852" t="s">
        <v>74</v>
      </c>
      <c r="H852" t="s">
        <v>74</v>
      </c>
      <c r="I852" t="s">
        <v>9877</v>
      </c>
      <c r="J852" t="s">
        <v>9858</v>
      </c>
      <c r="K852" t="s">
        <v>74</v>
      </c>
      <c r="L852" t="s">
        <v>74</v>
      </c>
      <c r="M852" t="s">
        <v>77</v>
      </c>
      <c r="N852" t="s">
        <v>332</v>
      </c>
      <c r="O852" t="s">
        <v>9859</v>
      </c>
      <c r="P852" t="s">
        <v>9860</v>
      </c>
      <c r="Q852" t="s">
        <v>9861</v>
      </c>
      <c r="R852" t="s">
        <v>74</v>
      </c>
      <c r="S852" t="s">
        <v>74</v>
      </c>
      <c r="T852" t="s">
        <v>9878</v>
      </c>
      <c r="U852" t="s">
        <v>9879</v>
      </c>
      <c r="V852" t="s">
        <v>9880</v>
      </c>
      <c r="W852" t="s">
        <v>74</v>
      </c>
      <c r="X852" t="s">
        <v>74</v>
      </c>
      <c r="Y852" t="s">
        <v>9881</v>
      </c>
      <c r="Z852" t="s">
        <v>74</v>
      </c>
      <c r="AA852" t="s">
        <v>74</v>
      </c>
      <c r="AB852" t="s">
        <v>9882</v>
      </c>
      <c r="AC852" t="s">
        <v>74</v>
      </c>
      <c r="AD852" t="s">
        <v>74</v>
      </c>
      <c r="AE852" t="s">
        <v>74</v>
      </c>
      <c r="AF852" t="s">
        <v>74</v>
      </c>
      <c r="AG852">
        <v>94</v>
      </c>
      <c r="AH852">
        <v>57</v>
      </c>
      <c r="AI852">
        <v>65</v>
      </c>
      <c r="AJ852">
        <v>0</v>
      </c>
      <c r="AK852">
        <v>32</v>
      </c>
      <c r="AL852" t="s">
        <v>108</v>
      </c>
      <c r="AM852" t="s">
        <v>109</v>
      </c>
      <c r="AN852" t="s">
        <v>110</v>
      </c>
      <c r="AO852" t="s">
        <v>9868</v>
      </c>
      <c r="AP852" t="s">
        <v>74</v>
      </c>
      <c r="AQ852" t="s">
        <v>74</v>
      </c>
      <c r="AR852" t="s">
        <v>9858</v>
      </c>
      <c r="AS852" t="s">
        <v>9869</v>
      </c>
      <c r="AT852" t="s">
        <v>9819</v>
      </c>
      <c r="AU852">
        <v>1996</v>
      </c>
      <c r="AV852">
        <v>98</v>
      </c>
      <c r="AW852" t="s">
        <v>9870</v>
      </c>
      <c r="AX852" t="s">
        <v>74</v>
      </c>
      <c r="AY852" t="s">
        <v>74</v>
      </c>
      <c r="AZ852" t="s">
        <v>74</v>
      </c>
      <c r="BA852" t="s">
        <v>74</v>
      </c>
      <c r="BB852">
        <v>625</v>
      </c>
      <c r="BC852">
        <v>646</v>
      </c>
      <c r="BD852" t="s">
        <v>74</v>
      </c>
      <c r="BE852" t="s">
        <v>9883</v>
      </c>
      <c r="BF852" t="str">
        <f>HYPERLINK("http://dx.doi.org/10.1016/0167-2789(96)00123-6","http://dx.doi.org/10.1016/0167-2789(96)00123-6")</f>
        <v>http://dx.doi.org/10.1016/0167-2789(96)00123-6</v>
      </c>
      <c r="BG852" t="s">
        <v>74</v>
      </c>
      <c r="BH852" t="s">
        <v>74</v>
      </c>
      <c r="BI852">
        <v>22</v>
      </c>
      <c r="BJ852" t="s">
        <v>9872</v>
      </c>
      <c r="BK852" t="s">
        <v>363</v>
      </c>
      <c r="BL852" t="s">
        <v>9873</v>
      </c>
      <c r="BM852" t="s">
        <v>9874</v>
      </c>
      <c r="BN852" t="s">
        <v>74</v>
      </c>
      <c r="BO852" t="s">
        <v>74</v>
      </c>
      <c r="BP852" t="s">
        <v>74</v>
      </c>
      <c r="BQ852" t="s">
        <v>74</v>
      </c>
      <c r="BR852" t="s">
        <v>97</v>
      </c>
      <c r="BS852" t="s">
        <v>9884</v>
      </c>
      <c r="BT852" t="str">
        <f>HYPERLINK("https%3A%2F%2Fwww.webofscience.com%2Fwos%2Fwoscc%2Ffull-record%2FWOS:A1996VT60900025","View Full Record in Web of Science")</f>
        <v>View Full Record in Web of Science</v>
      </c>
    </row>
    <row r="853" spans="1:72" x14ac:dyDescent="0.15">
      <c r="A853" t="s">
        <v>72</v>
      </c>
      <c r="B853" t="s">
        <v>9885</v>
      </c>
      <c r="C853" t="s">
        <v>74</v>
      </c>
      <c r="D853" t="s">
        <v>74</v>
      </c>
      <c r="E853" t="s">
        <v>74</v>
      </c>
      <c r="F853" t="s">
        <v>9885</v>
      </c>
      <c r="G853" t="s">
        <v>74</v>
      </c>
      <c r="H853" t="s">
        <v>74</v>
      </c>
      <c r="I853" t="s">
        <v>9886</v>
      </c>
      <c r="J853" t="s">
        <v>9887</v>
      </c>
      <c r="K853" t="s">
        <v>74</v>
      </c>
      <c r="L853" t="s">
        <v>74</v>
      </c>
      <c r="M853" t="s">
        <v>77</v>
      </c>
      <c r="N853" t="s">
        <v>78</v>
      </c>
      <c r="O853" t="s">
        <v>74</v>
      </c>
      <c r="P853" t="s">
        <v>74</v>
      </c>
      <c r="Q853" t="s">
        <v>74</v>
      </c>
      <c r="R853" t="s">
        <v>74</v>
      </c>
      <c r="S853" t="s">
        <v>74</v>
      </c>
      <c r="T853" t="s">
        <v>9888</v>
      </c>
      <c r="U853" t="s">
        <v>9889</v>
      </c>
      <c r="V853" t="s">
        <v>9890</v>
      </c>
      <c r="W853" t="s">
        <v>9891</v>
      </c>
      <c r="X853" t="s">
        <v>9892</v>
      </c>
      <c r="Y853" t="s">
        <v>74</v>
      </c>
      <c r="Z853" t="s">
        <v>74</v>
      </c>
      <c r="AA853" t="s">
        <v>74</v>
      </c>
      <c r="AB853" t="s">
        <v>74</v>
      </c>
      <c r="AC853" t="s">
        <v>74</v>
      </c>
      <c r="AD853" t="s">
        <v>74</v>
      </c>
      <c r="AE853" t="s">
        <v>74</v>
      </c>
      <c r="AF853" t="s">
        <v>74</v>
      </c>
      <c r="AG853">
        <v>79</v>
      </c>
      <c r="AH853">
        <v>76</v>
      </c>
      <c r="AI853">
        <v>83</v>
      </c>
      <c r="AJ853">
        <v>1</v>
      </c>
      <c r="AK853">
        <v>7</v>
      </c>
      <c r="AL853" t="s">
        <v>108</v>
      </c>
      <c r="AM853" t="s">
        <v>109</v>
      </c>
      <c r="AN853" t="s">
        <v>110</v>
      </c>
      <c r="AO853" t="s">
        <v>9893</v>
      </c>
      <c r="AP853" t="s">
        <v>74</v>
      </c>
      <c r="AQ853" t="s">
        <v>74</v>
      </c>
      <c r="AR853" t="s">
        <v>9894</v>
      </c>
      <c r="AS853" t="s">
        <v>9895</v>
      </c>
      <c r="AT853" t="s">
        <v>9896</v>
      </c>
      <c r="AU853">
        <v>1996</v>
      </c>
      <c r="AV853">
        <v>1298</v>
      </c>
      <c r="AW853">
        <v>1</v>
      </c>
      <c r="AX853" t="s">
        <v>74</v>
      </c>
      <c r="AY853" t="s">
        <v>74</v>
      </c>
      <c r="AZ853" t="s">
        <v>74</v>
      </c>
      <c r="BA853" t="s">
        <v>74</v>
      </c>
      <c r="BB853">
        <v>45</v>
      </c>
      <c r="BC853">
        <v>57</v>
      </c>
      <c r="BD853" t="s">
        <v>74</v>
      </c>
      <c r="BE853" t="s">
        <v>9897</v>
      </c>
      <c r="BF853" t="str">
        <f>HYPERLINK("http://dx.doi.org/10.1016/S0167-4838(96)00095-7","http://dx.doi.org/10.1016/S0167-4838(96)00095-7")</f>
        <v>http://dx.doi.org/10.1016/S0167-4838(96)00095-7</v>
      </c>
      <c r="BG853" t="s">
        <v>74</v>
      </c>
      <c r="BH853" t="s">
        <v>74</v>
      </c>
      <c r="BI853">
        <v>13</v>
      </c>
      <c r="BJ853" t="s">
        <v>2169</v>
      </c>
      <c r="BK853" t="s">
        <v>95</v>
      </c>
      <c r="BL853" t="s">
        <v>2169</v>
      </c>
      <c r="BM853" t="s">
        <v>9898</v>
      </c>
      <c r="BN853">
        <v>8948488</v>
      </c>
      <c r="BO853" t="s">
        <v>74</v>
      </c>
      <c r="BP853" t="s">
        <v>74</v>
      </c>
      <c r="BQ853" t="s">
        <v>74</v>
      </c>
      <c r="BR853" t="s">
        <v>97</v>
      </c>
      <c r="BS853" t="s">
        <v>9899</v>
      </c>
      <c r="BT853" t="str">
        <f>HYPERLINK("https%3A%2F%2Fwww.webofscience.com%2Fwos%2Fwoscc%2Ffull-record%2FWOS:A1996VV01200008","View Full Record in Web of Science")</f>
        <v>View Full Record in Web of Science</v>
      </c>
    </row>
    <row r="854" spans="1:72" x14ac:dyDescent="0.15">
      <c r="A854" t="s">
        <v>72</v>
      </c>
      <c r="B854" t="s">
        <v>9900</v>
      </c>
      <c r="C854" t="s">
        <v>74</v>
      </c>
      <c r="D854" t="s">
        <v>74</v>
      </c>
      <c r="E854" t="s">
        <v>74</v>
      </c>
      <c r="F854" t="s">
        <v>9900</v>
      </c>
      <c r="G854" t="s">
        <v>74</v>
      </c>
      <c r="H854" t="s">
        <v>74</v>
      </c>
      <c r="I854" t="s">
        <v>9901</v>
      </c>
      <c r="J854" t="s">
        <v>1098</v>
      </c>
      <c r="K854" t="s">
        <v>74</v>
      </c>
      <c r="L854" t="s">
        <v>74</v>
      </c>
      <c r="M854" t="s">
        <v>77</v>
      </c>
      <c r="N854" t="s">
        <v>78</v>
      </c>
      <c r="O854" t="s">
        <v>74</v>
      </c>
      <c r="P854" t="s">
        <v>74</v>
      </c>
      <c r="Q854" t="s">
        <v>74</v>
      </c>
      <c r="R854" t="s">
        <v>74</v>
      </c>
      <c r="S854" t="s">
        <v>74</v>
      </c>
      <c r="T854" t="s">
        <v>74</v>
      </c>
      <c r="U854" t="s">
        <v>9902</v>
      </c>
      <c r="V854" t="s">
        <v>9903</v>
      </c>
      <c r="W854" t="s">
        <v>9904</v>
      </c>
      <c r="X854" t="s">
        <v>9905</v>
      </c>
      <c r="Y854" t="s">
        <v>74</v>
      </c>
      <c r="Z854" t="s">
        <v>74</v>
      </c>
      <c r="AA854" t="s">
        <v>9906</v>
      </c>
      <c r="AB854" t="s">
        <v>9907</v>
      </c>
      <c r="AC854" t="s">
        <v>74</v>
      </c>
      <c r="AD854" t="s">
        <v>74</v>
      </c>
      <c r="AE854" t="s">
        <v>74</v>
      </c>
      <c r="AF854" t="s">
        <v>74</v>
      </c>
      <c r="AG854">
        <v>84</v>
      </c>
      <c r="AH854">
        <v>65</v>
      </c>
      <c r="AI854">
        <v>75</v>
      </c>
      <c r="AJ854">
        <v>0</v>
      </c>
      <c r="AK854">
        <v>8</v>
      </c>
      <c r="AL854" t="s">
        <v>707</v>
      </c>
      <c r="AM854" t="s">
        <v>572</v>
      </c>
      <c r="AN854" t="s">
        <v>708</v>
      </c>
      <c r="AO854" t="s">
        <v>1106</v>
      </c>
      <c r="AP854" t="s">
        <v>1107</v>
      </c>
      <c r="AQ854" t="s">
        <v>74</v>
      </c>
      <c r="AR854" t="s">
        <v>1108</v>
      </c>
      <c r="AS854" t="s">
        <v>1109</v>
      </c>
      <c r="AT854" t="s">
        <v>9908</v>
      </c>
      <c r="AU854">
        <v>1996</v>
      </c>
      <c r="AV854">
        <v>101</v>
      </c>
      <c r="AW854" t="s">
        <v>9909</v>
      </c>
      <c r="AX854" t="s">
        <v>74</v>
      </c>
      <c r="AY854" t="s">
        <v>74</v>
      </c>
      <c r="AZ854" t="s">
        <v>74</v>
      </c>
      <c r="BA854" t="s">
        <v>74</v>
      </c>
      <c r="BB854">
        <v>25077</v>
      </c>
      <c r="BC854">
        <v>25103</v>
      </c>
      <c r="BD854" t="s">
        <v>74</v>
      </c>
      <c r="BE854" t="s">
        <v>9910</v>
      </c>
      <c r="BF854" t="str">
        <f>HYPERLINK("http://dx.doi.org/10.1029/96JB01758","http://dx.doi.org/10.1029/96JB01758")</f>
        <v>http://dx.doi.org/10.1029/96JB01758</v>
      </c>
      <c r="BG854" t="s">
        <v>74</v>
      </c>
      <c r="BH854" t="s">
        <v>74</v>
      </c>
      <c r="BI854">
        <v>27</v>
      </c>
      <c r="BJ854" t="s">
        <v>225</v>
      </c>
      <c r="BK854" t="s">
        <v>95</v>
      </c>
      <c r="BL854" t="s">
        <v>225</v>
      </c>
      <c r="BM854" t="s">
        <v>9911</v>
      </c>
      <c r="BN854" t="s">
        <v>74</v>
      </c>
      <c r="BO854" t="s">
        <v>601</v>
      </c>
      <c r="BP854" t="s">
        <v>74</v>
      </c>
      <c r="BQ854" t="s">
        <v>74</v>
      </c>
      <c r="BR854" t="s">
        <v>97</v>
      </c>
      <c r="BS854" t="s">
        <v>9912</v>
      </c>
      <c r="BT854" t="str">
        <f>HYPERLINK("https%3A%2F%2Fwww.webofscience.com%2Fwos%2Fwoscc%2Ffull-record%2FWOS:A1996VR64500005","View Full Record in Web of Science")</f>
        <v>View Full Record in Web of Science</v>
      </c>
    </row>
    <row r="855" spans="1:72" x14ac:dyDescent="0.15">
      <c r="A855" t="s">
        <v>72</v>
      </c>
      <c r="B855" t="s">
        <v>9913</v>
      </c>
      <c r="C855" t="s">
        <v>74</v>
      </c>
      <c r="D855" t="s">
        <v>74</v>
      </c>
      <c r="E855" t="s">
        <v>74</v>
      </c>
      <c r="F855" t="s">
        <v>9913</v>
      </c>
      <c r="G855" t="s">
        <v>74</v>
      </c>
      <c r="H855" t="s">
        <v>74</v>
      </c>
      <c r="I855" t="s">
        <v>9914</v>
      </c>
      <c r="J855" t="s">
        <v>9915</v>
      </c>
      <c r="K855" t="s">
        <v>74</v>
      </c>
      <c r="L855" t="s">
        <v>74</v>
      </c>
      <c r="M855" t="s">
        <v>77</v>
      </c>
      <c r="N855" t="s">
        <v>1701</v>
      </c>
      <c r="O855" t="s">
        <v>74</v>
      </c>
      <c r="P855" t="s">
        <v>74</v>
      </c>
      <c r="Q855" t="s">
        <v>74</v>
      </c>
      <c r="R855" t="s">
        <v>74</v>
      </c>
      <c r="S855" t="s">
        <v>74</v>
      </c>
      <c r="T855" t="s">
        <v>74</v>
      </c>
      <c r="U855" t="s">
        <v>74</v>
      </c>
      <c r="V855" t="s">
        <v>74</v>
      </c>
      <c r="W855" t="s">
        <v>9916</v>
      </c>
      <c r="X855" t="s">
        <v>9917</v>
      </c>
      <c r="Y855" t="s">
        <v>74</v>
      </c>
      <c r="Z855" t="s">
        <v>74</v>
      </c>
      <c r="AA855" t="s">
        <v>74</v>
      </c>
      <c r="AB855" t="s">
        <v>9918</v>
      </c>
      <c r="AC855" t="s">
        <v>74</v>
      </c>
      <c r="AD855" t="s">
        <v>74</v>
      </c>
      <c r="AE855" t="s">
        <v>74</v>
      </c>
      <c r="AF855" t="s">
        <v>74</v>
      </c>
      <c r="AG855">
        <v>4</v>
      </c>
      <c r="AH855">
        <v>30</v>
      </c>
      <c r="AI855">
        <v>32</v>
      </c>
      <c r="AJ855">
        <v>0</v>
      </c>
      <c r="AK855">
        <v>8</v>
      </c>
      <c r="AL855" t="s">
        <v>9919</v>
      </c>
      <c r="AM855" t="s">
        <v>824</v>
      </c>
      <c r="AN855" t="s">
        <v>9920</v>
      </c>
      <c r="AO855" t="s">
        <v>9921</v>
      </c>
      <c r="AP855" t="s">
        <v>74</v>
      </c>
      <c r="AQ855" t="s">
        <v>74</v>
      </c>
      <c r="AR855" t="s">
        <v>9915</v>
      </c>
      <c r="AS855" t="s">
        <v>9922</v>
      </c>
      <c r="AT855" t="s">
        <v>9923</v>
      </c>
      <c r="AU855">
        <v>1996</v>
      </c>
      <c r="AV855">
        <v>348</v>
      </c>
      <c r="AW855">
        <v>9037</v>
      </c>
      <c r="AX855" t="s">
        <v>74</v>
      </c>
      <c r="AY855" t="s">
        <v>74</v>
      </c>
      <c r="AZ855" t="s">
        <v>74</v>
      </c>
      <c r="BA855" t="s">
        <v>74</v>
      </c>
      <c r="BB855">
        <v>1319</v>
      </c>
      <c r="BC855">
        <v>1320</v>
      </c>
      <c r="BD855" t="s">
        <v>74</v>
      </c>
      <c r="BE855" t="s">
        <v>9924</v>
      </c>
      <c r="BF855" t="str">
        <f>HYPERLINK("http://dx.doi.org/10.1016/S0140-6736(05)65807-2","http://dx.doi.org/10.1016/S0140-6736(05)65807-2")</f>
        <v>http://dx.doi.org/10.1016/S0140-6736(05)65807-2</v>
      </c>
      <c r="BG855" t="s">
        <v>74</v>
      </c>
      <c r="BH855" t="s">
        <v>74</v>
      </c>
      <c r="BI855">
        <v>2</v>
      </c>
      <c r="BJ855" t="s">
        <v>9925</v>
      </c>
      <c r="BK855" t="s">
        <v>95</v>
      </c>
      <c r="BL855" t="s">
        <v>9926</v>
      </c>
      <c r="BM855" t="s">
        <v>9927</v>
      </c>
      <c r="BN855">
        <v>8909410</v>
      </c>
      <c r="BO855" t="s">
        <v>74</v>
      </c>
      <c r="BP855" t="s">
        <v>74</v>
      </c>
      <c r="BQ855" t="s">
        <v>74</v>
      </c>
      <c r="BR855" t="s">
        <v>97</v>
      </c>
      <c r="BS855" t="s">
        <v>9928</v>
      </c>
      <c r="BT855" t="str">
        <f>HYPERLINK("https%3A%2F%2Fwww.webofscience.com%2Fwos%2Fwoscc%2Ffull-record%2FWOS:A1996VR55500066","View Full Record in Web of Science")</f>
        <v>View Full Record in Web of Science</v>
      </c>
    </row>
    <row r="856" spans="1:72" x14ac:dyDescent="0.15">
      <c r="A856" t="s">
        <v>72</v>
      </c>
      <c r="B856" t="s">
        <v>9929</v>
      </c>
      <c r="C856" t="s">
        <v>74</v>
      </c>
      <c r="D856" t="s">
        <v>74</v>
      </c>
      <c r="E856" t="s">
        <v>74</v>
      </c>
      <c r="F856" t="s">
        <v>9929</v>
      </c>
      <c r="G856" t="s">
        <v>74</v>
      </c>
      <c r="H856" t="s">
        <v>74</v>
      </c>
      <c r="I856" t="s">
        <v>9930</v>
      </c>
      <c r="J856" t="s">
        <v>9180</v>
      </c>
      <c r="K856" t="s">
        <v>74</v>
      </c>
      <c r="L856" t="s">
        <v>74</v>
      </c>
      <c r="M856" t="s">
        <v>77</v>
      </c>
      <c r="N856" t="s">
        <v>78</v>
      </c>
      <c r="O856" t="s">
        <v>74</v>
      </c>
      <c r="P856" t="s">
        <v>74</v>
      </c>
      <c r="Q856" t="s">
        <v>74</v>
      </c>
      <c r="R856" t="s">
        <v>74</v>
      </c>
      <c r="S856" t="s">
        <v>74</v>
      </c>
      <c r="T856" t="s">
        <v>9931</v>
      </c>
      <c r="U856" t="s">
        <v>9932</v>
      </c>
      <c r="V856" t="s">
        <v>9933</v>
      </c>
      <c r="W856" t="s">
        <v>74</v>
      </c>
      <c r="X856" t="s">
        <v>74</v>
      </c>
      <c r="Y856" t="s">
        <v>9934</v>
      </c>
      <c r="Z856" t="s">
        <v>74</v>
      </c>
      <c r="AA856" t="s">
        <v>484</v>
      </c>
      <c r="AB856" t="s">
        <v>74</v>
      </c>
      <c r="AC856" t="s">
        <v>74</v>
      </c>
      <c r="AD856" t="s">
        <v>74</v>
      </c>
      <c r="AE856" t="s">
        <v>74</v>
      </c>
      <c r="AF856" t="s">
        <v>74</v>
      </c>
      <c r="AG856">
        <v>33</v>
      </c>
      <c r="AH856">
        <v>37</v>
      </c>
      <c r="AI856">
        <v>38</v>
      </c>
      <c r="AJ856">
        <v>0</v>
      </c>
      <c r="AK856">
        <v>10</v>
      </c>
      <c r="AL856" t="s">
        <v>434</v>
      </c>
      <c r="AM856" t="s">
        <v>435</v>
      </c>
      <c r="AN856" t="s">
        <v>9185</v>
      </c>
      <c r="AO856" t="s">
        <v>9186</v>
      </c>
      <c r="AP856" t="s">
        <v>74</v>
      </c>
      <c r="AQ856" t="s">
        <v>74</v>
      </c>
      <c r="AR856" t="s">
        <v>9187</v>
      </c>
      <c r="AS856" t="s">
        <v>9188</v>
      </c>
      <c r="AT856" t="s">
        <v>9935</v>
      </c>
      <c r="AU856">
        <v>1996</v>
      </c>
      <c r="AV856">
        <v>271</v>
      </c>
      <c r="AW856">
        <v>5</v>
      </c>
      <c r="AX856" t="s">
        <v>74</v>
      </c>
      <c r="AY856" t="s">
        <v>74</v>
      </c>
      <c r="AZ856" t="s">
        <v>74</v>
      </c>
      <c r="BA856" t="s">
        <v>74</v>
      </c>
      <c r="BB856" t="s">
        <v>9936</v>
      </c>
      <c r="BC856" t="s">
        <v>9937</v>
      </c>
      <c r="BD856" t="s">
        <v>74</v>
      </c>
      <c r="BE856" t="s">
        <v>9938</v>
      </c>
      <c r="BF856" t="str">
        <f>HYPERLINK("http://dx.doi.org/10.1152/ajpregu.1996.271.5.R1295","http://dx.doi.org/10.1152/ajpregu.1996.271.5.R1295")</f>
        <v>http://dx.doi.org/10.1152/ajpregu.1996.271.5.R1295</v>
      </c>
      <c r="BG856" t="s">
        <v>74</v>
      </c>
      <c r="BH856" t="s">
        <v>74</v>
      </c>
      <c r="BI856">
        <v>9</v>
      </c>
      <c r="BJ856" t="s">
        <v>442</v>
      </c>
      <c r="BK856" t="s">
        <v>95</v>
      </c>
      <c r="BL856" t="s">
        <v>442</v>
      </c>
      <c r="BM856" t="s">
        <v>9939</v>
      </c>
      <c r="BN856">
        <v>8945967</v>
      </c>
      <c r="BO856" t="s">
        <v>74</v>
      </c>
      <c r="BP856" t="s">
        <v>74</v>
      </c>
      <c r="BQ856" t="s">
        <v>74</v>
      </c>
      <c r="BR856" t="s">
        <v>97</v>
      </c>
      <c r="BS856" t="s">
        <v>9940</v>
      </c>
      <c r="BT856" t="str">
        <f>HYPERLINK("https%3A%2F%2Fwww.webofscience.com%2Fwos%2Fwoscc%2Ffull-record%2FWOS:A1996VR82100027","View Full Record in Web of Science")</f>
        <v>View Full Record in Web of Science</v>
      </c>
    </row>
    <row r="857" spans="1:72" x14ac:dyDescent="0.15">
      <c r="A857" t="s">
        <v>72</v>
      </c>
      <c r="B857" t="s">
        <v>9941</v>
      </c>
      <c r="C857" t="s">
        <v>74</v>
      </c>
      <c r="D857" t="s">
        <v>74</v>
      </c>
      <c r="E857" t="s">
        <v>74</v>
      </c>
      <c r="F857" t="s">
        <v>9941</v>
      </c>
      <c r="G857" t="s">
        <v>74</v>
      </c>
      <c r="H857" t="s">
        <v>74</v>
      </c>
      <c r="I857" t="s">
        <v>9942</v>
      </c>
      <c r="J857" t="s">
        <v>9943</v>
      </c>
      <c r="K857" t="s">
        <v>74</v>
      </c>
      <c r="L857" t="s">
        <v>74</v>
      </c>
      <c r="M857" t="s">
        <v>77</v>
      </c>
      <c r="N857" t="s">
        <v>78</v>
      </c>
      <c r="O857" t="s">
        <v>74</v>
      </c>
      <c r="P857" t="s">
        <v>74</v>
      </c>
      <c r="Q857" t="s">
        <v>74</v>
      </c>
      <c r="R857" t="s">
        <v>74</v>
      </c>
      <c r="S857" t="s">
        <v>74</v>
      </c>
      <c r="T857" t="s">
        <v>9944</v>
      </c>
      <c r="U857" t="s">
        <v>74</v>
      </c>
      <c r="V857" t="s">
        <v>74</v>
      </c>
      <c r="W857" t="s">
        <v>9945</v>
      </c>
      <c r="X857" t="s">
        <v>9946</v>
      </c>
      <c r="Y857" t="s">
        <v>9947</v>
      </c>
      <c r="Z857" t="s">
        <v>74</v>
      </c>
      <c r="AA857" t="s">
        <v>5535</v>
      </c>
      <c r="AB857" t="s">
        <v>5536</v>
      </c>
      <c r="AC857" t="s">
        <v>74</v>
      </c>
      <c r="AD857" t="s">
        <v>74</v>
      </c>
      <c r="AE857" t="s">
        <v>74</v>
      </c>
      <c r="AF857" t="s">
        <v>74</v>
      </c>
      <c r="AG857">
        <v>10</v>
      </c>
      <c r="AH857">
        <v>1</v>
      </c>
      <c r="AI857">
        <v>1</v>
      </c>
      <c r="AJ857">
        <v>1</v>
      </c>
      <c r="AK857">
        <v>4</v>
      </c>
      <c r="AL857" t="s">
        <v>9948</v>
      </c>
      <c r="AM857" t="s">
        <v>1502</v>
      </c>
      <c r="AN857" t="s">
        <v>9949</v>
      </c>
      <c r="AO857" t="s">
        <v>9950</v>
      </c>
      <c r="AP857" t="s">
        <v>74</v>
      </c>
      <c r="AQ857" t="s">
        <v>74</v>
      </c>
      <c r="AR857" t="s">
        <v>9951</v>
      </c>
      <c r="AS857" t="s">
        <v>9952</v>
      </c>
      <c r="AT857" t="s">
        <v>9935</v>
      </c>
      <c r="AU857">
        <v>1996</v>
      </c>
      <c r="AV857">
        <v>31</v>
      </c>
      <c r="AW857">
        <v>4</v>
      </c>
      <c r="AX857" t="s">
        <v>74</v>
      </c>
      <c r="AY857" t="s">
        <v>74</v>
      </c>
      <c r="AZ857" t="s">
        <v>74</v>
      </c>
      <c r="BA857" t="s">
        <v>74</v>
      </c>
      <c r="BB857">
        <v>629</v>
      </c>
      <c r="BC857">
        <v>632</v>
      </c>
      <c r="BD857" t="s">
        <v>74</v>
      </c>
      <c r="BE857" t="s">
        <v>74</v>
      </c>
      <c r="BF857" t="s">
        <v>74</v>
      </c>
      <c r="BG857" t="s">
        <v>74</v>
      </c>
      <c r="BH857" t="s">
        <v>74</v>
      </c>
      <c r="BI857">
        <v>4</v>
      </c>
      <c r="BJ857" t="s">
        <v>9953</v>
      </c>
      <c r="BK857" t="s">
        <v>95</v>
      </c>
      <c r="BL857" t="s">
        <v>9953</v>
      </c>
      <c r="BM857" t="s">
        <v>9954</v>
      </c>
      <c r="BN857" t="s">
        <v>74</v>
      </c>
      <c r="BO857" t="s">
        <v>74</v>
      </c>
      <c r="BP857" t="s">
        <v>74</v>
      </c>
      <c r="BQ857" t="s">
        <v>74</v>
      </c>
      <c r="BR857" t="s">
        <v>97</v>
      </c>
      <c r="BS857" t="s">
        <v>9955</v>
      </c>
      <c r="BT857" t="str">
        <f>HYPERLINK("https%3A%2F%2Fwww.webofscience.com%2Fwos%2Fwoscc%2Ffull-record%2FWOS:A1996VV49800026","View Full Record in Web of Science")</f>
        <v>View Full Record in Web of Science</v>
      </c>
    </row>
    <row r="858" spans="1:72" x14ac:dyDescent="0.15">
      <c r="A858" t="s">
        <v>72</v>
      </c>
      <c r="B858" t="s">
        <v>9956</v>
      </c>
      <c r="C858" t="s">
        <v>74</v>
      </c>
      <c r="D858" t="s">
        <v>74</v>
      </c>
      <c r="E858" t="s">
        <v>74</v>
      </c>
      <c r="F858" t="s">
        <v>9956</v>
      </c>
      <c r="G858" t="s">
        <v>74</v>
      </c>
      <c r="H858" t="s">
        <v>74</v>
      </c>
      <c r="I858" t="s">
        <v>9957</v>
      </c>
      <c r="J858" t="s">
        <v>9958</v>
      </c>
      <c r="K858" t="s">
        <v>74</v>
      </c>
      <c r="L858" t="s">
        <v>74</v>
      </c>
      <c r="M858" t="s">
        <v>77</v>
      </c>
      <c r="N858" t="s">
        <v>7491</v>
      </c>
      <c r="O858" t="s">
        <v>74</v>
      </c>
      <c r="P858" t="s">
        <v>74</v>
      </c>
      <c r="Q858" t="s">
        <v>74</v>
      </c>
      <c r="R858" t="s">
        <v>74</v>
      </c>
      <c r="S858" t="s">
        <v>74</v>
      </c>
      <c r="T858" t="s">
        <v>74</v>
      </c>
      <c r="U858" t="s">
        <v>74</v>
      </c>
      <c r="V858" t="s">
        <v>74</v>
      </c>
      <c r="W858" t="s">
        <v>74</v>
      </c>
      <c r="X858" t="s">
        <v>74</v>
      </c>
      <c r="Y858" t="s">
        <v>74</v>
      </c>
      <c r="Z858" t="s">
        <v>74</v>
      </c>
      <c r="AA858" t="s">
        <v>74</v>
      </c>
      <c r="AB858" t="s">
        <v>74</v>
      </c>
      <c r="AC858" t="s">
        <v>74</v>
      </c>
      <c r="AD858" t="s">
        <v>74</v>
      </c>
      <c r="AE858" t="s">
        <v>74</v>
      </c>
      <c r="AF858" t="s">
        <v>74</v>
      </c>
      <c r="AG858">
        <v>1</v>
      </c>
      <c r="AH858">
        <v>0</v>
      </c>
      <c r="AI858">
        <v>0</v>
      </c>
      <c r="AJ858">
        <v>0</v>
      </c>
      <c r="AK858">
        <v>1</v>
      </c>
      <c r="AL858" t="s">
        <v>9959</v>
      </c>
      <c r="AM858" t="s">
        <v>1882</v>
      </c>
      <c r="AN858" t="s">
        <v>9960</v>
      </c>
      <c r="AO858" t="s">
        <v>9961</v>
      </c>
      <c r="AP858" t="s">
        <v>74</v>
      </c>
      <c r="AQ858" t="s">
        <v>74</v>
      </c>
      <c r="AR858" t="s">
        <v>9962</v>
      </c>
      <c r="AS858" t="s">
        <v>9963</v>
      </c>
      <c r="AT858" t="s">
        <v>9935</v>
      </c>
      <c r="AU858">
        <v>1996</v>
      </c>
      <c r="AV858">
        <v>50</v>
      </c>
      <c r="AW858">
        <v>3</v>
      </c>
      <c r="AX858" t="s">
        <v>74</v>
      </c>
      <c r="AY858" t="s">
        <v>74</v>
      </c>
      <c r="AZ858" t="s">
        <v>74</v>
      </c>
      <c r="BA858" t="s">
        <v>74</v>
      </c>
      <c r="BB858">
        <v>329</v>
      </c>
      <c r="BC858">
        <v>329</v>
      </c>
      <c r="BD858" t="s">
        <v>74</v>
      </c>
      <c r="BE858" t="s">
        <v>74</v>
      </c>
      <c r="BF858" t="s">
        <v>74</v>
      </c>
      <c r="BG858" t="s">
        <v>74</v>
      </c>
      <c r="BH858" t="s">
        <v>74</v>
      </c>
      <c r="BI858">
        <v>1</v>
      </c>
      <c r="BJ858" t="s">
        <v>9964</v>
      </c>
      <c r="BK858" t="s">
        <v>2393</v>
      </c>
      <c r="BL858" t="s">
        <v>9964</v>
      </c>
      <c r="BM858" t="s">
        <v>9965</v>
      </c>
      <c r="BN858" t="s">
        <v>74</v>
      </c>
      <c r="BO858" t="s">
        <v>74</v>
      </c>
      <c r="BP858" t="s">
        <v>74</v>
      </c>
      <c r="BQ858" t="s">
        <v>74</v>
      </c>
      <c r="BR858" t="s">
        <v>97</v>
      </c>
      <c r="BS858" t="s">
        <v>9966</v>
      </c>
      <c r="BT858" t="str">
        <f>HYPERLINK("https%3A%2F%2Fwww.webofscience.com%2Fwos%2Fwoscc%2Ffull-record%2FWOS:A1996WA11000020","View Full Record in Web of Science")</f>
        <v>View Full Record in Web of Science</v>
      </c>
    </row>
    <row r="859" spans="1:72" x14ac:dyDescent="0.15">
      <c r="A859" t="s">
        <v>72</v>
      </c>
      <c r="B859" t="s">
        <v>9967</v>
      </c>
      <c r="C859" t="s">
        <v>74</v>
      </c>
      <c r="D859" t="s">
        <v>74</v>
      </c>
      <c r="E859" t="s">
        <v>74</v>
      </c>
      <c r="F859" t="s">
        <v>9967</v>
      </c>
      <c r="G859" t="s">
        <v>74</v>
      </c>
      <c r="H859" t="s">
        <v>74</v>
      </c>
      <c r="I859" t="s">
        <v>9968</v>
      </c>
      <c r="J859" t="s">
        <v>9969</v>
      </c>
      <c r="K859" t="s">
        <v>74</v>
      </c>
      <c r="L859" t="s">
        <v>74</v>
      </c>
      <c r="M859" t="s">
        <v>77</v>
      </c>
      <c r="N859" t="s">
        <v>428</v>
      </c>
      <c r="O859" t="s">
        <v>74</v>
      </c>
      <c r="P859" t="s">
        <v>74</v>
      </c>
      <c r="Q859" t="s">
        <v>74</v>
      </c>
      <c r="R859" t="s">
        <v>74</v>
      </c>
      <c r="S859" t="s">
        <v>74</v>
      </c>
      <c r="T859" t="s">
        <v>9970</v>
      </c>
      <c r="U859" t="s">
        <v>9971</v>
      </c>
      <c r="V859" t="s">
        <v>9972</v>
      </c>
      <c r="W859" t="s">
        <v>74</v>
      </c>
      <c r="X859" t="s">
        <v>74</v>
      </c>
      <c r="Y859" t="s">
        <v>9973</v>
      </c>
      <c r="Z859" t="s">
        <v>74</v>
      </c>
      <c r="AA859" t="s">
        <v>74</v>
      </c>
      <c r="AB859" t="s">
        <v>74</v>
      </c>
      <c r="AC859" t="s">
        <v>74</v>
      </c>
      <c r="AD859" t="s">
        <v>74</v>
      </c>
      <c r="AE859" t="s">
        <v>74</v>
      </c>
      <c r="AF859" t="s">
        <v>74</v>
      </c>
      <c r="AG859">
        <v>121</v>
      </c>
      <c r="AH859">
        <v>97</v>
      </c>
      <c r="AI859">
        <v>105</v>
      </c>
      <c r="AJ859">
        <v>2</v>
      </c>
      <c r="AK859">
        <v>78</v>
      </c>
      <c r="AL859" t="s">
        <v>9974</v>
      </c>
      <c r="AM859" t="s">
        <v>824</v>
      </c>
      <c r="AN859" t="s">
        <v>9975</v>
      </c>
      <c r="AO859" t="s">
        <v>9976</v>
      </c>
      <c r="AP859" t="s">
        <v>74</v>
      </c>
      <c r="AQ859" t="s">
        <v>74</v>
      </c>
      <c r="AR859" t="s">
        <v>9977</v>
      </c>
      <c r="AS859" t="s">
        <v>9978</v>
      </c>
      <c r="AT859" t="s">
        <v>9935</v>
      </c>
      <c r="AU859">
        <v>1996</v>
      </c>
      <c r="AV859">
        <v>5</v>
      </c>
      <c r="AW859">
        <v>11</v>
      </c>
      <c r="AX859" t="s">
        <v>74</v>
      </c>
      <c r="AY859" t="s">
        <v>74</v>
      </c>
      <c r="AZ859" t="s">
        <v>74</v>
      </c>
      <c r="BA859" t="s">
        <v>74</v>
      </c>
      <c r="BB859">
        <v>1271</v>
      </c>
      <c r="BC859">
        <v>1293</v>
      </c>
      <c r="BD859" t="s">
        <v>74</v>
      </c>
      <c r="BE859" t="s">
        <v>9979</v>
      </c>
      <c r="BF859" t="str">
        <f>HYPERLINK("http://dx.doi.org/10.1007/BF00051979","http://dx.doi.org/10.1007/BF00051979")</f>
        <v>http://dx.doi.org/10.1007/BF00051979</v>
      </c>
      <c r="BG859" t="s">
        <v>74</v>
      </c>
      <c r="BH859" t="s">
        <v>74</v>
      </c>
      <c r="BI859">
        <v>23</v>
      </c>
      <c r="BJ859" t="s">
        <v>9980</v>
      </c>
      <c r="BK859" t="s">
        <v>95</v>
      </c>
      <c r="BL859" t="s">
        <v>475</v>
      </c>
      <c r="BM859" t="s">
        <v>9981</v>
      </c>
      <c r="BN859" t="s">
        <v>74</v>
      </c>
      <c r="BO859" t="s">
        <v>74</v>
      </c>
      <c r="BP859" t="s">
        <v>74</v>
      </c>
      <c r="BQ859" t="s">
        <v>74</v>
      </c>
      <c r="BR859" t="s">
        <v>97</v>
      </c>
      <c r="BS859" t="s">
        <v>9982</v>
      </c>
      <c r="BT859" t="str">
        <f>HYPERLINK("https%3A%2F%2Fwww.webofscience.com%2Fwos%2Fwoscc%2Ffull-record%2FWOS:A1996VW23000001","View Full Record in Web of Science")</f>
        <v>View Full Record in Web of Science</v>
      </c>
    </row>
    <row r="860" spans="1:72" x14ac:dyDescent="0.15">
      <c r="A860" t="s">
        <v>72</v>
      </c>
      <c r="B860" t="s">
        <v>9983</v>
      </c>
      <c r="C860" t="s">
        <v>74</v>
      </c>
      <c r="D860" t="s">
        <v>74</v>
      </c>
      <c r="E860" t="s">
        <v>74</v>
      </c>
      <c r="F860" t="s">
        <v>9983</v>
      </c>
      <c r="G860" t="s">
        <v>74</v>
      </c>
      <c r="H860" t="s">
        <v>74</v>
      </c>
      <c r="I860" t="s">
        <v>9984</v>
      </c>
      <c r="J860" t="s">
        <v>9969</v>
      </c>
      <c r="K860" t="s">
        <v>74</v>
      </c>
      <c r="L860" t="s">
        <v>74</v>
      </c>
      <c r="M860" t="s">
        <v>77</v>
      </c>
      <c r="N860" t="s">
        <v>78</v>
      </c>
      <c r="O860" t="s">
        <v>74</v>
      </c>
      <c r="P860" t="s">
        <v>74</v>
      </c>
      <c r="Q860" t="s">
        <v>74</v>
      </c>
      <c r="R860" t="s">
        <v>74</v>
      </c>
      <c r="S860" t="s">
        <v>74</v>
      </c>
      <c r="T860" t="s">
        <v>9985</v>
      </c>
      <c r="U860" t="s">
        <v>9986</v>
      </c>
      <c r="V860" t="s">
        <v>9987</v>
      </c>
      <c r="W860" t="s">
        <v>9988</v>
      </c>
      <c r="X860" t="s">
        <v>380</v>
      </c>
      <c r="Y860" t="s">
        <v>74</v>
      </c>
      <c r="Z860" t="s">
        <v>74</v>
      </c>
      <c r="AA860" t="s">
        <v>74</v>
      </c>
      <c r="AB860" t="s">
        <v>74</v>
      </c>
      <c r="AC860" t="s">
        <v>74</v>
      </c>
      <c r="AD860" t="s">
        <v>74</v>
      </c>
      <c r="AE860" t="s">
        <v>74</v>
      </c>
      <c r="AF860" t="s">
        <v>74</v>
      </c>
      <c r="AG860">
        <v>56</v>
      </c>
      <c r="AH860">
        <v>60</v>
      </c>
      <c r="AI860">
        <v>65</v>
      </c>
      <c r="AJ860">
        <v>0</v>
      </c>
      <c r="AK860">
        <v>8</v>
      </c>
      <c r="AL860" t="s">
        <v>319</v>
      </c>
      <c r="AM860" t="s">
        <v>630</v>
      </c>
      <c r="AN860" t="s">
        <v>631</v>
      </c>
      <c r="AO860" t="s">
        <v>9976</v>
      </c>
      <c r="AP860" t="s">
        <v>9989</v>
      </c>
      <c r="AQ860" t="s">
        <v>74</v>
      </c>
      <c r="AR860" t="s">
        <v>9977</v>
      </c>
      <c r="AS860" t="s">
        <v>9978</v>
      </c>
      <c r="AT860" t="s">
        <v>9935</v>
      </c>
      <c r="AU860">
        <v>1996</v>
      </c>
      <c r="AV860">
        <v>5</v>
      </c>
      <c r="AW860">
        <v>11</v>
      </c>
      <c r="AX860" t="s">
        <v>74</v>
      </c>
      <c r="AY860" t="s">
        <v>74</v>
      </c>
      <c r="AZ860" t="s">
        <v>74</v>
      </c>
      <c r="BA860" t="s">
        <v>74</v>
      </c>
      <c r="BB860">
        <v>1295</v>
      </c>
      <c r="BC860">
        <v>1305</v>
      </c>
      <c r="BD860" t="s">
        <v>74</v>
      </c>
      <c r="BE860" t="s">
        <v>9990</v>
      </c>
      <c r="BF860" t="str">
        <f>HYPERLINK("http://dx.doi.org/10.1007/BF00051980","http://dx.doi.org/10.1007/BF00051980")</f>
        <v>http://dx.doi.org/10.1007/BF00051980</v>
      </c>
      <c r="BG860" t="s">
        <v>74</v>
      </c>
      <c r="BH860" t="s">
        <v>74</v>
      </c>
      <c r="BI860">
        <v>11</v>
      </c>
      <c r="BJ860" t="s">
        <v>9980</v>
      </c>
      <c r="BK860" t="s">
        <v>95</v>
      </c>
      <c r="BL860" t="s">
        <v>475</v>
      </c>
      <c r="BM860" t="s">
        <v>9981</v>
      </c>
      <c r="BN860" t="s">
        <v>74</v>
      </c>
      <c r="BO860" t="s">
        <v>74</v>
      </c>
      <c r="BP860" t="s">
        <v>74</v>
      </c>
      <c r="BQ860" t="s">
        <v>74</v>
      </c>
      <c r="BR860" t="s">
        <v>97</v>
      </c>
      <c r="BS860" t="s">
        <v>9991</v>
      </c>
      <c r="BT860" t="str">
        <f>HYPERLINK("https%3A%2F%2Fwww.webofscience.com%2Fwos%2Fwoscc%2Ffull-record%2FWOS:A1996VW23000002","View Full Record in Web of Science")</f>
        <v>View Full Record in Web of Science</v>
      </c>
    </row>
    <row r="861" spans="1:72" x14ac:dyDescent="0.15">
      <c r="A861" t="s">
        <v>72</v>
      </c>
      <c r="B861" t="s">
        <v>9992</v>
      </c>
      <c r="C861" t="s">
        <v>74</v>
      </c>
      <c r="D861" t="s">
        <v>74</v>
      </c>
      <c r="E861" t="s">
        <v>74</v>
      </c>
      <c r="F861" t="s">
        <v>9992</v>
      </c>
      <c r="G861" t="s">
        <v>74</v>
      </c>
      <c r="H861" t="s">
        <v>74</v>
      </c>
      <c r="I861" t="s">
        <v>9993</v>
      </c>
      <c r="J861" t="s">
        <v>9969</v>
      </c>
      <c r="K861" t="s">
        <v>74</v>
      </c>
      <c r="L861" t="s">
        <v>74</v>
      </c>
      <c r="M861" t="s">
        <v>77</v>
      </c>
      <c r="N861" t="s">
        <v>428</v>
      </c>
      <c r="O861" t="s">
        <v>74</v>
      </c>
      <c r="P861" t="s">
        <v>74</v>
      </c>
      <c r="Q861" t="s">
        <v>74</v>
      </c>
      <c r="R861" t="s">
        <v>74</v>
      </c>
      <c r="S861" t="s">
        <v>74</v>
      </c>
      <c r="T861" t="s">
        <v>9994</v>
      </c>
      <c r="U861" t="s">
        <v>9995</v>
      </c>
      <c r="V861" t="s">
        <v>9996</v>
      </c>
      <c r="W861" t="s">
        <v>74</v>
      </c>
      <c r="X861" t="s">
        <v>74</v>
      </c>
      <c r="Y861" t="s">
        <v>9997</v>
      </c>
      <c r="Z861" t="s">
        <v>74</v>
      </c>
      <c r="AA861" t="s">
        <v>74</v>
      </c>
      <c r="AB861" t="s">
        <v>74</v>
      </c>
      <c r="AC861" t="s">
        <v>74</v>
      </c>
      <c r="AD861" t="s">
        <v>74</v>
      </c>
      <c r="AE861" t="s">
        <v>74</v>
      </c>
      <c r="AF861" t="s">
        <v>74</v>
      </c>
      <c r="AG861">
        <v>152</v>
      </c>
      <c r="AH861">
        <v>160</v>
      </c>
      <c r="AI861">
        <v>199</v>
      </c>
      <c r="AJ861">
        <v>0</v>
      </c>
      <c r="AK861">
        <v>52</v>
      </c>
      <c r="AL861" t="s">
        <v>319</v>
      </c>
      <c r="AM861" t="s">
        <v>630</v>
      </c>
      <c r="AN861" t="s">
        <v>631</v>
      </c>
      <c r="AO861" t="s">
        <v>9976</v>
      </c>
      <c r="AP861" t="s">
        <v>9989</v>
      </c>
      <c r="AQ861" t="s">
        <v>74</v>
      </c>
      <c r="AR861" t="s">
        <v>9977</v>
      </c>
      <c r="AS861" t="s">
        <v>9978</v>
      </c>
      <c r="AT861" t="s">
        <v>9935</v>
      </c>
      <c r="AU861">
        <v>1996</v>
      </c>
      <c r="AV861">
        <v>5</v>
      </c>
      <c r="AW861">
        <v>11</v>
      </c>
      <c r="AX861" t="s">
        <v>74</v>
      </c>
      <c r="AY861" t="s">
        <v>74</v>
      </c>
      <c r="AZ861" t="s">
        <v>74</v>
      </c>
      <c r="BA861" t="s">
        <v>74</v>
      </c>
      <c r="BB861">
        <v>1307</v>
      </c>
      <c r="BC861">
        <v>1335</v>
      </c>
      <c r="BD861" t="s">
        <v>74</v>
      </c>
      <c r="BE861" t="s">
        <v>9998</v>
      </c>
      <c r="BF861" t="str">
        <f>HYPERLINK("http://dx.doi.org/10.1007/BF00051981","http://dx.doi.org/10.1007/BF00051981")</f>
        <v>http://dx.doi.org/10.1007/BF00051981</v>
      </c>
      <c r="BG861" t="s">
        <v>74</v>
      </c>
      <c r="BH861" t="s">
        <v>74</v>
      </c>
      <c r="BI861">
        <v>29</v>
      </c>
      <c r="BJ861" t="s">
        <v>9980</v>
      </c>
      <c r="BK861" t="s">
        <v>95</v>
      </c>
      <c r="BL861" t="s">
        <v>475</v>
      </c>
      <c r="BM861" t="s">
        <v>9981</v>
      </c>
      <c r="BN861" t="s">
        <v>74</v>
      </c>
      <c r="BO861" t="s">
        <v>74</v>
      </c>
      <c r="BP861" t="s">
        <v>74</v>
      </c>
      <c r="BQ861" t="s">
        <v>74</v>
      </c>
      <c r="BR861" t="s">
        <v>97</v>
      </c>
      <c r="BS861" t="s">
        <v>9999</v>
      </c>
      <c r="BT861" t="str">
        <f>HYPERLINK("https%3A%2F%2Fwww.webofscience.com%2Fwos%2Fwoscc%2Ffull-record%2FWOS:A1996VW23000003","View Full Record in Web of Science")</f>
        <v>View Full Record in Web of Science</v>
      </c>
    </row>
    <row r="862" spans="1:72" x14ac:dyDescent="0.15">
      <c r="A862" t="s">
        <v>72</v>
      </c>
      <c r="B862" t="s">
        <v>10000</v>
      </c>
      <c r="C862" t="s">
        <v>74</v>
      </c>
      <c r="D862" t="s">
        <v>74</v>
      </c>
      <c r="E862" t="s">
        <v>74</v>
      </c>
      <c r="F862" t="s">
        <v>10000</v>
      </c>
      <c r="G862" t="s">
        <v>74</v>
      </c>
      <c r="H862" t="s">
        <v>74</v>
      </c>
      <c r="I862" t="s">
        <v>10001</v>
      </c>
      <c r="J862" t="s">
        <v>9969</v>
      </c>
      <c r="K862" t="s">
        <v>74</v>
      </c>
      <c r="L862" t="s">
        <v>74</v>
      </c>
      <c r="M862" t="s">
        <v>77</v>
      </c>
      <c r="N862" t="s">
        <v>78</v>
      </c>
      <c r="O862" t="s">
        <v>74</v>
      </c>
      <c r="P862" t="s">
        <v>74</v>
      </c>
      <c r="Q862" t="s">
        <v>74</v>
      </c>
      <c r="R862" t="s">
        <v>74</v>
      </c>
      <c r="S862" t="s">
        <v>74</v>
      </c>
      <c r="T862" t="s">
        <v>10002</v>
      </c>
      <c r="U862" t="s">
        <v>10003</v>
      </c>
      <c r="V862" t="s">
        <v>10004</v>
      </c>
      <c r="W862" t="s">
        <v>10005</v>
      </c>
      <c r="X862" t="s">
        <v>7118</v>
      </c>
      <c r="Y862" t="s">
        <v>74</v>
      </c>
      <c r="Z862" t="s">
        <v>74</v>
      </c>
      <c r="AA862" t="s">
        <v>74</v>
      </c>
      <c r="AB862" t="s">
        <v>74</v>
      </c>
      <c r="AC862" t="s">
        <v>74</v>
      </c>
      <c r="AD862" t="s">
        <v>74</v>
      </c>
      <c r="AE862" t="s">
        <v>74</v>
      </c>
      <c r="AF862" t="s">
        <v>74</v>
      </c>
      <c r="AG862">
        <v>60</v>
      </c>
      <c r="AH862">
        <v>55</v>
      </c>
      <c r="AI862">
        <v>60</v>
      </c>
      <c r="AJ862">
        <v>0</v>
      </c>
      <c r="AK862">
        <v>12</v>
      </c>
      <c r="AL862" t="s">
        <v>9974</v>
      </c>
      <c r="AM862" t="s">
        <v>824</v>
      </c>
      <c r="AN862" t="s">
        <v>9975</v>
      </c>
      <c r="AO862" t="s">
        <v>9976</v>
      </c>
      <c r="AP862" t="s">
        <v>74</v>
      </c>
      <c r="AQ862" t="s">
        <v>74</v>
      </c>
      <c r="AR862" t="s">
        <v>9977</v>
      </c>
      <c r="AS862" t="s">
        <v>9978</v>
      </c>
      <c r="AT862" t="s">
        <v>9935</v>
      </c>
      <c r="AU862">
        <v>1996</v>
      </c>
      <c r="AV862">
        <v>5</v>
      </c>
      <c r="AW862">
        <v>11</v>
      </c>
      <c r="AX862" t="s">
        <v>74</v>
      </c>
      <c r="AY862" t="s">
        <v>74</v>
      </c>
      <c r="AZ862" t="s">
        <v>74</v>
      </c>
      <c r="BA862" t="s">
        <v>74</v>
      </c>
      <c r="BB862">
        <v>1337</v>
      </c>
      <c r="BC862">
        <v>1363</v>
      </c>
      <c r="BD862" t="s">
        <v>74</v>
      </c>
      <c r="BE862" t="s">
        <v>10006</v>
      </c>
      <c r="BF862" t="str">
        <f>HYPERLINK("http://dx.doi.org/10.1007/BF00051982","http://dx.doi.org/10.1007/BF00051982")</f>
        <v>http://dx.doi.org/10.1007/BF00051982</v>
      </c>
      <c r="BG862" t="s">
        <v>74</v>
      </c>
      <c r="BH862" t="s">
        <v>74</v>
      </c>
      <c r="BI862">
        <v>27</v>
      </c>
      <c r="BJ862" t="s">
        <v>9980</v>
      </c>
      <c r="BK862" t="s">
        <v>95</v>
      </c>
      <c r="BL862" t="s">
        <v>475</v>
      </c>
      <c r="BM862" t="s">
        <v>9981</v>
      </c>
      <c r="BN862" t="s">
        <v>74</v>
      </c>
      <c r="BO862" t="s">
        <v>74</v>
      </c>
      <c r="BP862" t="s">
        <v>74</v>
      </c>
      <c r="BQ862" t="s">
        <v>74</v>
      </c>
      <c r="BR862" t="s">
        <v>97</v>
      </c>
      <c r="BS862" t="s">
        <v>10007</v>
      </c>
      <c r="BT862" t="str">
        <f>HYPERLINK("https%3A%2F%2Fwww.webofscience.com%2Fwos%2Fwoscc%2Ffull-record%2FWOS:A1996VW23000004","View Full Record in Web of Science")</f>
        <v>View Full Record in Web of Science</v>
      </c>
    </row>
    <row r="863" spans="1:72" x14ac:dyDescent="0.15">
      <c r="A863" t="s">
        <v>72</v>
      </c>
      <c r="B863" t="s">
        <v>10008</v>
      </c>
      <c r="C863" t="s">
        <v>74</v>
      </c>
      <c r="D863" t="s">
        <v>74</v>
      </c>
      <c r="E863" t="s">
        <v>74</v>
      </c>
      <c r="F863" t="s">
        <v>10008</v>
      </c>
      <c r="G863" t="s">
        <v>74</v>
      </c>
      <c r="H863" t="s">
        <v>74</v>
      </c>
      <c r="I863" t="s">
        <v>10009</v>
      </c>
      <c r="J863" t="s">
        <v>9969</v>
      </c>
      <c r="K863" t="s">
        <v>74</v>
      </c>
      <c r="L863" t="s">
        <v>74</v>
      </c>
      <c r="M863" t="s">
        <v>77</v>
      </c>
      <c r="N863" t="s">
        <v>78</v>
      </c>
      <c r="O863" t="s">
        <v>74</v>
      </c>
      <c r="P863" t="s">
        <v>74</v>
      </c>
      <c r="Q863" t="s">
        <v>74</v>
      </c>
      <c r="R863" t="s">
        <v>74</v>
      </c>
      <c r="S863" t="s">
        <v>74</v>
      </c>
      <c r="T863" t="s">
        <v>10010</v>
      </c>
      <c r="U863" t="s">
        <v>10011</v>
      </c>
      <c r="V863" t="s">
        <v>10012</v>
      </c>
      <c r="W863" t="s">
        <v>74</v>
      </c>
      <c r="X863" t="s">
        <v>74</v>
      </c>
      <c r="Y863" t="s">
        <v>10013</v>
      </c>
      <c r="Z863" t="s">
        <v>74</v>
      </c>
      <c r="AA863" t="s">
        <v>74</v>
      </c>
      <c r="AB863" t="s">
        <v>74</v>
      </c>
      <c r="AC863" t="s">
        <v>74</v>
      </c>
      <c r="AD863" t="s">
        <v>74</v>
      </c>
      <c r="AE863" t="s">
        <v>74</v>
      </c>
      <c r="AF863" t="s">
        <v>74</v>
      </c>
      <c r="AG863">
        <v>84</v>
      </c>
      <c r="AH863">
        <v>73</v>
      </c>
      <c r="AI863">
        <v>80</v>
      </c>
      <c r="AJ863">
        <v>0</v>
      </c>
      <c r="AK863">
        <v>14</v>
      </c>
      <c r="AL863" t="s">
        <v>9974</v>
      </c>
      <c r="AM863" t="s">
        <v>824</v>
      </c>
      <c r="AN863" t="s">
        <v>9975</v>
      </c>
      <c r="AO863" t="s">
        <v>9976</v>
      </c>
      <c r="AP863" t="s">
        <v>74</v>
      </c>
      <c r="AQ863" t="s">
        <v>74</v>
      </c>
      <c r="AR863" t="s">
        <v>9977</v>
      </c>
      <c r="AS863" t="s">
        <v>9978</v>
      </c>
      <c r="AT863" t="s">
        <v>9935</v>
      </c>
      <c r="AU863">
        <v>1996</v>
      </c>
      <c r="AV863">
        <v>5</v>
      </c>
      <c r="AW863">
        <v>11</v>
      </c>
      <c r="AX863" t="s">
        <v>74</v>
      </c>
      <c r="AY863" t="s">
        <v>74</v>
      </c>
      <c r="AZ863" t="s">
        <v>74</v>
      </c>
      <c r="BA863" t="s">
        <v>74</v>
      </c>
      <c r="BB863">
        <v>1365</v>
      </c>
      <c r="BC863">
        <v>1378</v>
      </c>
      <c r="BD863" t="s">
        <v>74</v>
      </c>
      <c r="BE863" t="s">
        <v>10014</v>
      </c>
      <c r="BF863" t="str">
        <f>HYPERLINK("http://dx.doi.org/10.1007/BF00051983","http://dx.doi.org/10.1007/BF00051983")</f>
        <v>http://dx.doi.org/10.1007/BF00051983</v>
      </c>
      <c r="BG863" t="s">
        <v>74</v>
      </c>
      <c r="BH863" t="s">
        <v>74</v>
      </c>
      <c r="BI863">
        <v>14</v>
      </c>
      <c r="BJ863" t="s">
        <v>9980</v>
      </c>
      <c r="BK863" t="s">
        <v>95</v>
      </c>
      <c r="BL863" t="s">
        <v>475</v>
      </c>
      <c r="BM863" t="s">
        <v>9981</v>
      </c>
      <c r="BN863" t="s">
        <v>74</v>
      </c>
      <c r="BO863" t="s">
        <v>74</v>
      </c>
      <c r="BP863" t="s">
        <v>74</v>
      </c>
      <c r="BQ863" t="s">
        <v>74</v>
      </c>
      <c r="BR863" t="s">
        <v>97</v>
      </c>
      <c r="BS863" t="s">
        <v>10015</v>
      </c>
      <c r="BT863" t="str">
        <f>HYPERLINK("https%3A%2F%2Fwww.webofscience.com%2Fwos%2Fwoscc%2Ffull-record%2FWOS:A1996VW23000005","View Full Record in Web of Science")</f>
        <v>View Full Record in Web of Science</v>
      </c>
    </row>
    <row r="864" spans="1:72" x14ac:dyDescent="0.15">
      <c r="A864" t="s">
        <v>72</v>
      </c>
      <c r="B864" t="s">
        <v>10016</v>
      </c>
      <c r="C864" t="s">
        <v>74</v>
      </c>
      <c r="D864" t="s">
        <v>74</v>
      </c>
      <c r="E864" t="s">
        <v>74</v>
      </c>
      <c r="F864" t="s">
        <v>10016</v>
      </c>
      <c r="G864" t="s">
        <v>74</v>
      </c>
      <c r="H864" t="s">
        <v>74</v>
      </c>
      <c r="I864" t="s">
        <v>10017</v>
      </c>
      <c r="J864" t="s">
        <v>9969</v>
      </c>
      <c r="K864" t="s">
        <v>74</v>
      </c>
      <c r="L864" t="s">
        <v>74</v>
      </c>
      <c r="M864" t="s">
        <v>77</v>
      </c>
      <c r="N864" t="s">
        <v>78</v>
      </c>
      <c r="O864" t="s">
        <v>74</v>
      </c>
      <c r="P864" t="s">
        <v>74</v>
      </c>
      <c r="Q864" t="s">
        <v>74</v>
      </c>
      <c r="R864" t="s">
        <v>74</v>
      </c>
      <c r="S864" t="s">
        <v>74</v>
      </c>
      <c r="T864" t="s">
        <v>10018</v>
      </c>
      <c r="U864" t="s">
        <v>10019</v>
      </c>
      <c r="V864" t="s">
        <v>10020</v>
      </c>
      <c r="W864" t="s">
        <v>74</v>
      </c>
      <c r="X864" t="s">
        <v>74</v>
      </c>
      <c r="Y864" t="s">
        <v>10021</v>
      </c>
      <c r="Z864" t="s">
        <v>74</v>
      </c>
      <c r="AA864" t="s">
        <v>74</v>
      </c>
      <c r="AB864" t="s">
        <v>74</v>
      </c>
      <c r="AC864" t="s">
        <v>74</v>
      </c>
      <c r="AD864" t="s">
        <v>74</v>
      </c>
      <c r="AE864" t="s">
        <v>74</v>
      </c>
      <c r="AF864" t="s">
        <v>74</v>
      </c>
      <c r="AG864">
        <v>51</v>
      </c>
      <c r="AH864">
        <v>46</v>
      </c>
      <c r="AI864">
        <v>52</v>
      </c>
      <c r="AJ864">
        <v>0</v>
      </c>
      <c r="AK864">
        <v>80</v>
      </c>
      <c r="AL864" t="s">
        <v>9974</v>
      </c>
      <c r="AM864" t="s">
        <v>824</v>
      </c>
      <c r="AN864" t="s">
        <v>9975</v>
      </c>
      <c r="AO864" t="s">
        <v>9976</v>
      </c>
      <c r="AP864" t="s">
        <v>74</v>
      </c>
      <c r="AQ864" t="s">
        <v>74</v>
      </c>
      <c r="AR864" t="s">
        <v>9977</v>
      </c>
      <c r="AS864" t="s">
        <v>9978</v>
      </c>
      <c r="AT864" t="s">
        <v>9935</v>
      </c>
      <c r="AU864">
        <v>1996</v>
      </c>
      <c r="AV864">
        <v>5</v>
      </c>
      <c r="AW864">
        <v>11</v>
      </c>
      <c r="AX864" t="s">
        <v>74</v>
      </c>
      <c r="AY864" t="s">
        <v>74</v>
      </c>
      <c r="AZ864" t="s">
        <v>74</v>
      </c>
      <c r="BA864" t="s">
        <v>74</v>
      </c>
      <c r="BB864">
        <v>1379</v>
      </c>
      <c r="BC864">
        <v>1394</v>
      </c>
      <c r="BD864" t="s">
        <v>74</v>
      </c>
      <c r="BE864" t="s">
        <v>10022</v>
      </c>
      <c r="BF864" t="str">
        <f>HYPERLINK("http://dx.doi.org/10.1007/BF00051984","http://dx.doi.org/10.1007/BF00051984")</f>
        <v>http://dx.doi.org/10.1007/BF00051984</v>
      </c>
      <c r="BG864" t="s">
        <v>74</v>
      </c>
      <c r="BH864" t="s">
        <v>74</v>
      </c>
      <c r="BI864">
        <v>16</v>
      </c>
      <c r="BJ864" t="s">
        <v>9980</v>
      </c>
      <c r="BK864" t="s">
        <v>95</v>
      </c>
      <c r="BL864" t="s">
        <v>475</v>
      </c>
      <c r="BM864" t="s">
        <v>9981</v>
      </c>
      <c r="BN864" t="s">
        <v>74</v>
      </c>
      <c r="BO864" t="s">
        <v>74</v>
      </c>
      <c r="BP864" t="s">
        <v>74</v>
      </c>
      <c r="BQ864" t="s">
        <v>74</v>
      </c>
      <c r="BR864" t="s">
        <v>97</v>
      </c>
      <c r="BS864" t="s">
        <v>10023</v>
      </c>
      <c r="BT864" t="str">
        <f>HYPERLINK("https%3A%2F%2Fwww.webofscience.com%2Fwos%2Fwoscc%2Ffull-record%2FWOS:A1996VW23000006","View Full Record in Web of Science")</f>
        <v>View Full Record in Web of Science</v>
      </c>
    </row>
    <row r="865" spans="1:72" x14ac:dyDescent="0.15">
      <c r="A865" t="s">
        <v>72</v>
      </c>
      <c r="B865" t="s">
        <v>10024</v>
      </c>
      <c r="C865" t="s">
        <v>74</v>
      </c>
      <c r="D865" t="s">
        <v>74</v>
      </c>
      <c r="E865" t="s">
        <v>74</v>
      </c>
      <c r="F865" t="s">
        <v>10024</v>
      </c>
      <c r="G865" t="s">
        <v>74</v>
      </c>
      <c r="H865" t="s">
        <v>74</v>
      </c>
      <c r="I865" t="s">
        <v>10025</v>
      </c>
      <c r="J865" t="s">
        <v>9969</v>
      </c>
      <c r="K865" t="s">
        <v>74</v>
      </c>
      <c r="L865" t="s">
        <v>74</v>
      </c>
      <c r="M865" t="s">
        <v>77</v>
      </c>
      <c r="N865" t="s">
        <v>428</v>
      </c>
      <c r="O865" t="s">
        <v>74</v>
      </c>
      <c r="P865" t="s">
        <v>74</v>
      </c>
      <c r="Q865" t="s">
        <v>74</v>
      </c>
      <c r="R865" t="s">
        <v>74</v>
      </c>
      <c r="S865" t="s">
        <v>74</v>
      </c>
      <c r="T865" t="s">
        <v>10026</v>
      </c>
      <c r="U865" t="s">
        <v>10027</v>
      </c>
      <c r="V865" t="s">
        <v>10028</v>
      </c>
      <c r="W865" t="s">
        <v>74</v>
      </c>
      <c r="X865" t="s">
        <v>74</v>
      </c>
      <c r="Y865" t="s">
        <v>10029</v>
      </c>
      <c r="Z865" t="s">
        <v>74</v>
      </c>
      <c r="AA865" t="s">
        <v>74</v>
      </c>
      <c r="AB865" t="s">
        <v>74</v>
      </c>
      <c r="AC865" t="s">
        <v>74</v>
      </c>
      <c r="AD865" t="s">
        <v>74</v>
      </c>
      <c r="AE865" t="s">
        <v>74</v>
      </c>
      <c r="AF865" t="s">
        <v>74</v>
      </c>
      <c r="AG865">
        <v>143</v>
      </c>
      <c r="AH865">
        <v>98</v>
      </c>
      <c r="AI865">
        <v>106</v>
      </c>
      <c r="AJ865">
        <v>3</v>
      </c>
      <c r="AK865">
        <v>32</v>
      </c>
      <c r="AL865" t="s">
        <v>319</v>
      </c>
      <c r="AM865" t="s">
        <v>630</v>
      </c>
      <c r="AN865" t="s">
        <v>631</v>
      </c>
      <c r="AO865" t="s">
        <v>9976</v>
      </c>
      <c r="AP865" t="s">
        <v>9989</v>
      </c>
      <c r="AQ865" t="s">
        <v>74</v>
      </c>
      <c r="AR865" t="s">
        <v>9977</v>
      </c>
      <c r="AS865" t="s">
        <v>9978</v>
      </c>
      <c r="AT865" t="s">
        <v>9935</v>
      </c>
      <c r="AU865">
        <v>1996</v>
      </c>
      <c r="AV865">
        <v>5</v>
      </c>
      <c r="AW865">
        <v>11</v>
      </c>
      <c r="AX865" t="s">
        <v>74</v>
      </c>
      <c r="AY865" t="s">
        <v>74</v>
      </c>
      <c r="AZ865" t="s">
        <v>74</v>
      </c>
      <c r="BA865" t="s">
        <v>74</v>
      </c>
      <c r="BB865">
        <v>1395</v>
      </c>
      <c r="BC865">
        <v>1431</v>
      </c>
      <c r="BD865" t="s">
        <v>74</v>
      </c>
      <c r="BE865" t="s">
        <v>10030</v>
      </c>
      <c r="BF865" t="str">
        <f>HYPERLINK("http://dx.doi.org/10.1007/BF00051985","http://dx.doi.org/10.1007/BF00051985")</f>
        <v>http://dx.doi.org/10.1007/BF00051985</v>
      </c>
      <c r="BG865" t="s">
        <v>74</v>
      </c>
      <c r="BH865" t="s">
        <v>74</v>
      </c>
      <c r="BI865">
        <v>37</v>
      </c>
      <c r="BJ865" t="s">
        <v>9980</v>
      </c>
      <c r="BK865" t="s">
        <v>95</v>
      </c>
      <c r="BL865" t="s">
        <v>475</v>
      </c>
      <c r="BM865" t="s">
        <v>9981</v>
      </c>
      <c r="BN865" t="s">
        <v>74</v>
      </c>
      <c r="BO865" t="s">
        <v>74</v>
      </c>
      <c r="BP865" t="s">
        <v>74</v>
      </c>
      <c r="BQ865" t="s">
        <v>74</v>
      </c>
      <c r="BR865" t="s">
        <v>97</v>
      </c>
      <c r="BS865" t="s">
        <v>10031</v>
      </c>
      <c r="BT865" t="str">
        <f>HYPERLINK("https%3A%2F%2Fwww.webofscience.com%2Fwos%2Fwoscc%2Ffull-record%2FWOS:A1996VW23000007","View Full Record in Web of Science")</f>
        <v>View Full Record in Web of Science</v>
      </c>
    </row>
    <row r="866" spans="1:72" x14ac:dyDescent="0.15">
      <c r="A866" t="s">
        <v>72</v>
      </c>
      <c r="B866" t="s">
        <v>10032</v>
      </c>
      <c r="C866" t="s">
        <v>74</v>
      </c>
      <c r="D866" t="s">
        <v>74</v>
      </c>
      <c r="E866" t="s">
        <v>74</v>
      </c>
      <c r="F866" t="s">
        <v>10032</v>
      </c>
      <c r="G866" t="s">
        <v>74</v>
      </c>
      <c r="H866" t="s">
        <v>74</v>
      </c>
      <c r="I866" t="s">
        <v>10033</v>
      </c>
      <c r="J866" t="s">
        <v>9969</v>
      </c>
      <c r="K866" t="s">
        <v>74</v>
      </c>
      <c r="L866" t="s">
        <v>74</v>
      </c>
      <c r="M866" t="s">
        <v>77</v>
      </c>
      <c r="N866" t="s">
        <v>428</v>
      </c>
      <c r="O866" t="s">
        <v>74</v>
      </c>
      <c r="P866" t="s">
        <v>74</v>
      </c>
      <c r="Q866" t="s">
        <v>74</v>
      </c>
      <c r="R866" t="s">
        <v>74</v>
      </c>
      <c r="S866" t="s">
        <v>74</v>
      </c>
      <c r="T866" t="s">
        <v>10034</v>
      </c>
      <c r="U866" t="s">
        <v>10035</v>
      </c>
      <c r="V866" t="s">
        <v>10036</v>
      </c>
      <c r="W866" t="s">
        <v>74</v>
      </c>
      <c r="X866" t="s">
        <v>74</v>
      </c>
      <c r="Y866" t="s">
        <v>10037</v>
      </c>
      <c r="Z866" t="s">
        <v>74</v>
      </c>
      <c r="AA866" t="s">
        <v>74</v>
      </c>
      <c r="AB866" t="s">
        <v>74</v>
      </c>
      <c r="AC866" t="s">
        <v>74</v>
      </c>
      <c r="AD866" t="s">
        <v>74</v>
      </c>
      <c r="AE866" t="s">
        <v>74</v>
      </c>
      <c r="AF866" t="s">
        <v>74</v>
      </c>
      <c r="AG866">
        <v>101</v>
      </c>
      <c r="AH866">
        <v>97</v>
      </c>
      <c r="AI866">
        <v>104</v>
      </c>
      <c r="AJ866">
        <v>2</v>
      </c>
      <c r="AK866">
        <v>24</v>
      </c>
      <c r="AL866" t="s">
        <v>319</v>
      </c>
      <c r="AM866" t="s">
        <v>630</v>
      </c>
      <c r="AN866" t="s">
        <v>631</v>
      </c>
      <c r="AO866" t="s">
        <v>9976</v>
      </c>
      <c r="AP866" t="s">
        <v>74</v>
      </c>
      <c r="AQ866" t="s">
        <v>74</v>
      </c>
      <c r="AR866" t="s">
        <v>9977</v>
      </c>
      <c r="AS866" t="s">
        <v>9978</v>
      </c>
      <c r="AT866" t="s">
        <v>9935</v>
      </c>
      <c r="AU866">
        <v>1996</v>
      </c>
      <c r="AV866">
        <v>5</v>
      </c>
      <c r="AW866">
        <v>11</v>
      </c>
      <c r="AX866" t="s">
        <v>74</v>
      </c>
      <c r="AY866" t="s">
        <v>74</v>
      </c>
      <c r="AZ866" t="s">
        <v>74</v>
      </c>
      <c r="BA866" t="s">
        <v>74</v>
      </c>
      <c r="BB866">
        <v>1433</v>
      </c>
      <c r="BC866">
        <v>1449</v>
      </c>
      <c r="BD866" t="s">
        <v>74</v>
      </c>
      <c r="BE866" t="s">
        <v>74</v>
      </c>
      <c r="BF866" t="s">
        <v>74</v>
      </c>
      <c r="BG866" t="s">
        <v>74</v>
      </c>
      <c r="BH866" t="s">
        <v>74</v>
      </c>
      <c r="BI866">
        <v>17</v>
      </c>
      <c r="BJ866" t="s">
        <v>9980</v>
      </c>
      <c r="BK866" t="s">
        <v>95</v>
      </c>
      <c r="BL866" t="s">
        <v>475</v>
      </c>
      <c r="BM866" t="s">
        <v>9981</v>
      </c>
      <c r="BN866" t="s">
        <v>74</v>
      </c>
      <c r="BO866" t="s">
        <v>74</v>
      </c>
      <c r="BP866" t="s">
        <v>74</v>
      </c>
      <c r="BQ866" t="s">
        <v>74</v>
      </c>
      <c r="BR866" t="s">
        <v>97</v>
      </c>
      <c r="BS866" t="s">
        <v>10038</v>
      </c>
      <c r="BT866" t="str">
        <f>HYPERLINK("https%3A%2F%2Fwww.webofscience.com%2Fwos%2Fwoscc%2Ffull-record%2FWOS:A1996VW23000008","View Full Record in Web of Science")</f>
        <v>View Full Record in Web of Science</v>
      </c>
    </row>
    <row r="867" spans="1:72" x14ac:dyDescent="0.15">
      <c r="A867" t="s">
        <v>72</v>
      </c>
      <c r="B867" t="s">
        <v>10039</v>
      </c>
      <c r="C867" t="s">
        <v>74</v>
      </c>
      <c r="D867" t="s">
        <v>74</v>
      </c>
      <c r="E867" t="s">
        <v>74</v>
      </c>
      <c r="F867" t="s">
        <v>10039</v>
      </c>
      <c r="G867" t="s">
        <v>74</v>
      </c>
      <c r="H867" t="s">
        <v>74</v>
      </c>
      <c r="I867" t="s">
        <v>10040</v>
      </c>
      <c r="J867" t="s">
        <v>9969</v>
      </c>
      <c r="K867" t="s">
        <v>74</v>
      </c>
      <c r="L867" t="s">
        <v>74</v>
      </c>
      <c r="M867" t="s">
        <v>77</v>
      </c>
      <c r="N867" t="s">
        <v>428</v>
      </c>
      <c r="O867" t="s">
        <v>74</v>
      </c>
      <c r="P867" t="s">
        <v>74</v>
      </c>
      <c r="Q867" t="s">
        <v>74</v>
      </c>
      <c r="R867" t="s">
        <v>74</v>
      </c>
      <c r="S867" t="s">
        <v>74</v>
      </c>
      <c r="T867" t="s">
        <v>10041</v>
      </c>
      <c r="U867" t="s">
        <v>10042</v>
      </c>
      <c r="V867" t="s">
        <v>10043</v>
      </c>
      <c r="W867" t="s">
        <v>74</v>
      </c>
      <c r="X867" t="s">
        <v>74</v>
      </c>
      <c r="Y867" t="s">
        <v>10044</v>
      </c>
      <c r="Z867" t="s">
        <v>74</v>
      </c>
      <c r="AA867" t="s">
        <v>10045</v>
      </c>
      <c r="AB867" t="s">
        <v>10046</v>
      </c>
      <c r="AC867" t="s">
        <v>74</v>
      </c>
      <c r="AD867" t="s">
        <v>74</v>
      </c>
      <c r="AE867" t="s">
        <v>74</v>
      </c>
      <c r="AF867" t="s">
        <v>74</v>
      </c>
      <c r="AG867">
        <v>182</v>
      </c>
      <c r="AH867">
        <v>11</v>
      </c>
      <c r="AI867">
        <v>12</v>
      </c>
      <c r="AJ867">
        <v>1</v>
      </c>
      <c r="AK867">
        <v>17</v>
      </c>
      <c r="AL867" t="s">
        <v>319</v>
      </c>
      <c r="AM867" t="s">
        <v>630</v>
      </c>
      <c r="AN867" t="s">
        <v>631</v>
      </c>
      <c r="AO867" t="s">
        <v>9976</v>
      </c>
      <c r="AP867" t="s">
        <v>74</v>
      </c>
      <c r="AQ867" t="s">
        <v>74</v>
      </c>
      <c r="AR867" t="s">
        <v>9977</v>
      </c>
      <c r="AS867" t="s">
        <v>9978</v>
      </c>
      <c r="AT867" t="s">
        <v>9935</v>
      </c>
      <c r="AU867">
        <v>1996</v>
      </c>
      <c r="AV867">
        <v>5</v>
      </c>
      <c r="AW867">
        <v>11</v>
      </c>
      <c r="AX867" t="s">
        <v>74</v>
      </c>
      <c r="AY867" t="s">
        <v>74</v>
      </c>
      <c r="AZ867" t="s">
        <v>74</v>
      </c>
      <c r="BA867" t="s">
        <v>74</v>
      </c>
      <c r="BB867">
        <v>1473</v>
      </c>
      <c r="BC867">
        <v>1504</v>
      </c>
      <c r="BD867" t="s">
        <v>74</v>
      </c>
      <c r="BE867" t="s">
        <v>10047</v>
      </c>
      <c r="BF867" t="str">
        <f>HYPERLINK("http://dx.doi.org/10.1007/BF00051988","http://dx.doi.org/10.1007/BF00051988")</f>
        <v>http://dx.doi.org/10.1007/BF00051988</v>
      </c>
      <c r="BG867" t="s">
        <v>74</v>
      </c>
      <c r="BH867" t="s">
        <v>74</v>
      </c>
      <c r="BI867">
        <v>32</v>
      </c>
      <c r="BJ867" t="s">
        <v>9980</v>
      </c>
      <c r="BK867" t="s">
        <v>95</v>
      </c>
      <c r="BL867" t="s">
        <v>475</v>
      </c>
      <c r="BM867" t="s">
        <v>9981</v>
      </c>
      <c r="BN867" t="s">
        <v>74</v>
      </c>
      <c r="BO867" t="s">
        <v>74</v>
      </c>
      <c r="BP867" t="s">
        <v>74</v>
      </c>
      <c r="BQ867" t="s">
        <v>74</v>
      </c>
      <c r="BR867" t="s">
        <v>97</v>
      </c>
      <c r="BS867" t="s">
        <v>10048</v>
      </c>
      <c r="BT867" t="str">
        <f>HYPERLINK("https%3A%2F%2Fwww.webofscience.com%2Fwos%2Fwoscc%2Ffull-record%2FWOS:A1996VW23000010","View Full Record in Web of Science")</f>
        <v>View Full Record in Web of Science</v>
      </c>
    </row>
    <row r="868" spans="1:72" x14ac:dyDescent="0.15">
      <c r="A868" t="s">
        <v>72</v>
      </c>
      <c r="B868" t="s">
        <v>10049</v>
      </c>
      <c r="C868" t="s">
        <v>74</v>
      </c>
      <c r="D868" t="s">
        <v>74</v>
      </c>
      <c r="E868" t="s">
        <v>74</v>
      </c>
      <c r="F868" t="s">
        <v>10049</v>
      </c>
      <c r="G868" t="s">
        <v>74</v>
      </c>
      <c r="H868" t="s">
        <v>74</v>
      </c>
      <c r="I868" t="s">
        <v>10050</v>
      </c>
      <c r="J868" t="s">
        <v>9969</v>
      </c>
      <c r="K868" t="s">
        <v>74</v>
      </c>
      <c r="L868" t="s">
        <v>74</v>
      </c>
      <c r="M868" t="s">
        <v>77</v>
      </c>
      <c r="N868" t="s">
        <v>428</v>
      </c>
      <c r="O868" t="s">
        <v>74</v>
      </c>
      <c r="P868" t="s">
        <v>74</v>
      </c>
      <c r="Q868" t="s">
        <v>74</v>
      </c>
      <c r="R868" t="s">
        <v>74</v>
      </c>
      <c r="S868" t="s">
        <v>74</v>
      </c>
      <c r="T868" t="s">
        <v>10051</v>
      </c>
      <c r="U868" t="s">
        <v>10052</v>
      </c>
      <c r="V868" t="s">
        <v>10053</v>
      </c>
      <c r="W868" t="s">
        <v>74</v>
      </c>
      <c r="X868" t="s">
        <v>74</v>
      </c>
      <c r="Y868" t="s">
        <v>10054</v>
      </c>
      <c r="Z868" t="s">
        <v>74</v>
      </c>
      <c r="AA868" t="s">
        <v>10055</v>
      </c>
      <c r="AB868" t="s">
        <v>74</v>
      </c>
      <c r="AC868" t="s">
        <v>74</v>
      </c>
      <c r="AD868" t="s">
        <v>74</v>
      </c>
      <c r="AE868" t="s">
        <v>74</v>
      </c>
      <c r="AF868" t="s">
        <v>74</v>
      </c>
      <c r="AG868">
        <v>139</v>
      </c>
      <c r="AH868">
        <v>16</v>
      </c>
      <c r="AI868">
        <v>17</v>
      </c>
      <c r="AJ868">
        <v>5</v>
      </c>
      <c r="AK868">
        <v>24</v>
      </c>
      <c r="AL868" t="s">
        <v>9974</v>
      </c>
      <c r="AM868" t="s">
        <v>824</v>
      </c>
      <c r="AN868" t="s">
        <v>9975</v>
      </c>
      <c r="AO868" t="s">
        <v>9976</v>
      </c>
      <c r="AP868" t="s">
        <v>74</v>
      </c>
      <c r="AQ868" t="s">
        <v>74</v>
      </c>
      <c r="AR868" t="s">
        <v>9977</v>
      </c>
      <c r="AS868" t="s">
        <v>9978</v>
      </c>
      <c r="AT868" t="s">
        <v>9935</v>
      </c>
      <c r="AU868">
        <v>1996</v>
      </c>
      <c r="AV868">
        <v>5</v>
      </c>
      <c r="AW868">
        <v>11</v>
      </c>
      <c r="AX868" t="s">
        <v>74</v>
      </c>
      <c r="AY868" t="s">
        <v>74</v>
      </c>
      <c r="AZ868" t="s">
        <v>74</v>
      </c>
      <c r="BA868" t="s">
        <v>74</v>
      </c>
      <c r="BB868">
        <v>1505</v>
      </c>
      <c r="BC868">
        <v>1523</v>
      </c>
      <c r="BD868" t="s">
        <v>74</v>
      </c>
      <c r="BE868" t="s">
        <v>10056</v>
      </c>
      <c r="BF868" t="str">
        <f>HYPERLINK("http://dx.doi.org/10.1007/BF00051989","http://dx.doi.org/10.1007/BF00051989")</f>
        <v>http://dx.doi.org/10.1007/BF00051989</v>
      </c>
      <c r="BG868" t="s">
        <v>74</v>
      </c>
      <c r="BH868" t="s">
        <v>74</v>
      </c>
      <c r="BI868">
        <v>19</v>
      </c>
      <c r="BJ868" t="s">
        <v>9980</v>
      </c>
      <c r="BK868" t="s">
        <v>95</v>
      </c>
      <c r="BL868" t="s">
        <v>475</v>
      </c>
      <c r="BM868" t="s">
        <v>9981</v>
      </c>
      <c r="BN868" t="s">
        <v>74</v>
      </c>
      <c r="BO868" t="s">
        <v>74</v>
      </c>
      <c r="BP868" t="s">
        <v>74</v>
      </c>
      <c r="BQ868" t="s">
        <v>74</v>
      </c>
      <c r="BR868" t="s">
        <v>97</v>
      </c>
      <c r="BS868" t="s">
        <v>10057</v>
      </c>
      <c r="BT868" t="str">
        <f>HYPERLINK("https%3A%2F%2Fwww.webofscience.com%2Fwos%2Fwoscc%2Ffull-record%2FWOS:A1996VW23000011","View Full Record in Web of Science")</f>
        <v>View Full Record in Web of Science</v>
      </c>
    </row>
    <row r="869" spans="1:72" x14ac:dyDescent="0.15">
      <c r="A869" t="s">
        <v>72</v>
      </c>
      <c r="B869" t="s">
        <v>10058</v>
      </c>
      <c r="C869" t="s">
        <v>74</v>
      </c>
      <c r="D869" t="s">
        <v>74</v>
      </c>
      <c r="E869" t="s">
        <v>74</v>
      </c>
      <c r="F869" t="s">
        <v>10058</v>
      </c>
      <c r="G869" t="s">
        <v>74</v>
      </c>
      <c r="H869" t="s">
        <v>74</v>
      </c>
      <c r="I869" t="s">
        <v>10059</v>
      </c>
      <c r="J869" t="s">
        <v>10060</v>
      </c>
      <c r="K869" t="s">
        <v>74</v>
      </c>
      <c r="L869" t="s">
        <v>74</v>
      </c>
      <c r="M869" t="s">
        <v>77</v>
      </c>
      <c r="N869" t="s">
        <v>78</v>
      </c>
      <c r="O869" t="s">
        <v>74</v>
      </c>
      <c r="P869" t="s">
        <v>74</v>
      </c>
      <c r="Q869" t="s">
        <v>74</v>
      </c>
      <c r="R869" t="s">
        <v>74</v>
      </c>
      <c r="S869" t="s">
        <v>74</v>
      </c>
      <c r="T869" t="s">
        <v>74</v>
      </c>
      <c r="U869" t="s">
        <v>10061</v>
      </c>
      <c r="V869" t="s">
        <v>10062</v>
      </c>
      <c r="W869" t="s">
        <v>10063</v>
      </c>
      <c r="X869" t="s">
        <v>10064</v>
      </c>
      <c r="Y869" t="s">
        <v>10065</v>
      </c>
      <c r="Z869" t="s">
        <v>74</v>
      </c>
      <c r="AA869" t="s">
        <v>74</v>
      </c>
      <c r="AB869" t="s">
        <v>74</v>
      </c>
      <c r="AC869" t="s">
        <v>74</v>
      </c>
      <c r="AD869" t="s">
        <v>74</v>
      </c>
      <c r="AE869" t="s">
        <v>74</v>
      </c>
      <c r="AF869" t="s">
        <v>74</v>
      </c>
      <c r="AG869">
        <v>22</v>
      </c>
      <c r="AH869">
        <v>8</v>
      </c>
      <c r="AI869">
        <v>13</v>
      </c>
      <c r="AJ869">
        <v>0</v>
      </c>
      <c r="AK869">
        <v>8</v>
      </c>
      <c r="AL869" t="s">
        <v>10066</v>
      </c>
      <c r="AM869" t="s">
        <v>10067</v>
      </c>
      <c r="AN869" t="s">
        <v>10068</v>
      </c>
      <c r="AO869" t="s">
        <v>10069</v>
      </c>
      <c r="AP869" t="s">
        <v>74</v>
      </c>
      <c r="AQ869" t="s">
        <v>74</v>
      </c>
      <c r="AR869" t="s">
        <v>10060</v>
      </c>
      <c r="AS869" t="s">
        <v>10070</v>
      </c>
      <c r="AT869" t="s">
        <v>9935</v>
      </c>
      <c r="AU869">
        <v>1996</v>
      </c>
      <c r="AV869">
        <v>43</v>
      </c>
      <c r="AW869" t="s">
        <v>74</v>
      </c>
      <c r="AX869">
        <v>3</v>
      </c>
      <c r="AY869" t="s">
        <v>74</v>
      </c>
      <c r="AZ869" t="s">
        <v>74</v>
      </c>
      <c r="BA869" t="s">
        <v>74</v>
      </c>
      <c r="BB869">
        <v>300</v>
      </c>
      <c r="BC869">
        <v>304</v>
      </c>
      <c r="BD869" t="s">
        <v>74</v>
      </c>
      <c r="BE869" t="s">
        <v>10071</v>
      </c>
      <c r="BF869" t="str">
        <f>HYPERLINK("http://dx.doi.org/10.1080/00063659609461022","http://dx.doi.org/10.1080/00063659609461022")</f>
        <v>http://dx.doi.org/10.1080/00063659609461022</v>
      </c>
      <c r="BG869" t="s">
        <v>74</v>
      </c>
      <c r="BH869" t="s">
        <v>74</v>
      </c>
      <c r="BI869">
        <v>5</v>
      </c>
      <c r="BJ869" t="s">
        <v>1442</v>
      </c>
      <c r="BK869" t="s">
        <v>95</v>
      </c>
      <c r="BL869" t="s">
        <v>1443</v>
      </c>
      <c r="BM869" t="s">
        <v>10072</v>
      </c>
      <c r="BN869" t="s">
        <v>74</v>
      </c>
      <c r="BO869" t="s">
        <v>74</v>
      </c>
      <c r="BP869" t="s">
        <v>74</v>
      </c>
      <c r="BQ869" t="s">
        <v>74</v>
      </c>
      <c r="BR869" t="s">
        <v>97</v>
      </c>
      <c r="BS869" t="s">
        <v>10073</v>
      </c>
      <c r="BT869" t="str">
        <f>HYPERLINK("https%3A%2F%2Fwww.webofscience.com%2Fwos%2Fwoscc%2Ffull-record%2FWOS:A1996VU70600005","View Full Record in Web of Science")</f>
        <v>View Full Record in Web of Science</v>
      </c>
    </row>
    <row r="870" spans="1:72" x14ac:dyDescent="0.15">
      <c r="A870" t="s">
        <v>72</v>
      </c>
      <c r="B870" t="s">
        <v>10074</v>
      </c>
      <c r="C870" t="s">
        <v>74</v>
      </c>
      <c r="D870" t="s">
        <v>74</v>
      </c>
      <c r="E870" t="s">
        <v>74</v>
      </c>
      <c r="F870" t="s">
        <v>10074</v>
      </c>
      <c r="G870" t="s">
        <v>74</v>
      </c>
      <c r="H870" t="s">
        <v>74</v>
      </c>
      <c r="I870" t="s">
        <v>10075</v>
      </c>
      <c r="J870" t="s">
        <v>9357</v>
      </c>
      <c r="K870" t="s">
        <v>74</v>
      </c>
      <c r="L870" t="s">
        <v>74</v>
      </c>
      <c r="M870" t="s">
        <v>77</v>
      </c>
      <c r="N870" t="s">
        <v>2047</v>
      </c>
      <c r="O870" t="s">
        <v>74</v>
      </c>
      <c r="P870" t="s">
        <v>74</v>
      </c>
      <c r="Q870" t="s">
        <v>74</v>
      </c>
      <c r="R870" t="s">
        <v>74</v>
      </c>
      <c r="S870" t="s">
        <v>74</v>
      </c>
      <c r="T870" t="s">
        <v>74</v>
      </c>
      <c r="U870" t="s">
        <v>74</v>
      </c>
      <c r="V870" t="s">
        <v>74</v>
      </c>
      <c r="W870" t="s">
        <v>74</v>
      </c>
      <c r="X870" t="s">
        <v>74</v>
      </c>
      <c r="Y870" t="s">
        <v>74</v>
      </c>
      <c r="Z870" t="s">
        <v>74</v>
      </c>
      <c r="AA870" t="s">
        <v>74</v>
      </c>
      <c r="AB870" t="s">
        <v>74</v>
      </c>
      <c r="AC870" t="s">
        <v>74</v>
      </c>
      <c r="AD870" t="s">
        <v>74</v>
      </c>
      <c r="AE870" t="s">
        <v>74</v>
      </c>
      <c r="AF870" t="s">
        <v>74</v>
      </c>
      <c r="AG870">
        <v>1</v>
      </c>
      <c r="AH870">
        <v>0</v>
      </c>
      <c r="AI870">
        <v>0</v>
      </c>
      <c r="AJ870">
        <v>0</v>
      </c>
      <c r="AK870">
        <v>0</v>
      </c>
      <c r="AL870" t="s">
        <v>298</v>
      </c>
      <c r="AM870" t="s">
        <v>299</v>
      </c>
      <c r="AN870" t="s">
        <v>1619</v>
      </c>
      <c r="AO870" t="s">
        <v>9358</v>
      </c>
      <c r="AP870" t="s">
        <v>74</v>
      </c>
      <c r="AQ870" t="s">
        <v>74</v>
      </c>
      <c r="AR870" t="s">
        <v>9359</v>
      </c>
      <c r="AS870" t="s">
        <v>9360</v>
      </c>
      <c r="AT870" t="s">
        <v>9935</v>
      </c>
      <c r="AU870">
        <v>1996</v>
      </c>
      <c r="AV870">
        <v>77</v>
      </c>
      <c r="AW870">
        <v>11</v>
      </c>
      <c r="AX870" t="s">
        <v>74</v>
      </c>
      <c r="AY870" t="s">
        <v>74</v>
      </c>
      <c r="AZ870" t="s">
        <v>74</v>
      </c>
      <c r="BA870" t="s">
        <v>74</v>
      </c>
      <c r="BB870">
        <v>2801</v>
      </c>
      <c r="BC870">
        <v>2801</v>
      </c>
      <c r="BD870" t="s">
        <v>74</v>
      </c>
      <c r="BE870" t="s">
        <v>74</v>
      </c>
      <c r="BF870" t="s">
        <v>74</v>
      </c>
      <c r="BG870" t="s">
        <v>74</v>
      </c>
      <c r="BH870" t="s">
        <v>74</v>
      </c>
      <c r="BI870">
        <v>1</v>
      </c>
      <c r="BJ870" t="s">
        <v>306</v>
      </c>
      <c r="BK870" t="s">
        <v>95</v>
      </c>
      <c r="BL870" t="s">
        <v>306</v>
      </c>
      <c r="BM870" t="s">
        <v>10076</v>
      </c>
      <c r="BN870" t="s">
        <v>74</v>
      </c>
      <c r="BO870" t="s">
        <v>74</v>
      </c>
      <c r="BP870" t="s">
        <v>74</v>
      </c>
      <c r="BQ870" t="s">
        <v>74</v>
      </c>
      <c r="BR870" t="s">
        <v>97</v>
      </c>
      <c r="BS870" t="s">
        <v>10077</v>
      </c>
      <c r="BT870" t="str">
        <f>HYPERLINK("https%3A%2F%2Fwww.webofscience.com%2Fwos%2Fwoscc%2Ffull-record%2FWOS:A1996VW72900012","View Full Record in Web of Science")</f>
        <v>View Full Record in Web of Science</v>
      </c>
    </row>
    <row r="871" spans="1:72" x14ac:dyDescent="0.15">
      <c r="A871" t="s">
        <v>72</v>
      </c>
      <c r="B871" t="s">
        <v>10078</v>
      </c>
      <c r="C871" t="s">
        <v>74</v>
      </c>
      <c r="D871" t="s">
        <v>74</v>
      </c>
      <c r="E871" t="s">
        <v>74</v>
      </c>
      <c r="F871" t="s">
        <v>10078</v>
      </c>
      <c r="G871" t="s">
        <v>74</v>
      </c>
      <c r="H871" t="s">
        <v>74</v>
      </c>
      <c r="I871" t="s">
        <v>10079</v>
      </c>
      <c r="J871" t="s">
        <v>1408</v>
      </c>
      <c r="K871" t="s">
        <v>74</v>
      </c>
      <c r="L871" t="s">
        <v>74</v>
      </c>
      <c r="M871" t="s">
        <v>77</v>
      </c>
      <c r="N871" t="s">
        <v>78</v>
      </c>
      <c r="O871" t="s">
        <v>74</v>
      </c>
      <c r="P871" t="s">
        <v>74</v>
      </c>
      <c r="Q871" t="s">
        <v>74</v>
      </c>
      <c r="R871" t="s">
        <v>74</v>
      </c>
      <c r="S871" t="s">
        <v>74</v>
      </c>
      <c r="T871" t="s">
        <v>10080</v>
      </c>
      <c r="U871" t="s">
        <v>10081</v>
      </c>
      <c r="V871" t="s">
        <v>10082</v>
      </c>
      <c r="W871" t="s">
        <v>10083</v>
      </c>
      <c r="X871" t="s">
        <v>74</v>
      </c>
      <c r="Y871" t="s">
        <v>10084</v>
      </c>
      <c r="Z871" t="s">
        <v>74</v>
      </c>
      <c r="AA871" t="s">
        <v>10085</v>
      </c>
      <c r="AB871" t="s">
        <v>10086</v>
      </c>
      <c r="AC871" t="s">
        <v>74</v>
      </c>
      <c r="AD871" t="s">
        <v>74</v>
      </c>
      <c r="AE871" t="s">
        <v>74</v>
      </c>
      <c r="AF871" t="s">
        <v>74</v>
      </c>
      <c r="AG871">
        <v>37</v>
      </c>
      <c r="AH871">
        <v>19</v>
      </c>
      <c r="AI871">
        <v>19</v>
      </c>
      <c r="AJ871">
        <v>0</v>
      </c>
      <c r="AK871">
        <v>3</v>
      </c>
      <c r="AL871" t="s">
        <v>108</v>
      </c>
      <c r="AM871" t="s">
        <v>109</v>
      </c>
      <c r="AN871" t="s">
        <v>110</v>
      </c>
      <c r="AO871" t="s">
        <v>1413</v>
      </c>
      <c r="AP871" t="s">
        <v>74</v>
      </c>
      <c r="AQ871" t="s">
        <v>74</v>
      </c>
      <c r="AR871" t="s">
        <v>1414</v>
      </c>
      <c r="AS871" t="s">
        <v>1415</v>
      </c>
      <c r="AT871" t="s">
        <v>9935</v>
      </c>
      <c r="AU871">
        <v>1996</v>
      </c>
      <c r="AV871">
        <v>144</v>
      </c>
      <c r="AW871" t="s">
        <v>114</v>
      </c>
      <c r="AX871" t="s">
        <v>74</v>
      </c>
      <c r="AY871" t="s">
        <v>74</v>
      </c>
      <c r="AZ871" t="s">
        <v>74</v>
      </c>
      <c r="BA871" t="s">
        <v>74</v>
      </c>
      <c r="BB871">
        <v>359</v>
      </c>
      <c r="BC871">
        <v>367</v>
      </c>
      <c r="BD871" t="s">
        <v>74</v>
      </c>
      <c r="BE871" t="s">
        <v>10087</v>
      </c>
      <c r="BF871" t="str">
        <f>HYPERLINK("http://dx.doi.org/10.1016/S0012-821X(96)00189-6","http://dx.doi.org/10.1016/S0012-821X(96)00189-6")</f>
        <v>http://dx.doi.org/10.1016/S0012-821X(96)00189-6</v>
      </c>
      <c r="BG871" t="s">
        <v>74</v>
      </c>
      <c r="BH871" t="s">
        <v>74</v>
      </c>
      <c r="BI871">
        <v>9</v>
      </c>
      <c r="BJ871" t="s">
        <v>225</v>
      </c>
      <c r="BK871" t="s">
        <v>95</v>
      </c>
      <c r="BL871" t="s">
        <v>225</v>
      </c>
      <c r="BM871" t="s">
        <v>10088</v>
      </c>
      <c r="BN871" t="s">
        <v>74</v>
      </c>
      <c r="BO871" t="s">
        <v>74</v>
      </c>
      <c r="BP871" t="s">
        <v>74</v>
      </c>
      <c r="BQ871" t="s">
        <v>74</v>
      </c>
      <c r="BR871" t="s">
        <v>97</v>
      </c>
      <c r="BS871" t="s">
        <v>10089</v>
      </c>
      <c r="BT871" t="str">
        <f>HYPERLINK("https%3A%2F%2Fwww.webofscience.com%2Fwos%2Fwoscc%2Ffull-record%2FWOS:A1996VZ89000007","View Full Record in Web of Science")</f>
        <v>View Full Record in Web of Science</v>
      </c>
    </row>
    <row r="872" spans="1:72" x14ac:dyDescent="0.15">
      <c r="A872" t="s">
        <v>72</v>
      </c>
      <c r="B872" t="s">
        <v>10090</v>
      </c>
      <c r="C872" t="s">
        <v>74</v>
      </c>
      <c r="D872" t="s">
        <v>74</v>
      </c>
      <c r="E872" t="s">
        <v>74</v>
      </c>
      <c r="F872" t="s">
        <v>10090</v>
      </c>
      <c r="G872" t="s">
        <v>74</v>
      </c>
      <c r="H872" t="s">
        <v>74</v>
      </c>
      <c r="I872" t="s">
        <v>10091</v>
      </c>
      <c r="J872" t="s">
        <v>10092</v>
      </c>
      <c r="K872" t="s">
        <v>74</v>
      </c>
      <c r="L872" t="s">
        <v>74</v>
      </c>
      <c r="M872" t="s">
        <v>77</v>
      </c>
      <c r="N872" t="s">
        <v>332</v>
      </c>
      <c r="O872" t="s">
        <v>10093</v>
      </c>
      <c r="P872" t="s">
        <v>10094</v>
      </c>
      <c r="Q872" t="s">
        <v>10095</v>
      </c>
      <c r="R872" t="s">
        <v>74</v>
      </c>
      <c r="S872" t="s">
        <v>74</v>
      </c>
      <c r="T872" t="s">
        <v>10096</v>
      </c>
      <c r="U872" t="s">
        <v>10097</v>
      </c>
      <c r="V872" t="s">
        <v>10098</v>
      </c>
      <c r="W872" t="s">
        <v>74</v>
      </c>
      <c r="X872" t="s">
        <v>74</v>
      </c>
      <c r="Y872" t="s">
        <v>10099</v>
      </c>
      <c r="Z872" t="s">
        <v>74</v>
      </c>
      <c r="AA872" t="s">
        <v>74</v>
      </c>
      <c r="AB872" t="s">
        <v>74</v>
      </c>
      <c r="AC872" t="s">
        <v>74</v>
      </c>
      <c r="AD872" t="s">
        <v>74</v>
      </c>
      <c r="AE872" t="s">
        <v>74</v>
      </c>
      <c r="AF872" t="s">
        <v>74</v>
      </c>
      <c r="AG872">
        <v>11</v>
      </c>
      <c r="AH872">
        <v>2</v>
      </c>
      <c r="AI872">
        <v>2</v>
      </c>
      <c r="AJ872">
        <v>0</v>
      </c>
      <c r="AK872">
        <v>1</v>
      </c>
      <c r="AL872" t="s">
        <v>10100</v>
      </c>
      <c r="AM872" t="s">
        <v>10101</v>
      </c>
      <c r="AN872" t="s">
        <v>10102</v>
      </c>
      <c r="AO872" t="s">
        <v>10103</v>
      </c>
      <c r="AP872" t="s">
        <v>74</v>
      </c>
      <c r="AQ872" t="s">
        <v>74</v>
      </c>
      <c r="AR872" t="s">
        <v>10104</v>
      </c>
      <c r="AS872" t="s">
        <v>10105</v>
      </c>
      <c r="AT872" t="s">
        <v>10106</v>
      </c>
      <c r="AU872">
        <v>1996</v>
      </c>
      <c r="AV872">
        <v>5</v>
      </c>
      <c r="AW872" t="s">
        <v>10107</v>
      </c>
      <c r="AX872" t="s">
        <v>74</v>
      </c>
      <c r="AY872" t="s">
        <v>74</v>
      </c>
      <c r="AZ872" t="s">
        <v>74</v>
      </c>
      <c r="BA872" t="s">
        <v>74</v>
      </c>
      <c r="BB872">
        <v>700</v>
      </c>
      <c r="BC872">
        <v>705</v>
      </c>
      <c r="BD872" t="s">
        <v>74</v>
      </c>
      <c r="BE872" t="s">
        <v>74</v>
      </c>
      <c r="BF872" t="s">
        <v>74</v>
      </c>
      <c r="BG872" t="s">
        <v>74</v>
      </c>
      <c r="BH872" t="s">
        <v>74</v>
      </c>
      <c r="BI872">
        <v>6</v>
      </c>
      <c r="BJ872" t="s">
        <v>2151</v>
      </c>
      <c r="BK872" t="s">
        <v>363</v>
      </c>
      <c r="BL872" t="s">
        <v>326</v>
      </c>
      <c r="BM872" t="s">
        <v>10108</v>
      </c>
      <c r="BN872" t="s">
        <v>74</v>
      </c>
      <c r="BO872" t="s">
        <v>74</v>
      </c>
      <c r="BP872" t="s">
        <v>74</v>
      </c>
      <c r="BQ872" t="s">
        <v>74</v>
      </c>
      <c r="BR872" t="s">
        <v>97</v>
      </c>
      <c r="BS872" t="s">
        <v>10109</v>
      </c>
      <c r="BT872" t="str">
        <f>HYPERLINK("https%3A%2F%2Fwww.webofscience.com%2Fwos%2Fwoscc%2Ffull-record%2FWOS:A1996WF53100013","View Full Record in Web of Science")</f>
        <v>View Full Record in Web of Science</v>
      </c>
    </row>
    <row r="873" spans="1:72" x14ac:dyDescent="0.15">
      <c r="A873" t="s">
        <v>72</v>
      </c>
      <c r="B873" t="s">
        <v>10110</v>
      </c>
      <c r="C873" t="s">
        <v>74</v>
      </c>
      <c r="D873" t="s">
        <v>74</v>
      </c>
      <c r="E873" t="s">
        <v>74</v>
      </c>
      <c r="F873" t="s">
        <v>10110</v>
      </c>
      <c r="G873" t="s">
        <v>74</v>
      </c>
      <c r="H873" t="s">
        <v>74</v>
      </c>
      <c r="I873" t="s">
        <v>10111</v>
      </c>
      <c r="J873" t="s">
        <v>1514</v>
      </c>
      <c r="K873" t="s">
        <v>74</v>
      </c>
      <c r="L873" t="s">
        <v>74</v>
      </c>
      <c r="M873" t="s">
        <v>77</v>
      </c>
      <c r="N873" t="s">
        <v>78</v>
      </c>
      <c r="O873" t="s">
        <v>74</v>
      </c>
      <c r="P873" t="s">
        <v>74</v>
      </c>
      <c r="Q873" t="s">
        <v>74</v>
      </c>
      <c r="R873" t="s">
        <v>74</v>
      </c>
      <c r="S873" t="s">
        <v>74</v>
      </c>
      <c r="T873" t="s">
        <v>74</v>
      </c>
      <c r="U873" t="s">
        <v>10112</v>
      </c>
      <c r="V873" t="s">
        <v>10113</v>
      </c>
      <c r="W873" t="s">
        <v>10114</v>
      </c>
      <c r="X873" t="s">
        <v>10115</v>
      </c>
      <c r="Y873" t="s">
        <v>10116</v>
      </c>
      <c r="Z873" t="s">
        <v>74</v>
      </c>
      <c r="AA873" t="s">
        <v>74</v>
      </c>
      <c r="AB873" t="s">
        <v>74</v>
      </c>
      <c r="AC873" t="s">
        <v>74</v>
      </c>
      <c r="AD873" t="s">
        <v>74</v>
      </c>
      <c r="AE873" t="s">
        <v>74</v>
      </c>
      <c r="AF873" t="s">
        <v>74</v>
      </c>
      <c r="AG873">
        <v>39</v>
      </c>
      <c r="AH873">
        <v>124</v>
      </c>
      <c r="AI873">
        <v>135</v>
      </c>
      <c r="AJ873">
        <v>1</v>
      </c>
      <c r="AK873">
        <v>30</v>
      </c>
      <c r="AL873" t="s">
        <v>175</v>
      </c>
      <c r="AM873" t="s">
        <v>132</v>
      </c>
      <c r="AN873" t="s">
        <v>176</v>
      </c>
      <c r="AO873" t="s">
        <v>1522</v>
      </c>
      <c r="AP873" t="s">
        <v>10117</v>
      </c>
      <c r="AQ873" t="s">
        <v>74</v>
      </c>
      <c r="AR873" t="s">
        <v>1523</v>
      </c>
      <c r="AS873" t="s">
        <v>1524</v>
      </c>
      <c r="AT873" t="s">
        <v>9935</v>
      </c>
      <c r="AU873">
        <v>1996</v>
      </c>
      <c r="AV873">
        <v>60</v>
      </c>
      <c r="AW873">
        <v>22</v>
      </c>
      <c r="AX873" t="s">
        <v>74</v>
      </c>
      <c r="AY873" t="s">
        <v>74</v>
      </c>
      <c r="AZ873" t="s">
        <v>74</v>
      </c>
      <c r="BA873" t="s">
        <v>74</v>
      </c>
      <c r="BB873">
        <v>4563</v>
      </c>
      <c r="BC873">
        <v>4569</v>
      </c>
      <c r="BD873" t="s">
        <v>74</v>
      </c>
      <c r="BE873" t="s">
        <v>10118</v>
      </c>
      <c r="BF873" t="str">
        <f>HYPERLINK("http://dx.doi.org/10.1016/S0016-7037(96)00265-7","http://dx.doi.org/10.1016/S0016-7037(96)00265-7")</f>
        <v>http://dx.doi.org/10.1016/S0016-7037(96)00265-7</v>
      </c>
      <c r="BG873" t="s">
        <v>74</v>
      </c>
      <c r="BH873" t="s">
        <v>74</v>
      </c>
      <c r="BI873">
        <v>7</v>
      </c>
      <c r="BJ873" t="s">
        <v>225</v>
      </c>
      <c r="BK873" t="s">
        <v>95</v>
      </c>
      <c r="BL873" t="s">
        <v>225</v>
      </c>
      <c r="BM873" t="s">
        <v>10119</v>
      </c>
      <c r="BN873" t="s">
        <v>74</v>
      </c>
      <c r="BO873" t="s">
        <v>74</v>
      </c>
      <c r="BP873" t="s">
        <v>74</v>
      </c>
      <c r="BQ873" t="s">
        <v>74</v>
      </c>
      <c r="BR873" t="s">
        <v>97</v>
      </c>
      <c r="BS873" t="s">
        <v>10120</v>
      </c>
      <c r="BT873" t="str">
        <f>HYPERLINK("https%3A%2F%2Fwww.webofscience.com%2Fwos%2Fwoscc%2Ffull-record%2FWOS:A1996VX31800020","View Full Record in Web of Science")</f>
        <v>View Full Record in Web of Science</v>
      </c>
    </row>
    <row r="874" spans="1:72" x14ac:dyDescent="0.15">
      <c r="A874" t="s">
        <v>72</v>
      </c>
      <c r="B874" t="s">
        <v>10121</v>
      </c>
      <c r="C874" t="s">
        <v>74</v>
      </c>
      <c r="D874" t="s">
        <v>74</v>
      </c>
      <c r="E874" t="s">
        <v>74</v>
      </c>
      <c r="F874" t="s">
        <v>10121</v>
      </c>
      <c r="G874" t="s">
        <v>74</v>
      </c>
      <c r="H874" t="s">
        <v>74</v>
      </c>
      <c r="I874" t="s">
        <v>10122</v>
      </c>
      <c r="J874" t="s">
        <v>2422</v>
      </c>
      <c r="K874" t="s">
        <v>74</v>
      </c>
      <c r="L874" t="s">
        <v>74</v>
      </c>
      <c r="M874" t="s">
        <v>77</v>
      </c>
      <c r="N874" t="s">
        <v>78</v>
      </c>
      <c r="O874" t="s">
        <v>74</v>
      </c>
      <c r="P874" t="s">
        <v>74</v>
      </c>
      <c r="Q874" t="s">
        <v>74</v>
      </c>
      <c r="R874" t="s">
        <v>74</v>
      </c>
      <c r="S874" t="s">
        <v>74</v>
      </c>
      <c r="T874" t="s">
        <v>74</v>
      </c>
      <c r="U874" t="s">
        <v>10123</v>
      </c>
      <c r="V874" t="s">
        <v>10124</v>
      </c>
      <c r="W874" t="s">
        <v>74</v>
      </c>
      <c r="X874" t="s">
        <v>74</v>
      </c>
      <c r="Y874" t="s">
        <v>10125</v>
      </c>
      <c r="Z874" t="s">
        <v>74</v>
      </c>
      <c r="AA874" t="s">
        <v>74</v>
      </c>
      <c r="AB874" t="s">
        <v>74</v>
      </c>
      <c r="AC874" t="s">
        <v>74</v>
      </c>
      <c r="AD874" t="s">
        <v>74</v>
      </c>
      <c r="AE874" t="s">
        <v>74</v>
      </c>
      <c r="AF874" t="s">
        <v>74</v>
      </c>
      <c r="AG874">
        <v>47</v>
      </c>
      <c r="AH874">
        <v>13</v>
      </c>
      <c r="AI874">
        <v>14</v>
      </c>
      <c r="AJ874">
        <v>0</v>
      </c>
      <c r="AK874">
        <v>2</v>
      </c>
      <c r="AL874" t="s">
        <v>1227</v>
      </c>
      <c r="AM874" t="s">
        <v>87</v>
      </c>
      <c r="AN874" t="s">
        <v>1228</v>
      </c>
      <c r="AO874" t="s">
        <v>2428</v>
      </c>
      <c r="AP874" t="s">
        <v>74</v>
      </c>
      <c r="AQ874" t="s">
        <v>74</v>
      </c>
      <c r="AR874" t="s">
        <v>2429</v>
      </c>
      <c r="AS874" t="s">
        <v>2430</v>
      </c>
      <c r="AT874" t="s">
        <v>9935</v>
      </c>
      <c r="AU874">
        <v>1996</v>
      </c>
      <c r="AV874">
        <v>133</v>
      </c>
      <c r="AW874">
        <v>6</v>
      </c>
      <c r="AX874" t="s">
        <v>74</v>
      </c>
      <c r="AY874" t="s">
        <v>74</v>
      </c>
      <c r="AZ874" t="s">
        <v>74</v>
      </c>
      <c r="BA874" t="s">
        <v>74</v>
      </c>
      <c r="BB874">
        <v>637</v>
      </c>
      <c r="BC874" t="s">
        <v>5083</v>
      </c>
      <c r="BD874" t="s">
        <v>74</v>
      </c>
      <c r="BE874" t="s">
        <v>10126</v>
      </c>
      <c r="BF874" t="str">
        <f>HYPERLINK("http://dx.doi.org/10.1017/S0016756800024511","http://dx.doi.org/10.1017/S0016756800024511")</f>
        <v>http://dx.doi.org/10.1017/S0016756800024511</v>
      </c>
      <c r="BG874" t="s">
        <v>74</v>
      </c>
      <c r="BH874" t="s">
        <v>74</v>
      </c>
      <c r="BI874">
        <v>0</v>
      </c>
      <c r="BJ874" t="s">
        <v>1541</v>
      </c>
      <c r="BK874" t="s">
        <v>95</v>
      </c>
      <c r="BL874" t="s">
        <v>564</v>
      </c>
      <c r="BM874" t="s">
        <v>10127</v>
      </c>
      <c r="BN874" t="s">
        <v>74</v>
      </c>
      <c r="BO874" t="s">
        <v>74</v>
      </c>
      <c r="BP874" t="s">
        <v>74</v>
      </c>
      <c r="BQ874" t="s">
        <v>74</v>
      </c>
      <c r="BR874" t="s">
        <v>97</v>
      </c>
      <c r="BS874" t="s">
        <v>10128</v>
      </c>
      <c r="BT874" t="str">
        <f>HYPERLINK("https%3A%2F%2Fwww.webofscience.com%2Fwos%2Fwoscc%2Ffull-record%2FWOS:A1996VY32300001","View Full Record in Web of Science")</f>
        <v>View Full Record in Web of Science</v>
      </c>
    </row>
    <row r="875" spans="1:72" x14ac:dyDescent="0.15">
      <c r="A875" t="s">
        <v>72</v>
      </c>
      <c r="B875" t="s">
        <v>10129</v>
      </c>
      <c r="C875" t="s">
        <v>74</v>
      </c>
      <c r="D875" t="s">
        <v>74</v>
      </c>
      <c r="E875" t="s">
        <v>74</v>
      </c>
      <c r="F875" t="s">
        <v>10129</v>
      </c>
      <c r="G875" t="s">
        <v>74</v>
      </c>
      <c r="H875" t="s">
        <v>74</v>
      </c>
      <c r="I875" t="s">
        <v>10130</v>
      </c>
      <c r="J875" t="s">
        <v>7444</v>
      </c>
      <c r="K875" t="s">
        <v>74</v>
      </c>
      <c r="L875" t="s">
        <v>74</v>
      </c>
      <c r="M875" t="s">
        <v>77</v>
      </c>
      <c r="N875" t="s">
        <v>78</v>
      </c>
      <c r="O875" t="s">
        <v>74</v>
      </c>
      <c r="P875" t="s">
        <v>74</v>
      </c>
      <c r="Q875" t="s">
        <v>74</v>
      </c>
      <c r="R875" t="s">
        <v>74</v>
      </c>
      <c r="S875" t="s">
        <v>74</v>
      </c>
      <c r="T875" t="s">
        <v>74</v>
      </c>
      <c r="U875" t="s">
        <v>10131</v>
      </c>
      <c r="V875" t="s">
        <v>10132</v>
      </c>
      <c r="W875" t="s">
        <v>10133</v>
      </c>
      <c r="X875" t="s">
        <v>7095</v>
      </c>
      <c r="Y875" t="s">
        <v>10134</v>
      </c>
      <c r="Z875" t="s">
        <v>74</v>
      </c>
      <c r="AA875" t="s">
        <v>74</v>
      </c>
      <c r="AB875" t="s">
        <v>74</v>
      </c>
      <c r="AC875" t="s">
        <v>74</v>
      </c>
      <c r="AD875" t="s">
        <v>74</v>
      </c>
      <c r="AE875" t="s">
        <v>74</v>
      </c>
      <c r="AF875" t="s">
        <v>74</v>
      </c>
      <c r="AG875">
        <v>78</v>
      </c>
      <c r="AH875">
        <v>152</v>
      </c>
      <c r="AI875">
        <v>168</v>
      </c>
      <c r="AJ875">
        <v>0</v>
      </c>
      <c r="AK875">
        <v>10</v>
      </c>
      <c r="AL875" t="s">
        <v>3288</v>
      </c>
      <c r="AM875" t="s">
        <v>2193</v>
      </c>
      <c r="AN875" t="s">
        <v>3289</v>
      </c>
      <c r="AO875" t="s">
        <v>7450</v>
      </c>
      <c r="AP875" t="s">
        <v>74</v>
      </c>
      <c r="AQ875" t="s">
        <v>74</v>
      </c>
      <c r="AR875" t="s">
        <v>7452</v>
      </c>
      <c r="AS875" t="s">
        <v>7453</v>
      </c>
      <c r="AT875" t="s">
        <v>9935</v>
      </c>
      <c r="AU875">
        <v>1996</v>
      </c>
      <c r="AV875">
        <v>108</v>
      </c>
      <c r="AW875">
        <v>11</v>
      </c>
      <c r="AX875" t="s">
        <v>74</v>
      </c>
      <c r="AY875" t="s">
        <v>74</v>
      </c>
      <c r="AZ875" t="s">
        <v>74</v>
      </c>
      <c r="BA875" t="s">
        <v>74</v>
      </c>
      <c r="BB875">
        <v>1450</v>
      </c>
      <c r="BC875">
        <v>1466</v>
      </c>
      <c r="BD875" t="s">
        <v>74</v>
      </c>
      <c r="BE875" t="s">
        <v>10135</v>
      </c>
      <c r="BF875" t="str">
        <f>HYPERLINK("http://dx.doi.org/10.1130/0016-7606(1996)108&lt;1450:MPARBL&gt;2.3.CO;2","http://dx.doi.org/10.1130/0016-7606(1996)108&lt;1450:MPARBL&gt;2.3.CO;2")</f>
        <v>http://dx.doi.org/10.1130/0016-7606(1996)108&lt;1450:MPARBL&gt;2.3.CO;2</v>
      </c>
      <c r="BG875" t="s">
        <v>74</v>
      </c>
      <c r="BH875" t="s">
        <v>74</v>
      </c>
      <c r="BI875">
        <v>17</v>
      </c>
      <c r="BJ875" t="s">
        <v>1541</v>
      </c>
      <c r="BK875" t="s">
        <v>95</v>
      </c>
      <c r="BL875" t="s">
        <v>564</v>
      </c>
      <c r="BM875" t="s">
        <v>10136</v>
      </c>
      <c r="BN875" t="s">
        <v>74</v>
      </c>
      <c r="BO875" t="s">
        <v>74</v>
      </c>
      <c r="BP875" t="s">
        <v>74</v>
      </c>
      <c r="BQ875" t="s">
        <v>74</v>
      </c>
      <c r="BR875" t="s">
        <v>97</v>
      </c>
      <c r="BS875" t="s">
        <v>10137</v>
      </c>
      <c r="BT875" t="str">
        <f>HYPERLINK("https%3A%2F%2Fwww.webofscience.com%2Fwos%2Fwoscc%2Ffull-record%2FWOS:A1996VW10000007","View Full Record in Web of Science")</f>
        <v>View Full Record in Web of Science</v>
      </c>
    </row>
    <row r="876" spans="1:72" x14ac:dyDescent="0.15">
      <c r="A876" t="s">
        <v>72</v>
      </c>
      <c r="B876" t="s">
        <v>10138</v>
      </c>
      <c r="C876" t="s">
        <v>74</v>
      </c>
      <c r="D876" t="s">
        <v>74</v>
      </c>
      <c r="E876" t="s">
        <v>74</v>
      </c>
      <c r="F876" t="s">
        <v>10138</v>
      </c>
      <c r="G876" t="s">
        <v>74</v>
      </c>
      <c r="H876" t="s">
        <v>74</v>
      </c>
      <c r="I876" t="s">
        <v>10139</v>
      </c>
      <c r="J876" t="s">
        <v>1530</v>
      </c>
      <c r="K876" t="s">
        <v>74</v>
      </c>
      <c r="L876" t="s">
        <v>74</v>
      </c>
      <c r="M876" t="s">
        <v>77</v>
      </c>
      <c r="N876" t="s">
        <v>78</v>
      </c>
      <c r="O876" t="s">
        <v>74</v>
      </c>
      <c r="P876" t="s">
        <v>74</v>
      </c>
      <c r="Q876" t="s">
        <v>74</v>
      </c>
      <c r="R876" t="s">
        <v>74</v>
      </c>
      <c r="S876" t="s">
        <v>74</v>
      </c>
      <c r="T876" t="s">
        <v>74</v>
      </c>
      <c r="U876" t="s">
        <v>10140</v>
      </c>
      <c r="V876" t="s">
        <v>10141</v>
      </c>
      <c r="W876" t="s">
        <v>74</v>
      </c>
      <c r="X876" t="s">
        <v>74</v>
      </c>
      <c r="Y876" t="s">
        <v>10142</v>
      </c>
      <c r="Z876" t="s">
        <v>74</v>
      </c>
      <c r="AA876" t="s">
        <v>74</v>
      </c>
      <c r="AB876" t="s">
        <v>74</v>
      </c>
      <c r="AC876" t="s">
        <v>74</v>
      </c>
      <c r="AD876" t="s">
        <v>74</v>
      </c>
      <c r="AE876" t="s">
        <v>74</v>
      </c>
      <c r="AF876" t="s">
        <v>74</v>
      </c>
      <c r="AG876">
        <v>22</v>
      </c>
      <c r="AH876">
        <v>26</v>
      </c>
      <c r="AI876">
        <v>27</v>
      </c>
      <c r="AJ876">
        <v>0</v>
      </c>
      <c r="AK876">
        <v>8</v>
      </c>
      <c r="AL876" t="s">
        <v>707</v>
      </c>
      <c r="AM876" t="s">
        <v>572</v>
      </c>
      <c r="AN876" t="s">
        <v>1536</v>
      </c>
      <c r="AO876" t="s">
        <v>1537</v>
      </c>
      <c r="AP876" t="s">
        <v>74</v>
      </c>
      <c r="AQ876" t="s">
        <v>74</v>
      </c>
      <c r="AR876" t="s">
        <v>1538</v>
      </c>
      <c r="AS876" t="s">
        <v>1539</v>
      </c>
      <c r="AT876" t="s">
        <v>10143</v>
      </c>
      <c r="AU876">
        <v>1996</v>
      </c>
      <c r="AV876">
        <v>23</v>
      </c>
      <c r="AW876">
        <v>22</v>
      </c>
      <c r="AX876" t="s">
        <v>74</v>
      </c>
      <c r="AY876" t="s">
        <v>74</v>
      </c>
      <c r="AZ876" t="s">
        <v>74</v>
      </c>
      <c r="BA876" t="s">
        <v>74</v>
      </c>
      <c r="BB876">
        <v>3163</v>
      </c>
      <c r="BC876">
        <v>3166</v>
      </c>
      <c r="BD876" t="s">
        <v>74</v>
      </c>
      <c r="BE876" t="s">
        <v>10144</v>
      </c>
      <c r="BF876" t="str">
        <f>HYPERLINK("http://dx.doi.org/10.1029/96GL03101","http://dx.doi.org/10.1029/96GL03101")</f>
        <v>http://dx.doi.org/10.1029/96GL03101</v>
      </c>
      <c r="BG876" t="s">
        <v>74</v>
      </c>
      <c r="BH876" t="s">
        <v>74</v>
      </c>
      <c r="BI876">
        <v>4</v>
      </c>
      <c r="BJ876" t="s">
        <v>1541</v>
      </c>
      <c r="BK876" t="s">
        <v>95</v>
      </c>
      <c r="BL876" t="s">
        <v>564</v>
      </c>
      <c r="BM876" t="s">
        <v>10145</v>
      </c>
      <c r="BN876" t="s">
        <v>74</v>
      </c>
      <c r="BO876" t="s">
        <v>74</v>
      </c>
      <c r="BP876" t="s">
        <v>74</v>
      </c>
      <c r="BQ876" t="s">
        <v>74</v>
      </c>
      <c r="BR876" t="s">
        <v>97</v>
      </c>
      <c r="BS876" t="s">
        <v>10146</v>
      </c>
      <c r="BT876" t="str">
        <f>HYPERLINK("https%3A%2F%2Fwww.webofscience.com%2Fwos%2Fwoscc%2Ffull-record%2FWOS:A1996VQ92400024","View Full Record in Web of Science")</f>
        <v>View Full Record in Web of Science</v>
      </c>
    </row>
    <row r="877" spans="1:72" x14ac:dyDescent="0.15">
      <c r="A877" t="s">
        <v>72</v>
      </c>
      <c r="B877" t="s">
        <v>10147</v>
      </c>
      <c r="C877" t="s">
        <v>74</v>
      </c>
      <c r="D877" t="s">
        <v>74</v>
      </c>
      <c r="E877" t="s">
        <v>74</v>
      </c>
      <c r="F877" t="s">
        <v>10147</v>
      </c>
      <c r="G877" t="s">
        <v>74</v>
      </c>
      <c r="H877" t="s">
        <v>74</v>
      </c>
      <c r="I877" t="s">
        <v>10148</v>
      </c>
      <c r="J877" t="s">
        <v>7690</v>
      </c>
      <c r="K877" t="s">
        <v>74</v>
      </c>
      <c r="L877" t="s">
        <v>74</v>
      </c>
      <c r="M877" t="s">
        <v>1577</v>
      </c>
      <c r="N877" t="s">
        <v>78</v>
      </c>
      <c r="O877" t="s">
        <v>74</v>
      </c>
      <c r="P877" t="s">
        <v>74</v>
      </c>
      <c r="Q877" t="s">
        <v>74</v>
      </c>
      <c r="R877" t="s">
        <v>74</v>
      </c>
      <c r="S877" t="s">
        <v>74</v>
      </c>
      <c r="T877" t="s">
        <v>74</v>
      </c>
      <c r="U877" t="s">
        <v>10149</v>
      </c>
      <c r="V877" t="s">
        <v>10150</v>
      </c>
      <c r="W877" t="s">
        <v>10151</v>
      </c>
      <c r="X877" t="s">
        <v>8569</v>
      </c>
      <c r="Y877" t="s">
        <v>10152</v>
      </c>
      <c r="Z877" t="s">
        <v>74</v>
      </c>
      <c r="AA877" t="s">
        <v>74</v>
      </c>
      <c r="AB877" t="s">
        <v>74</v>
      </c>
      <c r="AC877" t="s">
        <v>74</v>
      </c>
      <c r="AD877" t="s">
        <v>74</v>
      </c>
      <c r="AE877" t="s">
        <v>74</v>
      </c>
      <c r="AF877" t="s">
        <v>74</v>
      </c>
      <c r="AG877">
        <v>17</v>
      </c>
      <c r="AH877">
        <v>11</v>
      </c>
      <c r="AI877">
        <v>15</v>
      </c>
      <c r="AJ877">
        <v>0</v>
      </c>
      <c r="AK877">
        <v>0</v>
      </c>
      <c r="AL877" t="s">
        <v>1583</v>
      </c>
      <c r="AM877" t="s">
        <v>1584</v>
      </c>
      <c r="AN877" t="s">
        <v>2447</v>
      </c>
      <c r="AO877" t="s">
        <v>7695</v>
      </c>
      <c r="AP877" t="s">
        <v>74</v>
      </c>
      <c r="AQ877" t="s">
        <v>74</v>
      </c>
      <c r="AR877" t="s">
        <v>7696</v>
      </c>
      <c r="AS877" t="s">
        <v>7697</v>
      </c>
      <c r="AT877" t="s">
        <v>10106</v>
      </c>
      <c r="AU877">
        <v>1996</v>
      </c>
      <c r="AV877">
        <v>32</v>
      </c>
      <c r="AW877">
        <v>6</v>
      </c>
      <c r="AX877" t="s">
        <v>74</v>
      </c>
      <c r="AY877" t="s">
        <v>74</v>
      </c>
      <c r="AZ877" t="s">
        <v>74</v>
      </c>
      <c r="BA877" t="s">
        <v>74</v>
      </c>
      <c r="BB877">
        <v>796</v>
      </c>
      <c r="BC877">
        <v>802</v>
      </c>
      <c r="BD877" t="s">
        <v>74</v>
      </c>
      <c r="BE877" t="s">
        <v>74</v>
      </c>
      <c r="BF877" t="s">
        <v>74</v>
      </c>
      <c r="BG877" t="s">
        <v>74</v>
      </c>
      <c r="BH877" t="s">
        <v>74</v>
      </c>
      <c r="BI877">
        <v>7</v>
      </c>
      <c r="BJ877" t="s">
        <v>2877</v>
      </c>
      <c r="BK877" t="s">
        <v>95</v>
      </c>
      <c r="BL877" t="s">
        <v>2877</v>
      </c>
      <c r="BM877" t="s">
        <v>10153</v>
      </c>
      <c r="BN877" t="s">
        <v>74</v>
      </c>
      <c r="BO877" t="s">
        <v>74</v>
      </c>
      <c r="BP877" t="s">
        <v>74</v>
      </c>
      <c r="BQ877" t="s">
        <v>74</v>
      </c>
      <c r="BR877" t="s">
        <v>97</v>
      </c>
      <c r="BS877" t="s">
        <v>10154</v>
      </c>
      <c r="BT877" t="str">
        <f>HYPERLINK("https%3A%2F%2Fwww.webofscience.com%2Fwos%2Fwoscc%2Ffull-record%2FWOS:A1996WC89500007","View Full Record in Web of Science")</f>
        <v>View Full Record in Web of Science</v>
      </c>
    </row>
    <row r="878" spans="1:72" x14ac:dyDescent="0.15">
      <c r="A878" t="s">
        <v>72</v>
      </c>
      <c r="B878" t="s">
        <v>10155</v>
      </c>
      <c r="C878" t="s">
        <v>74</v>
      </c>
      <c r="D878" t="s">
        <v>74</v>
      </c>
      <c r="E878" t="s">
        <v>74</v>
      </c>
      <c r="F878" t="s">
        <v>10155</v>
      </c>
      <c r="G878" t="s">
        <v>74</v>
      </c>
      <c r="H878" t="s">
        <v>74</v>
      </c>
      <c r="I878" t="s">
        <v>10156</v>
      </c>
      <c r="J878" t="s">
        <v>9507</v>
      </c>
      <c r="K878" t="s">
        <v>74</v>
      </c>
      <c r="L878" t="s">
        <v>74</v>
      </c>
      <c r="M878" t="s">
        <v>77</v>
      </c>
      <c r="N878" t="s">
        <v>78</v>
      </c>
      <c r="O878" t="s">
        <v>74</v>
      </c>
      <c r="P878" t="s">
        <v>74</v>
      </c>
      <c r="Q878" t="s">
        <v>74</v>
      </c>
      <c r="R878" t="s">
        <v>74</v>
      </c>
      <c r="S878" t="s">
        <v>74</v>
      </c>
      <c r="T878" t="s">
        <v>74</v>
      </c>
      <c r="U878" t="s">
        <v>10157</v>
      </c>
      <c r="V878" t="s">
        <v>10158</v>
      </c>
      <c r="W878" t="s">
        <v>1087</v>
      </c>
      <c r="X878" t="s">
        <v>82</v>
      </c>
      <c r="Y878" t="s">
        <v>10159</v>
      </c>
      <c r="Z878" t="s">
        <v>74</v>
      </c>
      <c r="AA878" t="s">
        <v>10160</v>
      </c>
      <c r="AB878" t="s">
        <v>74</v>
      </c>
      <c r="AC878" t="s">
        <v>74</v>
      </c>
      <c r="AD878" t="s">
        <v>74</v>
      </c>
      <c r="AE878" t="s">
        <v>74</v>
      </c>
      <c r="AF878" t="s">
        <v>74</v>
      </c>
      <c r="AG878">
        <v>16</v>
      </c>
      <c r="AH878">
        <v>3</v>
      </c>
      <c r="AI878">
        <v>4</v>
      </c>
      <c r="AJ878">
        <v>0</v>
      </c>
      <c r="AK878">
        <v>1</v>
      </c>
      <c r="AL878" t="s">
        <v>175</v>
      </c>
      <c r="AM878" t="s">
        <v>132</v>
      </c>
      <c r="AN878" t="s">
        <v>860</v>
      </c>
      <c r="AO878" t="s">
        <v>9513</v>
      </c>
      <c r="AP878" t="s">
        <v>74</v>
      </c>
      <c r="AQ878" t="s">
        <v>74</v>
      </c>
      <c r="AR878" t="s">
        <v>9514</v>
      </c>
      <c r="AS878" t="s">
        <v>9515</v>
      </c>
      <c r="AT878" t="s">
        <v>9935</v>
      </c>
      <c r="AU878">
        <v>1996</v>
      </c>
      <c r="AV878">
        <v>58</v>
      </c>
      <c r="AW878">
        <v>15</v>
      </c>
      <c r="AX878" t="s">
        <v>74</v>
      </c>
      <c r="AY878" t="s">
        <v>74</v>
      </c>
      <c r="AZ878" t="s">
        <v>74</v>
      </c>
      <c r="BA878" t="s">
        <v>74</v>
      </c>
      <c r="BB878">
        <v>1783</v>
      </c>
      <c r="BC878">
        <v>1792</v>
      </c>
      <c r="BD878" t="s">
        <v>74</v>
      </c>
      <c r="BE878" t="s">
        <v>10161</v>
      </c>
      <c r="BF878" t="str">
        <f>HYPERLINK("http://dx.doi.org/10.1016/0021-9169(95)00183-2","http://dx.doi.org/10.1016/0021-9169(95)00183-2")</f>
        <v>http://dx.doi.org/10.1016/0021-9169(95)00183-2</v>
      </c>
      <c r="BG878" t="s">
        <v>74</v>
      </c>
      <c r="BH878" t="s">
        <v>74</v>
      </c>
      <c r="BI878">
        <v>10</v>
      </c>
      <c r="BJ878" t="s">
        <v>306</v>
      </c>
      <c r="BK878" t="s">
        <v>95</v>
      </c>
      <c r="BL878" t="s">
        <v>306</v>
      </c>
      <c r="BM878" t="s">
        <v>10162</v>
      </c>
      <c r="BN878" t="s">
        <v>74</v>
      </c>
      <c r="BO878" t="s">
        <v>74</v>
      </c>
      <c r="BP878" t="s">
        <v>74</v>
      </c>
      <c r="BQ878" t="s">
        <v>74</v>
      </c>
      <c r="BR878" t="s">
        <v>97</v>
      </c>
      <c r="BS878" t="s">
        <v>10163</v>
      </c>
      <c r="BT878" t="str">
        <f>HYPERLINK("https%3A%2F%2Fwww.webofscience.com%2Fwos%2Fwoscc%2Ffull-record%2FWOS:A1996UZ36700012","View Full Record in Web of Science")</f>
        <v>View Full Record in Web of Science</v>
      </c>
    </row>
    <row r="879" spans="1:72" x14ac:dyDescent="0.15">
      <c r="A879" t="s">
        <v>72</v>
      </c>
      <c r="B879" t="s">
        <v>10164</v>
      </c>
      <c r="C879" t="s">
        <v>74</v>
      </c>
      <c r="D879" t="s">
        <v>74</v>
      </c>
      <c r="E879" t="s">
        <v>74</v>
      </c>
      <c r="F879" t="s">
        <v>10164</v>
      </c>
      <c r="G879" t="s">
        <v>74</v>
      </c>
      <c r="H879" t="s">
        <v>74</v>
      </c>
      <c r="I879" t="s">
        <v>10165</v>
      </c>
      <c r="J879" t="s">
        <v>10166</v>
      </c>
      <c r="K879" t="s">
        <v>74</v>
      </c>
      <c r="L879" t="s">
        <v>74</v>
      </c>
      <c r="M879" t="s">
        <v>77</v>
      </c>
      <c r="N879" t="s">
        <v>78</v>
      </c>
      <c r="O879" t="s">
        <v>74</v>
      </c>
      <c r="P879" t="s">
        <v>74</v>
      </c>
      <c r="Q879" t="s">
        <v>74</v>
      </c>
      <c r="R879" t="s">
        <v>74</v>
      </c>
      <c r="S879" t="s">
        <v>74</v>
      </c>
      <c r="T879" t="s">
        <v>10167</v>
      </c>
      <c r="U879" t="s">
        <v>74</v>
      </c>
      <c r="V879" t="s">
        <v>10168</v>
      </c>
      <c r="W879" t="s">
        <v>10169</v>
      </c>
      <c r="X879" t="s">
        <v>2023</v>
      </c>
      <c r="Y879" t="s">
        <v>10170</v>
      </c>
      <c r="Z879" t="s">
        <v>74</v>
      </c>
      <c r="AA879" t="s">
        <v>74</v>
      </c>
      <c r="AB879" t="s">
        <v>74</v>
      </c>
      <c r="AC879" t="s">
        <v>74</v>
      </c>
      <c r="AD879" t="s">
        <v>74</v>
      </c>
      <c r="AE879" t="s">
        <v>74</v>
      </c>
      <c r="AF879" t="s">
        <v>74</v>
      </c>
      <c r="AG879">
        <v>18</v>
      </c>
      <c r="AH879">
        <v>21</v>
      </c>
      <c r="AI879">
        <v>21</v>
      </c>
      <c r="AJ879">
        <v>0</v>
      </c>
      <c r="AK879">
        <v>3</v>
      </c>
      <c r="AL879" t="s">
        <v>4410</v>
      </c>
      <c r="AM879" t="s">
        <v>824</v>
      </c>
      <c r="AN879" t="s">
        <v>4411</v>
      </c>
      <c r="AO879" t="s">
        <v>10171</v>
      </c>
      <c r="AP879" t="s">
        <v>74</v>
      </c>
      <c r="AQ879" t="s">
        <v>74</v>
      </c>
      <c r="AR879" t="s">
        <v>10172</v>
      </c>
      <c r="AS879" t="s">
        <v>10173</v>
      </c>
      <c r="AT879" t="s">
        <v>9935</v>
      </c>
      <c r="AU879">
        <v>1996</v>
      </c>
      <c r="AV879">
        <v>49</v>
      </c>
      <c r="AW879">
        <v>5</v>
      </c>
      <c r="AX879" t="s">
        <v>74</v>
      </c>
      <c r="AY879" t="s">
        <v>74</v>
      </c>
      <c r="AZ879" t="s">
        <v>74</v>
      </c>
      <c r="BA879" t="s">
        <v>74</v>
      </c>
      <c r="BB879">
        <v>1019</v>
      </c>
      <c r="BC879">
        <v>1026</v>
      </c>
      <c r="BD879" t="s">
        <v>74</v>
      </c>
      <c r="BE879" t="s">
        <v>10174</v>
      </c>
      <c r="BF879" t="str">
        <f>HYPERLINK("http://dx.doi.org/10.1111/j.1095-8649.1996.tb00097.x","http://dx.doi.org/10.1111/j.1095-8649.1996.tb00097.x")</f>
        <v>http://dx.doi.org/10.1111/j.1095-8649.1996.tb00097.x</v>
      </c>
      <c r="BG879" t="s">
        <v>74</v>
      </c>
      <c r="BH879" t="s">
        <v>74</v>
      </c>
      <c r="BI879">
        <v>8</v>
      </c>
      <c r="BJ879" t="s">
        <v>7336</v>
      </c>
      <c r="BK879" t="s">
        <v>95</v>
      </c>
      <c r="BL879" t="s">
        <v>7336</v>
      </c>
      <c r="BM879" t="s">
        <v>10175</v>
      </c>
      <c r="BN879" t="s">
        <v>74</v>
      </c>
      <c r="BO879" t="s">
        <v>74</v>
      </c>
      <c r="BP879" t="s">
        <v>74</v>
      </c>
      <c r="BQ879" t="s">
        <v>74</v>
      </c>
      <c r="BR879" t="s">
        <v>97</v>
      </c>
      <c r="BS879" t="s">
        <v>10176</v>
      </c>
      <c r="BT879" t="str">
        <f>HYPERLINK("https%3A%2F%2Fwww.webofscience.com%2Fwos%2Fwoscc%2Ffull-record%2FWOS:A1996VT45700021","View Full Record in Web of Science")</f>
        <v>View Full Record in Web of Science</v>
      </c>
    </row>
    <row r="880" spans="1:72" x14ac:dyDescent="0.15">
      <c r="A880" t="s">
        <v>72</v>
      </c>
      <c r="B880" t="s">
        <v>10177</v>
      </c>
      <c r="C880" t="s">
        <v>74</v>
      </c>
      <c r="D880" t="s">
        <v>74</v>
      </c>
      <c r="E880" t="s">
        <v>74</v>
      </c>
      <c r="F880" t="s">
        <v>10177</v>
      </c>
      <c r="G880" t="s">
        <v>74</v>
      </c>
      <c r="H880" t="s">
        <v>74</v>
      </c>
      <c r="I880" t="s">
        <v>10178</v>
      </c>
      <c r="J880" t="s">
        <v>1685</v>
      </c>
      <c r="K880" t="s">
        <v>74</v>
      </c>
      <c r="L880" t="s">
        <v>74</v>
      </c>
      <c r="M880" t="s">
        <v>77</v>
      </c>
      <c r="N880" t="s">
        <v>78</v>
      </c>
      <c r="O880" t="s">
        <v>74</v>
      </c>
      <c r="P880" t="s">
        <v>74</v>
      </c>
      <c r="Q880" t="s">
        <v>74</v>
      </c>
      <c r="R880" t="s">
        <v>74</v>
      </c>
      <c r="S880" t="s">
        <v>74</v>
      </c>
      <c r="T880" t="s">
        <v>74</v>
      </c>
      <c r="U880" t="s">
        <v>10179</v>
      </c>
      <c r="V880" t="s">
        <v>10180</v>
      </c>
      <c r="W880" t="s">
        <v>10181</v>
      </c>
      <c r="X880" t="s">
        <v>10182</v>
      </c>
      <c r="Y880" t="s">
        <v>10183</v>
      </c>
      <c r="Z880" t="s">
        <v>74</v>
      </c>
      <c r="AA880" t="s">
        <v>10184</v>
      </c>
      <c r="AB880" t="s">
        <v>10185</v>
      </c>
      <c r="AC880" t="s">
        <v>74</v>
      </c>
      <c r="AD880" t="s">
        <v>74</v>
      </c>
      <c r="AE880" t="s">
        <v>74</v>
      </c>
      <c r="AF880" t="s">
        <v>74</v>
      </c>
      <c r="AG880">
        <v>64</v>
      </c>
      <c r="AH880">
        <v>24</v>
      </c>
      <c r="AI880">
        <v>26</v>
      </c>
      <c r="AJ880">
        <v>0</v>
      </c>
      <c r="AK880">
        <v>4</v>
      </c>
      <c r="AL880" t="s">
        <v>707</v>
      </c>
      <c r="AM880" t="s">
        <v>572</v>
      </c>
      <c r="AN880" t="s">
        <v>708</v>
      </c>
      <c r="AO880" t="s">
        <v>9550</v>
      </c>
      <c r="AP880" t="s">
        <v>9551</v>
      </c>
      <c r="AQ880" t="s">
        <v>74</v>
      </c>
      <c r="AR880" t="s">
        <v>1692</v>
      </c>
      <c r="AS880" t="s">
        <v>1693</v>
      </c>
      <c r="AT880" t="s">
        <v>10143</v>
      </c>
      <c r="AU880">
        <v>1996</v>
      </c>
      <c r="AV880">
        <v>101</v>
      </c>
      <c r="AW880" t="s">
        <v>247</v>
      </c>
      <c r="AX880" t="s">
        <v>74</v>
      </c>
      <c r="AY880" t="s">
        <v>74</v>
      </c>
      <c r="AZ880" t="s">
        <v>74</v>
      </c>
      <c r="BA880" t="s">
        <v>74</v>
      </c>
      <c r="BB880">
        <v>24599</v>
      </c>
      <c r="BC880">
        <v>24619</v>
      </c>
      <c r="BD880" t="s">
        <v>74</v>
      </c>
      <c r="BE880" t="s">
        <v>10186</v>
      </c>
      <c r="BF880" t="str">
        <f>HYPERLINK("http://dx.doi.org/10.1029/96JA01665","http://dx.doi.org/10.1029/96JA01665")</f>
        <v>http://dx.doi.org/10.1029/96JA01665</v>
      </c>
      <c r="BG880" t="s">
        <v>74</v>
      </c>
      <c r="BH880" t="s">
        <v>74</v>
      </c>
      <c r="BI880">
        <v>21</v>
      </c>
      <c r="BJ880" t="s">
        <v>638</v>
      </c>
      <c r="BK880" t="s">
        <v>95</v>
      </c>
      <c r="BL880" t="s">
        <v>638</v>
      </c>
      <c r="BM880" t="s">
        <v>10187</v>
      </c>
      <c r="BN880" t="s">
        <v>74</v>
      </c>
      <c r="BO880" t="s">
        <v>74</v>
      </c>
      <c r="BP880" t="s">
        <v>74</v>
      </c>
      <c r="BQ880" t="s">
        <v>74</v>
      </c>
      <c r="BR880" t="s">
        <v>97</v>
      </c>
      <c r="BS880" t="s">
        <v>10188</v>
      </c>
      <c r="BT880" t="str">
        <f>HYPERLINK("https%3A%2F%2Fwww.webofscience.com%2Fwos%2Fwoscc%2Ffull-record%2FWOS:A1996VQ49500026","View Full Record in Web of Science")</f>
        <v>View Full Record in Web of Science</v>
      </c>
    </row>
    <row r="881" spans="1:72" x14ac:dyDescent="0.15">
      <c r="A881" t="s">
        <v>72</v>
      </c>
      <c r="B881" t="s">
        <v>10189</v>
      </c>
      <c r="C881" t="s">
        <v>74</v>
      </c>
      <c r="D881" t="s">
        <v>74</v>
      </c>
      <c r="E881" t="s">
        <v>74</v>
      </c>
      <c r="F881" t="s">
        <v>10189</v>
      </c>
      <c r="G881" t="s">
        <v>74</v>
      </c>
      <c r="H881" t="s">
        <v>74</v>
      </c>
      <c r="I881" t="s">
        <v>10190</v>
      </c>
      <c r="J881" t="s">
        <v>1685</v>
      </c>
      <c r="K881" t="s">
        <v>74</v>
      </c>
      <c r="L881" t="s">
        <v>74</v>
      </c>
      <c r="M881" t="s">
        <v>77</v>
      </c>
      <c r="N881" t="s">
        <v>78</v>
      </c>
      <c r="O881" t="s">
        <v>74</v>
      </c>
      <c r="P881" t="s">
        <v>74</v>
      </c>
      <c r="Q881" t="s">
        <v>74</v>
      </c>
      <c r="R881" t="s">
        <v>74</v>
      </c>
      <c r="S881" t="s">
        <v>74</v>
      </c>
      <c r="T881" t="s">
        <v>74</v>
      </c>
      <c r="U881" t="s">
        <v>10191</v>
      </c>
      <c r="V881" t="s">
        <v>10192</v>
      </c>
      <c r="W881" t="s">
        <v>10193</v>
      </c>
      <c r="X881" t="s">
        <v>10194</v>
      </c>
      <c r="Y881" t="s">
        <v>10195</v>
      </c>
      <c r="Z881" t="s">
        <v>74</v>
      </c>
      <c r="AA881" t="s">
        <v>3899</v>
      </c>
      <c r="AB881" t="s">
        <v>3900</v>
      </c>
      <c r="AC881" t="s">
        <v>74</v>
      </c>
      <c r="AD881" t="s">
        <v>74</v>
      </c>
      <c r="AE881" t="s">
        <v>74</v>
      </c>
      <c r="AF881" t="s">
        <v>74</v>
      </c>
      <c r="AG881">
        <v>26</v>
      </c>
      <c r="AH881">
        <v>47</v>
      </c>
      <c r="AI881">
        <v>48</v>
      </c>
      <c r="AJ881">
        <v>0</v>
      </c>
      <c r="AK881">
        <v>3</v>
      </c>
      <c r="AL881" t="s">
        <v>707</v>
      </c>
      <c r="AM881" t="s">
        <v>572</v>
      </c>
      <c r="AN881" t="s">
        <v>708</v>
      </c>
      <c r="AO881" t="s">
        <v>9550</v>
      </c>
      <c r="AP881" t="s">
        <v>9551</v>
      </c>
      <c r="AQ881" t="s">
        <v>74</v>
      </c>
      <c r="AR881" t="s">
        <v>1692</v>
      </c>
      <c r="AS881" t="s">
        <v>1693</v>
      </c>
      <c r="AT881" t="s">
        <v>10143</v>
      </c>
      <c r="AU881">
        <v>1996</v>
      </c>
      <c r="AV881">
        <v>101</v>
      </c>
      <c r="AW881" t="s">
        <v>247</v>
      </c>
      <c r="AX881" t="s">
        <v>74</v>
      </c>
      <c r="AY881" t="s">
        <v>74</v>
      </c>
      <c r="AZ881" t="s">
        <v>74</v>
      </c>
      <c r="BA881" t="s">
        <v>74</v>
      </c>
      <c r="BB881">
        <v>24641</v>
      </c>
      <c r="BC881">
        <v>24653</v>
      </c>
      <c r="BD881" t="s">
        <v>74</v>
      </c>
      <c r="BE881" t="s">
        <v>10196</v>
      </c>
      <c r="BF881" t="str">
        <f>HYPERLINK("http://dx.doi.org/10.1029/96JA02236","http://dx.doi.org/10.1029/96JA02236")</f>
        <v>http://dx.doi.org/10.1029/96JA02236</v>
      </c>
      <c r="BG881" t="s">
        <v>74</v>
      </c>
      <c r="BH881" t="s">
        <v>74</v>
      </c>
      <c r="BI881">
        <v>13</v>
      </c>
      <c r="BJ881" t="s">
        <v>638</v>
      </c>
      <c r="BK881" t="s">
        <v>95</v>
      </c>
      <c r="BL881" t="s">
        <v>638</v>
      </c>
      <c r="BM881" t="s">
        <v>10187</v>
      </c>
      <c r="BN881" t="s">
        <v>74</v>
      </c>
      <c r="BO881" t="s">
        <v>74</v>
      </c>
      <c r="BP881" t="s">
        <v>74</v>
      </c>
      <c r="BQ881" t="s">
        <v>74</v>
      </c>
      <c r="BR881" t="s">
        <v>97</v>
      </c>
      <c r="BS881" t="s">
        <v>10197</v>
      </c>
      <c r="BT881" t="str">
        <f>HYPERLINK("https%3A%2F%2Fwww.webofscience.com%2Fwos%2Fwoscc%2Ffull-record%2FWOS:A1996VQ49500028","View Full Record in Web of Science")</f>
        <v>View Full Record in Web of Science</v>
      </c>
    </row>
    <row r="882" spans="1:72" x14ac:dyDescent="0.15">
      <c r="A882" t="s">
        <v>72</v>
      </c>
      <c r="B882" t="s">
        <v>10198</v>
      </c>
      <c r="C882" t="s">
        <v>74</v>
      </c>
      <c r="D882" t="s">
        <v>74</v>
      </c>
      <c r="E882" t="s">
        <v>74</v>
      </c>
      <c r="F882" t="s">
        <v>10198</v>
      </c>
      <c r="G882" t="s">
        <v>74</v>
      </c>
      <c r="H882" t="s">
        <v>74</v>
      </c>
      <c r="I882" t="s">
        <v>10199</v>
      </c>
      <c r="J882" t="s">
        <v>10200</v>
      </c>
      <c r="K882" t="s">
        <v>74</v>
      </c>
      <c r="L882" t="s">
        <v>74</v>
      </c>
      <c r="M882" t="s">
        <v>77</v>
      </c>
      <c r="N882" t="s">
        <v>78</v>
      </c>
      <c r="O882" t="s">
        <v>74</v>
      </c>
      <c r="P882" t="s">
        <v>74</v>
      </c>
      <c r="Q882" t="s">
        <v>74</v>
      </c>
      <c r="R882" t="s">
        <v>74</v>
      </c>
      <c r="S882" t="s">
        <v>74</v>
      </c>
      <c r="T882" t="s">
        <v>10201</v>
      </c>
      <c r="U882" t="s">
        <v>10202</v>
      </c>
      <c r="V882" t="s">
        <v>10203</v>
      </c>
      <c r="W882" t="s">
        <v>10204</v>
      </c>
      <c r="X882" t="s">
        <v>74</v>
      </c>
      <c r="Y882" t="s">
        <v>10205</v>
      </c>
      <c r="Z882" t="s">
        <v>74</v>
      </c>
      <c r="AA882" t="s">
        <v>74</v>
      </c>
      <c r="AB882" t="s">
        <v>74</v>
      </c>
      <c r="AC882" t="s">
        <v>74</v>
      </c>
      <c r="AD882" t="s">
        <v>74</v>
      </c>
      <c r="AE882" t="s">
        <v>74</v>
      </c>
      <c r="AF882" t="s">
        <v>74</v>
      </c>
      <c r="AG882">
        <v>52</v>
      </c>
      <c r="AH882">
        <v>16</v>
      </c>
      <c r="AI882">
        <v>16</v>
      </c>
      <c r="AJ882">
        <v>0</v>
      </c>
      <c r="AK882">
        <v>6</v>
      </c>
      <c r="AL882" t="s">
        <v>10206</v>
      </c>
      <c r="AM882" t="s">
        <v>10207</v>
      </c>
      <c r="AN882" t="s">
        <v>10208</v>
      </c>
      <c r="AO882" t="s">
        <v>10209</v>
      </c>
      <c r="AP882" t="s">
        <v>74</v>
      </c>
      <c r="AQ882" t="s">
        <v>74</v>
      </c>
      <c r="AR882" t="s">
        <v>10210</v>
      </c>
      <c r="AS882" t="s">
        <v>10211</v>
      </c>
      <c r="AT882" t="s">
        <v>10106</v>
      </c>
      <c r="AU882">
        <v>1996</v>
      </c>
      <c r="AV882">
        <v>17</v>
      </c>
      <c r="AW882" t="s">
        <v>4612</v>
      </c>
      <c r="AX882" t="s">
        <v>74</v>
      </c>
      <c r="AY882" t="s">
        <v>74</v>
      </c>
      <c r="AZ882" t="s">
        <v>74</v>
      </c>
      <c r="BA882" t="s">
        <v>74</v>
      </c>
      <c r="BB882">
        <v>359</v>
      </c>
      <c r="BC882">
        <v>372</v>
      </c>
      <c r="BD882" t="s">
        <v>74</v>
      </c>
      <c r="BE882" t="s">
        <v>10212</v>
      </c>
      <c r="BF882" t="str">
        <f>HYPERLINK("http://dx.doi.org/10.1007/BF01574767","http://dx.doi.org/10.1007/BF01574767")</f>
        <v>http://dx.doi.org/10.1007/BF01574767</v>
      </c>
      <c r="BG882" t="s">
        <v>74</v>
      </c>
      <c r="BH882" t="s">
        <v>74</v>
      </c>
      <c r="BI882">
        <v>14</v>
      </c>
      <c r="BJ882" t="s">
        <v>9028</v>
      </c>
      <c r="BK882" t="s">
        <v>95</v>
      </c>
      <c r="BL882" t="s">
        <v>9028</v>
      </c>
      <c r="BM882" t="s">
        <v>10213</v>
      </c>
      <c r="BN882" t="s">
        <v>74</v>
      </c>
      <c r="BO882" t="s">
        <v>74</v>
      </c>
      <c r="BP882" t="s">
        <v>74</v>
      </c>
      <c r="BQ882" t="s">
        <v>74</v>
      </c>
      <c r="BR882" t="s">
        <v>97</v>
      </c>
      <c r="BS882" t="s">
        <v>10214</v>
      </c>
      <c r="BT882" t="str">
        <f>HYPERLINK("https%3A%2F%2Fwww.webofscience.com%2Fwos%2Fwoscc%2Ffull-record%2FWOS:A1996WM85800006","View Full Record in Web of Science")</f>
        <v>View Full Record in Web of Science</v>
      </c>
    </row>
    <row r="883" spans="1:72" x14ac:dyDescent="0.15">
      <c r="A883" t="s">
        <v>72</v>
      </c>
      <c r="B883" t="s">
        <v>10215</v>
      </c>
      <c r="C883" t="s">
        <v>74</v>
      </c>
      <c r="D883" t="s">
        <v>74</v>
      </c>
      <c r="E883" t="s">
        <v>74</v>
      </c>
      <c r="F883" t="s">
        <v>10215</v>
      </c>
      <c r="G883" t="s">
        <v>74</v>
      </c>
      <c r="H883" t="s">
        <v>74</v>
      </c>
      <c r="I883" t="s">
        <v>10216</v>
      </c>
      <c r="J883" t="s">
        <v>10200</v>
      </c>
      <c r="K883" t="s">
        <v>74</v>
      </c>
      <c r="L883" t="s">
        <v>74</v>
      </c>
      <c r="M883" t="s">
        <v>77</v>
      </c>
      <c r="N883" t="s">
        <v>78</v>
      </c>
      <c r="O883" t="s">
        <v>74</v>
      </c>
      <c r="P883" t="s">
        <v>74</v>
      </c>
      <c r="Q883" t="s">
        <v>74</v>
      </c>
      <c r="R883" t="s">
        <v>74</v>
      </c>
      <c r="S883" t="s">
        <v>74</v>
      </c>
      <c r="T883" t="s">
        <v>10217</v>
      </c>
      <c r="U883" t="s">
        <v>10218</v>
      </c>
      <c r="V883" t="s">
        <v>10219</v>
      </c>
      <c r="W883" t="s">
        <v>74</v>
      </c>
      <c r="X883" t="s">
        <v>74</v>
      </c>
      <c r="Y883" t="s">
        <v>10220</v>
      </c>
      <c r="Z883" t="s">
        <v>74</v>
      </c>
      <c r="AA883" t="s">
        <v>74</v>
      </c>
      <c r="AB883" t="s">
        <v>74</v>
      </c>
      <c r="AC883" t="s">
        <v>74</v>
      </c>
      <c r="AD883" t="s">
        <v>74</v>
      </c>
      <c r="AE883" t="s">
        <v>74</v>
      </c>
      <c r="AF883" t="s">
        <v>74</v>
      </c>
      <c r="AG883">
        <v>47</v>
      </c>
      <c r="AH883">
        <v>55</v>
      </c>
      <c r="AI883">
        <v>66</v>
      </c>
      <c r="AJ883">
        <v>3</v>
      </c>
      <c r="AK883">
        <v>32</v>
      </c>
      <c r="AL883" t="s">
        <v>10206</v>
      </c>
      <c r="AM883" t="s">
        <v>10207</v>
      </c>
      <c r="AN883" t="s">
        <v>10208</v>
      </c>
      <c r="AO883" t="s">
        <v>10209</v>
      </c>
      <c r="AP883" t="s">
        <v>74</v>
      </c>
      <c r="AQ883" t="s">
        <v>74</v>
      </c>
      <c r="AR883" t="s">
        <v>10210</v>
      </c>
      <c r="AS883" t="s">
        <v>10211</v>
      </c>
      <c r="AT883" t="s">
        <v>10106</v>
      </c>
      <c r="AU883">
        <v>1996</v>
      </c>
      <c r="AV883">
        <v>17</v>
      </c>
      <c r="AW883" t="s">
        <v>4612</v>
      </c>
      <c r="AX883" t="s">
        <v>74</v>
      </c>
      <c r="AY883" t="s">
        <v>74</v>
      </c>
      <c r="AZ883" t="s">
        <v>74</v>
      </c>
      <c r="BA883" t="s">
        <v>74</v>
      </c>
      <c r="BB883">
        <v>432</v>
      </c>
      <c r="BC883">
        <v>437</v>
      </c>
      <c r="BD883" t="s">
        <v>74</v>
      </c>
      <c r="BE883" t="s">
        <v>10221</v>
      </c>
      <c r="BF883" t="str">
        <f>HYPERLINK("http://dx.doi.org/10.1007/BF01574774","http://dx.doi.org/10.1007/BF01574774")</f>
        <v>http://dx.doi.org/10.1007/BF01574774</v>
      </c>
      <c r="BG883" t="s">
        <v>74</v>
      </c>
      <c r="BH883" t="s">
        <v>74</v>
      </c>
      <c r="BI883">
        <v>6</v>
      </c>
      <c r="BJ883" t="s">
        <v>9028</v>
      </c>
      <c r="BK883" t="s">
        <v>95</v>
      </c>
      <c r="BL883" t="s">
        <v>9028</v>
      </c>
      <c r="BM883" t="s">
        <v>10213</v>
      </c>
      <c r="BN883" t="s">
        <v>74</v>
      </c>
      <c r="BO883" t="s">
        <v>74</v>
      </c>
      <c r="BP883" t="s">
        <v>74</v>
      </c>
      <c r="BQ883" t="s">
        <v>74</v>
      </c>
      <c r="BR883" t="s">
        <v>97</v>
      </c>
      <c r="BS883" t="s">
        <v>10222</v>
      </c>
      <c r="BT883" t="str">
        <f>HYPERLINK("https%3A%2F%2Fwww.webofscience.com%2Fwos%2Fwoscc%2Ffull-record%2FWOS:A1996WM85800013","View Full Record in Web of Science")</f>
        <v>View Full Record in Web of Science</v>
      </c>
    </row>
    <row r="884" spans="1:72" x14ac:dyDescent="0.15">
      <c r="A884" t="s">
        <v>72</v>
      </c>
      <c r="B884" t="s">
        <v>10223</v>
      </c>
      <c r="C884" t="s">
        <v>74</v>
      </c>
      <c r="D884" t="s">
        <v>74</v>
      </c>
      <c r="E884" t="s">
        <v>74</v>
      </c>
      <c r="F884" t="s">
        <v>10223</v>
      </c>
      <c r="G884" t="s">
        <v>74</v>
      </c>
      <c r="H884" t="s">
        <v>74</v>
      </c>
      <c r="I884" t="s">
        <v>10224</v>
      </c>
      <c r="J884" t="s">
        <v>4333</v>
      </c>
      <c r="K884" t="s">
        <v>74</v>
      </c>
      <c r="L884" t="s">
        <v>74</v>
      </c>
      <c r="M884" t="s">
        <v>77</v>
      </c>
      <c r="N884" t="s">
        <v>78</v>
      </c>
      <c r="O884" t="s">
        <v>74</v>
      </c>
      <c r="P884" t="s">
        <v>74</v>
      </c>
      <c r="Q884" t="s">
        <v>74</v>
      </c>
      <c r="R884" t="s">
        <v>74</v>
      </c>
      <c r="S884" t="s">
        <v>74</v>
      </c>
      <c r="T884" t="s">
        <v>74</v>
      </c>
      <c r="U884" t="s">
        <v>10225</v>
      </c>
      <c r="V884" t="s">
        <v>10226</v>
      </c>
      <c r="W884" t="s">
        <v>74</v>
      </c>
      <c r="X884" t="s">
        <v>74</v>
      </c>
      <c r="Y884" t="s">
        <v>10227</v>
      </c>
      <c r="Z884" t="s">
        <v>74</v>
      </c>
      <c r="AA884" t="s">
        <v>74</v>
      </c>
      <c r="AB884" t="s">
        <v>74</v>
      </c>
      <c r="AC884" t="s">
        <v>74</v>
      </c>
      <c r="AD884" t="s">
        <v>74</v>
      </c>
      <c r="AE884" t="s">
        <v>74</v>
      </c>
      <c r="AF884" t="s">
        <v>74</v>
      </c>
      <c r="AG884">
        <v>76</v>
      </c>
      <c r="AH884">
        <v>13</v>
      </c>
      <c r="AI884">
        <v>13</v>
      </c>
      <c r="AJ884">
        <v>0</v>
      </c>
      <c r="AK884">
        <v>0</v>
      </c>
      <c r="AL884" t="s">
        <v>4336</v>
      </c>
      <c r="AM884" t="s">
        <v>10228</v>
      </c>
      <c r="AN884" t="s">
        <v>10229</v>
      </c>
      <c r="AO884" t="s">
        <v>4338</v>
      </c>
      <c r="AP884" t="s">
        <v>74</v>
      </c>
      <c r="AQ884" t="s">
        <v>74</v>
      </c>
      <c r="AR884" t="s">
        <v>4339</v>
      </c>
      <c r="AS884" t="s">
        <v>4340</v>
      </c>
      <c r="AT884" t="s">
        <v>9935</v>
      </c>
      <c r="AU884">
        <v>1996</v>
      </c>
      <c r="AV884">
        <v>70</v>
      </c>
      <c r="AW884">
        <v>6</v>
      </c>
      <c r="AX884" t="s">
        <v>74</v>
      </c>
      <c r="AY884" t="s">
        <v>74</v>
      </c>
      <c r="AZ884" t="s">
        <v>74</v>
      </c>
      <c r="BA884" t="s">
        <v>74</v>
      </c>
      <c r="BB884">
        <v>923</v>
      </c>
      <c r="BC884">
        <v>934</v>
      </c>
      <c r="BD884" t="s">
        <v>74</v>
      </c>
      <c r="BE884" t="s">
        <v>10230</v>
      </c>
      <c r="BF884" t="str">
        <f>HYPERLINK("http://dx.doi.org/10.1017/S0022336000038610","http://dx.doi.org/10.1017/S0022336000038610")</f>
        <v>http://dx.doi.org/10.1017/S0022336000038610</v>
      </c>
      <c r="BG884" t="s">
        <v>74</v>
      </c>
      <c r="BH884" t="s">
        <v>74</v>
      </c>
      <c r="BI884">
        <v>12</v>
      </c>
      <c r="BJ884" t="s">
        <v>1745</v>
      </c>
      <c r="BK884" t="s">
        <v>95</v>
      </c>
      <c r="BL884" t="s">
        <v>1745</v>
      </c>
      <c r="BM884" t="s">
        <v>10231</v>
      </c>
      <c r="BN884" t="s">
        <v>74</v>
      </c>
      <c r="BO884" t="s">
        <v>74</v>
      </c>
      <c r="BP884" t="s">
        <v>74</v>
      </c>
      <c r="BQ884" t="s">
        <v>74</v>
      </c>
      <c r="BR884" t="s">
        <v>97</v>
      </c>
      <c r="BS884" t="s">
        <v>10232</v>
      </c>
      <c r="BT884" t="str">
        <f>HYPERLINK("https%3A%2F%2Fwww.webofscience.com%2Fwos%2Fwoscc%2Ffull-record%2FWOS:A1996VV63100005","View Full Record in Web of Science")</f>
        <v>View Full Record in Web of Science</v>
      </c>
    </row>
    <row r="885" spans="1:72" x14ac:dyDescent="0.15">
      <c r="A885" t="s">
        <v>72</v>
      </c>
      <c r="B885" t="s">
        <v>10233</v>
      </c>
      <c r="C885" t="s">
        <v>74</v>
      </c>
      <c r="D885" t="s">
        <v>74</v>
      </c>
      <c r="E885" t="s">
        <v>74</v>
      </c>
      <c r="F885" t="s">
        <v>10233</v>
      </c>
      <c r="G885" t="s">
        <v>74</v>
      </c>
      <c r="H885" t="s">
        <v>74</v>
      </c>
      <c r="I885" t="s">
        <v>10234</v>
      </c>
      <c r="J885" t="s">
        <v>4346</v>
      </c>
      <c r="K885" t="s">
        <v>74</v>
      </c>
      <c r="L885" t="s">
        <v>74</v>
      </c>
      <c r="M885" t="s">
        <v>77</v>
      </c>
      <c r="N885" t="s">
        <v>78</v>
      </c>
      <c r="O885" t="s">
        <v>74</v>
      </c>
      <c r="P885" t="s">
        <v>74</v>
      </c>
      <c r="Q885" t="s">
        <v>74</v>
      </c>
      <c r="R885" t="s">
        <v>74</v>
      </c>
      <c r="S885" t="s">
        <v>74</v>
      </c>
      <c r="T885" t="s">
        <v>74</v>
      </c>
      <c r="U885" t="s">
        <v>10235</v>
      </c>
      <c r="V885" t="s">
        <v>10236</v>
      </c>
      <c r="W885" t="s">
        <v>10237</v>
      </c>
      <c r="X885" t="s">
        <v>252</v>
      </c>
      <c r="Y885" t="s">
        <v>10238</v>
      </c>
      <c r="Z885" t="s">
        <v>74</v>
      </c>
      <c r="AA885" t="s">
        <v>10239</v>
      </c>
      <c r="AB885" t="s">
        <v>74</v>
      </c>
      <c r="AC885" t="s">
        <v>74</v>
      </c>
      <c r="AD885" t="s">
        <v>74</v>
      </c>
      <c r="AE885" t="s">
        <v>74</v>
      </c>
      <c r="AF885" t="s">
        <v>74</v>
      </c>
      <c r="AG885">
        <v>33</v>
      </c>
      <c r="AH885">
        <v>36</v>
      </c>
      <c r="AI885">
        <v>38</v>
      </c>
      <c r="AJ885">
        <v>0</v>
      </c>
      <c r="AK885">
        <v>4</v>
      </c>
      <c r="AL885" t="s">
        <v>298</v>
      </c>
      <c r="AM885" t="s">
        <v>299</v>
      </c>
      <c r="AN885" t="s">
        <v>1619</v>
      </c>
      <c r="AO885" t="s">
        <v>4351</v>
      </c>
      <c r="AP885" t="s">
        <v>74</v>
      </c>
      <c r="AQ885" t="s">
        <v>74</v>
      </c>
      <c r="AR885" t="s">
        <v>4352</v>
      </c>
      <c r="AS885" t="s">
        <v>4353</v>
      </c>
      <c r="AT885" t="s">
        <v>9935</v>
      </c>
      <c r="AU885">
        <v>1996</v>
      </c>
      <c r="AV885">
        <v>26</v>
      </c>
      <c r="AW885">
        <v>11</v>
      </c>
      <c r="AX885" t="s">
        <v>74</v>
      </c>
      <c r="AY885" t="s">
        <v>74</v>
      </c>
      <c r="AZ885" t="s">
        <v>74</v>
      </c>
      <c r="BA885" t="s">
        <v>74</v>
      </c>
      <c r="BB885">
        <v>2539</v>
      </c>
      <c r="BC885">
        <v>2546</v>
      </c>
      <c r="BD885" t="s">
        <v>74</v>
      </c>
      <c r="BE885" t="s">
        <v>10240</v>
      </c>
      <c r="BF885" t="str">
        <f>HYPERLINK("http://dx.doi.org/10.1175/1520-0485(1996)026&lt;2539:EFATME&gt;2.0.CO;2","http://dx.doi.org/10.1175/1520-0485(1996)026&lt;2539:EFATME&gt;2.0.CO;2")</f>
        <v>http://dx.doi.org/10.1175/1520-0485(1996)026&lt;2539:EFATME&gt;2.0.CO;2</v>
      </c>
      <c r="BG885" t="s">
        <v>74</v>
      </c>
      <c r="BH885" t="s">
        <v>74</v>
      </c>
      <c r="BI885">
        <v>8</v>
      </c>
      <c r="BJ885" t="s">
        <v>1061</v>
      </c>
      <c r="BK885" t="s">
        <v>95</v>
      </c>
      <c r="BL885" t="s">
        <v>1061</v>
      </c>
      <c r="BM885" t="s">
        <v>10241</v>
      </c>
      <c r="BN885" t="s">
        <v>74</v>
      </c>
      <c r="BO885" t="s">
        <v>308</v>
      </c>
      <c r="BP885" t="s">
        <v>74</v>
      </c>
      <c r="BQ885" t="s">
        <v>74</v>
      </c>
      <c r="BR885" t="s">
        <v>97</v>
      </c>
      <c r="BS885" t="s">
        <v>10242</v>
      </c>
      <c r="BT885" t="str">
        <f>HYPERLINK("https%3A%2F%2Fwww.webofscience.com%2Fwos%2Fwoscc%2Ffull-record%2FWOS:A1996VV57400016","View Full Record in Web of Science")</f>
        <v>View Full Record in Web of Science</v>
      </c>
    </row>
    <row r="886" spans="1:72" x14ac:dyDescent="0.15">
      <c r="A886" t="s">
        <v>72</v>
      </c>
      <c r="B886" t="s">
        <v>10243</v>
      </c>
      <c r="C886" t="s">
        <v>74</v>
      </c>
      <c r="D886" t="s">
        <v>74</v>
      </c>
      <c r="E886" t="s">
        <v>74</v>
      </c>
      <c r="F886" t="s">
        <v>10243</v>
      </c>
      <c r="G886" t="s">
        <v>74</v>
      </c>
      <c r="H886" t="s">
        <v>74</v>
      </c>
      <c r="I886" t="s">
        <v>10244</v>
      </c>
      <c r="J886" t="s">
        <v>4374</v>
      </c>
      <c r="K886" t="s">
        <v>74</v>
      </c>
      <c r="L886" t="s">
        <v>74</v>
      </c>
      <c r="M886" t="s">
        <v>77</v>
      </c>
      <c r="N886" t="s">
        <v>78</v>
      </c>
      <c r="O886" t="s">
        <v>74</v>
      </c>
      <c r="P886" t="s">
        <v>74</v>
      </c>
      <c r="Q886" t="s">
        <v>74</v>
      </c>
      <c r="R886" t="s">
        <v>74</v>
      </c>
      <c r="S886" t="s">
        <v>74</v>
      </c>
      <c r="T886" t="s">
        <v>10245</v>
      </c>
      <c r="U886" t="s">
        <v>10246</v>
      </c>
      <c r="V886" t="s">
        <v>10247</v>
      </c>
      <c r="W886" t="s">
        <v>74</v>
      </c>
      <c r="X886" t="s">
        <v>74</v>
      </c>
      <c r="Y886" t="s">
        <v>10248</v>
      </c>
      <c r="Z886" t="s">
        <v>74</v>
      </c>
      <c r="AA886" t="s">
        <v>10249</v>
      </c>
      <c r="AB886" t="s">
        <v>10250</v>
      </c>
      <c r="AC886" t="s">
        <v>74</v>
      </c>
      <c r="AD886" t="s">
        <v>74</v>
      </c>
      <c r="AE886" t="s">
        <v>74</v>
      </c>
      <c r="AF886" t="s">
        <v>74</v>
      </c>
      <c r="AG886">
        <v>50</v>
      </c>
      <c r="AH886">
        <v>4</v>
      </c>
      <c r="AI886">
        <v>4</v>
      </c>
      <c r="AJ886">
        <v>0</v>
      </c>
      <c r="AK886">
        <v>0</v>
      </c>
      <c r="AL886" t="s">
        <v>4383</v>
      </c>
      <c r="AM886" t="s">
        <v>4384</v>
      </c>
      <c r="AN886" t="s">
        <v>10251</v>
      </c>
      <c r="AO886" t="s">
        <v>4386</v>
      </c>
      <c r="AP886" t="s">
        <v>74</v>
      </c>
      <c r="AQ886" t="s">
        <v>74</v>
      </c>
      <c r="AR886" t="s">
        <v>4388</v>
      </c>
      <c r="AS886" t="s">
        <v>4389</v>
      </c>
      <c r="AT886" t="s">
        <v>9935</v>
      </c>
      <c r="AU886">
        <v>1996</v>
      </c>
      <c r="AV886">
        <v>153</v>
      </c>
      <c r="AW886" t="s">
        <v>74</v>
      </c>
      <c r="AX886">
        <v>6</v>
      </c>
      <c r="AY886" t="s">
        <v>74</v>
      </c>
      <c r="AZ886" t="s">
        <v>74</v>
      </c>
      <c r="BA886" t="s">
        <v>74</v>
      </c>
      <c r="BB886">
        <v>1011</v>
      </c>
      <c r="BC886">
        <v>1020</v>
      </c>
      <c r="BD886" t="s">
        <v>74</v>
      </c>
      <c r="BE886" t="s">
        <v>10252</v>
      </c>
      <c r="BF886" t="str">
        <f>HYPERLINK("http://dx.doi.org/10.1144/gsjgs.153.6.1011","http://dx.doi.org/10.1144/gsjgs.153.6.1011")</f>
        <v>http://dx.doi.org/10.1144/gsjgs.153.6.1011</v>
      </c>
      <c r="BG886" t="s">
        <v>74</v>
      </c>
      <c r="BH886" t="s">
        <v>74</v>
      </c>
      <c r="BI886">
        <v>10</v>
      </c>
      <c r="BJ886" t="s">
        <v>1541</v>
      </c>
      <c r="BK886" t="s">
        <v>95</v>
      </c>
      <c r="BL886" t="s">
        <v>564</v>
      </c>
      <c r="BM886" t="s">
        <v>10253</v>
      </c>
      <c r="BN886" t="s">
        <v>74</v>
      </c>
      <c r="BO886" t="s">
        <v>74</v>
      </c>
      <c r="BP886" t="s">
        <v>74</v>
      </c>
      <c r="BQ886" t="s">
        <v>74</v>
      </c>
      <c r="BR886" t="s">
        <v>97</v>
      </c>
      <c r="BS886" t="s">
        <v>10254</v>
      </c>
      <c r="BT886" t="str">
        <f>HYPERLINK("https%3A%2F%2Fwww.webofscience.com%2Fwos%2Fwoscc%2Ffull-record%2FWOS:A1996VZ11900019","View Full Record in Web of Science")</f>
        <v>View Full Record in Web of Science</v>
      </c>
    </row>
    <row r="887" spans="1:72" x14ac:dyDescent="0.15">
      <c r="A887" t="s">
        <v>72</v>
      </c>
      <c r="B887" t="s">
        <v>10255</v>
      </c>
      <c r="C887" t="s">
        <v>74</v>
      </c>
      <c r="D887" t="s">
        <v>74</v>
      </c>
      <c r="E887" t="s">
        <v>74</v>
      </c>
      <c r="F887" t="s">
        <v>10255</v>
      </c>
      <c r="G887" t="s">
        <v>74</v>
      </c>
      <c r="H887" t="s">
        <v>74</v>
      </c>
      <c r="I887" t="s">
        <v>10256</v>
      </c>
      <c r="J887" t="s">
        <v>2632</v>
      </c>
      <c r="K887" t="s">
        <v>74</v>
      </c>
      <c r="L887" t="s">
        <v>74</v>
      </c>
      <c r="M887" t="s">
        <v>77</v>
      </c>
      <c r="N887" t="s">
        <v>78</v>
      </c>
      <c r="O887" t="s">
        <v>74</v>
      </c>
      <c r="P887" t="s">
        <v>74</v>
      </c>
      <c r="Q887" t="s">
        <v>74</v>
      </c>
      <c r="R887" t="s">
        <v>74</v>
      </c>
      <c r="S887" t="s">
        <v>74</v>
      </c>
      <c r="T887" t="s">
        <v>74</v>
      </c>
      <c r="U887" t="s">
        <v>10257</v>
      </c>
      <c r="V887" t="s">
        <v>10258</v>
      </c>
      <c r="W887" t="s">
        <v>10259</v>
      </c>
      <c r="X887" t="s">
        <v>82</v>
      </c>
      <c r="Y887" t="s">
        <v>10260</v>
      </c>
      <c r="Z887" t="s">
        <v>74</v>
      </c>
      <c r="AA887" t="s">
        <v>74</v>
      </c>
      <c r="AB887" t="s">
        <v>74</v>
      </c>
      <c r="AC887" t="s">
        <v>74</v>
      </c>
      <c r="AD887" t="s">
        <v>74</v>
      </c>
      <c r="AE887" t="s">
        <v>74</v>
      </c>
      <c r="AF887" t="s">
        <v>74</v>
      </c>
      <c r="AG887">
        <v>54</v>
      </c>
      <c r="AH887">
        <v>37</v>
      </c>
      <c r="AI887">
        <v>40</v>
      </c>
      <c r="AJ887">
        <v>1</v>
      </c>
      <c r="AK887">
        <v>40</v>
      </c>
      <c r="AL887" t="s">
        <v>1227</v>
      </c>
      <c r="AM887" t="s">
        <v>87</v>
      </c>
      <c r="AN887" t="s">
        <v>1228</v>
      </c>
      <c r="AO887" t="s">
        <v>2636</v>
      </c>
      <c r="AP887" t="s">
        <v>10261</v>
      </c>
      <c r="AQ887" t="s">
        <v>74</v>
      </c>
      <c r="AR887" t="s">
        <v>2637</v>
      </c>
      <c r="AS887" t="s">
        <v>2638</v>
      </c>
      <c r="AT887" t="s">
        <v>9935</v>
      </c>
      <c r="AU887">
        <v>1996</v>
      </c>
      <c r="AV887">
        <v>76</v>
      </c>
      <c r="AW887">
        <v>4</v>
      </c>
      <c r="AX887" t="s">
        <v>74</v>
      </c>
      <c r="AY887" t="s">
        <v>74</v>
      </c>
      <c r="AZ887" t="s">
        <v>74</v>
      </c>
      <c r="BA887" t="s">
        <v>74</v>
      </c>
      <c r="BB887">
        <v>985</v>
      </c>
      <c r="BC887">
        <v>1002</v>
      </c>
      <c r="BD887" t="s">
        <v>74</v>
      </c>
      <c r="BE887" t="s">
        <v>10262</v>
      </c>
      <c r="BF887" t="str">
        <f>HYPERLINK("http://dx.doi.org/10.1017/S0025315400040923","http://dx.doi.org/10.1017/S0025315400040923")</f>
        <v>http://dx.doi.org/10.1017/S0025315400040923</v>
      </c>
      <c r="BG887" t="s">
        <v>74</v>
      </c>
      <c r="BH887" t="s">
        <v>74</v>
      </c>
      <c r="BI887">
        <v>18</v>
      </c>
      <c r="BJ887" t="s">
        <v>94</v>
      </c>
      <c r="BK887" t="s">
        <v>95</v>
      </c>
      <c r="BL887" t="s">
        <v>94</v>
      </c>
      <c r="BM887" t="s">
        <v>10263</v>
      </c>
      <c r="BN887" t="s">
        <v>74</v>
      </c>
      <c r="BO887" t="s">
        <v>74</v>
      </c>
      <c r="BP887" t="s">
        <v>74</v>
      </c>
      <c r="BQ887" t="s">
        <v>74</v>
      </c>
      <c r="BR887" t="s">
        <v>97</v>
      </c>
      <c r="BS887" t="s">
        <v>10264</v>
      </c>
      <c r="BT887" t="str">
        <f>HYPERLINK("https%3A%2F%2Fwww.webofscience.com%2Fwos%2Fwoscc%2Ffull-record%2FWOS:A1996VW18900011","View Full Record in Web of Science")</f>
        <v>View Full Record in Web of Science</v>
      </c>
    </row>
    <row r="888" spans="1:72" x14ac:dyDescent="0.15">
      <c r="A888" t="s">
        <v>72</v>
      </c>
      <c r="B888" t="s">
        <v>10265</v>
      </c>
      <c r="C888" t="s">
        <v>74</v>
      </c>
      <c r="D888" t="s">
        <v>74</v>
      </c>
      <c r="E888" t="s">
        <v>74</v>
      </c>
      <c r="F888" t="s">
        <v>10265</v>
      </c>
      <c r="G888" t="s">
        <v>74</v>
      </c>
      <c r="H888" t="s">
        <v>74</v>
      </c>
      <c r="I888" t="s">
        <v>10266</v>
      </c>
      <c r="J888" t="s">
        <v>3531</v>
      </c>
      <c r="K888" t="s">
        <v>74</v>
      </c>
      <c r="L888" t="s">
        <v>74</v>
      </c>
      <c r="M888" t="s">
        <v>77</v>
      </c>
      <c r="N888" t="s">
        <v>78</v>
      </c>
      <c r="O888" t="s">
        <v>74</v>
      </c>
      <c r="P888" t="s">
        <v>74</v>
      </c>
      <c r="Q888" t="s">
        <v>74</v>
      </c>
      <c r="R888" t="s">
        <v>74</v>
      </c>
      <c r="S888" t="s">
        <v>74</v>
      </c>
      <c r="T888" t="s">
        <v>74</v>
      </c>
      <c r="U888" t="s">
        <v>10267</v>
      </c>
      <c r="V888" t="s">
        <v>10268</v>
      </c>
      <c r="W888" t="s">
        <v>10269</v>
      </c>
      <c r="X888" t="s">
        <v>10270</v>
      </c>
      <c r="Y888" t="s">
        <v>10271</v>
      </c>
      <c r="Z888" t="s">
        <v>74</v>
      </c>
      <c r="AA888" t="s">
        <v>10272</v>
      </c>
      <c r="AB888" t="s">
        <v>10273</v>
      </c>
      <c r="AC888" t="s">
        <v>74</v>
      </c>
      <c r="AD888" t="s">
        <v>74</v>
      </c>
      <c r="AE888" t="s">
        <v>74</v>
      </c>
      <c r="AF888" t="s">
        <v>74</v>
      </c>
      <c r="AG888">
        <v>32</v>
      </c>
      <c r="AH888">
        <v>29</v>
      </c>
      <c r="AI888">
        <v>32</v>
      </c>
      <c r="AJ888">
        <v>0</v>
      </c>
      <c r="AK888">
        <v>9</v>
      </c>
      <c r="AL888" t="s">
        <v>10274</v>
      </c>
      <c r="AM888" t="s">
        <v>132</v>
      </c>
      <c r="AN888" t="s">
        <v>10275</v>
      </c>
      <c r="AO888" t="s">
        <v>3534</v>
      </c>
      <c r="AP888" t="s">
        <v>74</v>
      </c>
      <c r="AQ888" t="s">
        <v>74</v>
      </c>
      <c r="AR888" t="s">
        <v>3535</v>
      </c>
      <c r="AS888" t="s">
        <v>3536</v>
      </c>
      <c r="AT888" t="s">
        <v>9935</v>
      </c>
      <c r="AU888">
        <v>1996</v>
      </c>
      <c r="AV888">
        <v>240</v>
      </c>
      <c r="AW888" t="s">
        <v>74</v>
      </c>
      <c r="AX888">
        <v>3</v>
      </c>
      <c r="AY888" t="s">
        <v>74</v>
      </c>
      <c r="AZ888" t="s">
        <v>74</v>
      </c>
      <c r="BA888" t="s">
        <v>74</v>
      </c>
      <c r="BB888">
        <v>581</v>
      </c>
      <c r="BC888">
        <v>591</v>
      </c>
      <c r="BD888" t="s">
        <v>74</v>
      </c>
      <c r="BE888" t="s">
        <v>10276</v>
      </c>
      <c r="BF888" t="str">
        <f>HYPERLINK("http://dx.doi.org/10.1111/j.1469-7998.1996.tb05308.x","http://dx.doi.org/10.1111/j.1469-7998.1996.tb05308.x")</f>
        <v>http://dx.doi.org/10.1111/j.1469-7998.1996.tb05308.x</v>
      </c>
      <c r="BG888" t="s">
        <v>74</v>
      </c>
      <c r="BH888" t="s">
        <v>74</v>
      </c>
      <c r="BI888">
        <v>11</v>
      </c>
      <c r="BJ888" t="s">
        <v>1443</v>
      </c>
      <c r="BK888" t="s">
        <v>95</v>
      </c>
      <c r="BL888" t="s">
        <v>1443</v>
      </c>
      <c r="BM888" t="s">
        <v>10277</v>
      </c>
      <c r="BN888" t="s">
        <v>74</v>
      </c>
      <c r="BO888" t="s">
        <v>74</v>
      </c>
      <c r="BP888" t="s">
        <v>74</v>
      </c>
      <c r="BQ888" t="s">
        <v>74</v>
      </c>
      <c r="BR888" t="s">
        <v>97</v>
      </c>
      <c r="BS888" t="s">
        <v>10278</v>
      </c>
      <c r="BT888" t="str">
        <f>HYPERLINK("https%3A%2F%2Fwww.webofscience.com%2Fwos%2Fwoscc%2Ffull-record%2FWOS:A1996VT91700015","View Full Record in Web of Science")</f>
        <v>View Full Record in Web of Science</v>
      </c>
    </row>
    <row r="889" spans="1:72" x14ac:dyDescent="0.15">
      <c r="A889" t="s">
        <v>72</v>
      </c>
      <c r="B889" t="s">
        <v>10279</v>
      </c>
      <c r="C889" t="s">
        <v>74</v>
      </c>
      <c r="D889" t="s">
        <v>74</v>
      </c>
      <c r="E889" t="s">
        <v>74</v>
      </c>
      <c r="F889" t="s">
        <v>10279</v>
      </c>
      <c r="G889" t="s">
        <v>74</v>
      </c>
      <c r="H889" t="s">
        <v>74</v>
      </c>
      <c r="I889" t="s">
        <v>10280</v>
      </c>
      <c r="J889" t="s">
        <v>9581</v>
      </c>
      <c r="K889" t="s">
        <v>74</v>
      </c>
      <c r="L889" t="s">
        <v>74</v>
      </c>
      <c r="M889" t="s">
        <v>77</v>
      </c>
      <c r="N889" t="s">
        <v>78</v>
      </c>
      <c r="O889" t="s">
        <v>74</v>
      </c>
      <c r="P889" t="s">
        <v>74</v>
      </c>
      <c r="Q889" t="s">
        <v>74</v>
      </c>
      <c r="R889" t="s">
        <v>74</v>
      </c>
      <c r="S889" t="s">
        <v>74</v>
      </c>
      <c r="T889" t="s">
        <v>74</v>
      </c>
      <c r="U889" t="s">
        <v>10281</v>
      </c>
      <c r="V889" t="s">
        <v>10282</v>
      </c>
      <c r="W889" t="s">
        <v>10283</v>
      </c>
      <c r="X889" t="s">
        <v>10284</v>
      </c>
      <c r="Y889" t="s">
        <v>10285</v>
      </c>
      <c r="Z889" t="s">
        <v>74</v>
      </c>
      <c r="AA889" t="s">
        <v>74</v>
      </c>
      <c r="AB889" t="s">
        <v>1771</v>
      </c>
      <c r="AC889" t="s">
        <v>10286</v>
      </c>
      <c r="AD889" t="s">
        <v>2384</v>
      </c>
      <c r="AE889" t="s">
        <v>74</v>
      </c>
      <c r="AF889" t="s">
        <v>74</v>
      </c>
      <c r="AG889">
        <v>46</v>
      </c>
      <c r="AH889">
        <v>46</v>
      </c>
      <c r="AI889">
        <v>56</v>
      </c>
      <c r="AJ889">
        <v>6</v>
      </c>
      <c r="AK889">
        <v>34</v>
      </c>
      <c r="AL889" t="s">
        <v>1756</v>
      </c>
      <c r="AM889" t="s">
        <v>1757</v>
      </c>
      <c r="AN889" t="s">
        <v>1758</v>
      </c>
      <c r="AO889" t="s">
        <v>9590</v>
      </c>
      <c r="AP889" t="s">
        <v>10287</v>
      </c>
      <c r="AQ889" t="s">
        <v>74</v>
      </c>
      <c r="AR889" t="s">
        <v>9591</v>
      </c>
      <c r="AS889" t="s">
        <v>9592</v>
      </c>
      <c r="AT889" t="s">
        <v>9935</v>
      </c>
      <c r="AU889">
        <v>1996</v>
      </c>
      <c r="AV889">
        <v>41</v>
      </c>
      <c r="AW889">
        <v>7</v>
      </c>
      <c r="AX889" t="s">
        <v>74</v>
      </c>
      <c r="AY889" t="s">
        <v>74</v>
      </c>
      <c r="AZ889" t="s">
        <v>74</v>
      </c>
      <c r="BA889" t="s">
        <v>74</v>
      </c>
      <c r="BB889">
        <v>1544</v>
      </c>
      <c r="BC889">
        <v>1551</v>
      </c>
      <c r="BD889" t="s">
        <v>74</v>
      </c>
      <c r="BE889" t="s">
        <v>10288</v>
      </c>
      <c r="BF889" t="str">
        <f>HYPERLINK("http://dx.doi.org/10.4319/lo.1996.41.7.1544","http://dx.doi.org/10.4319/lo.1996.41.7.1544")</f>
        <v>http://dx.doi.org/10.4319/lo.1996.41.7.1544</v>
      </c>
      <c r="BG889" t="s">
        <v>74</v>
      </c>
      <c r="BH889" t="s">
        <v>74</v>
      </c>
      <c r="BI889">
        <v>8</v>
      </c>
      <c r="BJ889" t="s">
        <v>9594</v>
      </c>
      <c r="BK889" t="s">
        <v>95</v>
      </c>
      <c r="BL889" t="s">
        <v>3518</v>
      </c>
      <c r="BM889" t="s">
        <v>10289</v>
      </c>
      <c r="BN889">
        <v>11541224</v>
      </c>
      <c r="BO889" t="s">
        <v>74</v>
      </c>
      <c r="BP889" t="s">
        <v>74</v>
      </c>
      <c r="BQ889" t="s">
        <v>74</v>
      </c>
      <c r="BR889" t="s">
        <v>97</v>
      </c>
      <c r="BS889" t="s">
        <v>10290</v>
      </c>
      <c r="BT889" t="str">
        <f>HYPERLINK("https%3A%2F%2Fwww.webofscience.com%2Fwos%2Fwoscc%2Ffull-record%2FWOS:A1996WU27300018","View Full Record in Web of Science")</f>
        <v>View Full Record in Web of Science</v>
      </c>
    </row>
    <row r="890" spans="1:72" x14ac:dyDescent="0.15">
      <c r="A890" t="s">
        <v>72</v>
      </c>
      <c r="B890" t="s">
        <v>10291</v>
      </c>
      <c r="C890" t="s">
        <v>74</v>
      </c>
      <c r="D890" t="s">
        <v>74</v>
      </c>
      <c r="E890" t="s">
        <v>74</v>
      </c>
      <c r="F890" t="s">
        <v>10291</v>
      </c>
      <c r="G890" t="s">
        <v>74</v>
      </c>
      <c r="H890" t="s">
        <v>74</v>
      </c>
      <c r="I890" t="s">
        <v>10292</v>
      </c>
      <c r="J890" t="s">
        <v>76</v>
      </c>
      <c r="K890" t="s">
        <v>74</v>
      </c>
      <c r="L890" t="s">
        <v>74</v>
      </c>
      <c r="M890" t="s">
        <v>77</v>
      </c>
      <c r="N890" t="s">
        <v>78</v>
      </c>
      <c r="O890" t="s">
        <v>74</v>
      </c>
      <c r="P890" t="s">
        <v>74</v>
      </c>
      <c r="Q890" t="s">
        <v>74</v>
      </c>
      <c r="R890" t="s">
        <v>74</v>
      </c>
      <c r="S890" t="s">
        <v>74</v>
      </c>
      <c r="T890" t="s">
        <v>74</v>
      </c>
      <c r="U890" t="s">
        <v>10293</v>
      </c>
      <c r="V890" t="s">
        <v>10294</v>
      </c>
      <c r="W890" t="s">
        <v>74</v>
      </c>
      <c r="X890" t="s">
        <v>74</v>
      </c>
      <c r="Y890" t="s">
        <v>10295</v>
      </c>
      <c r="Z890" t="s">
        <v>74</v>
      </c>
      <c r="AA890" t="s">
        <v>74</v>
      </c>
      <c r="AB890" t="s">
        <v>74</v>
      </c>
      <c r="AC890" t="s">
        <v>74</v>
      </c>
      <c r="AD890" t="s">
        <v>74</v>
      </c>
      <c r="AE890" t="s">
        <v>74</v>
      </c>
      <c r="AF890" t="s">
        <v>74</v>
      </c>
      <c r="AG890">
        <v>50</v>
      </c>
      <c r="AH890">
        <v>91</v>
      </c>
      <c r="AI890">
        <v>97</v>
      </c>
      <c r="AJ890">
        <v>1</v>
      </c>
      <c r="AK890">
        <v>25</v>
      </c>
      <c r="AL890" t="s">
        <v>86</v>
      </c>
      <c r="AM890" t="s">
        <v>87</v>
      </c>
      <c r="AN890" t="s">
        <v>88</v>
      </c>
      <c r="AO890" t="s">
        <v>89</v>
      </c>
      <c r="AP890" t="s">
        <v>74</v>
      </c>
      <c r="AQ890" t="s">
        <v>74</v>
      </c>
      <c r="AR890" t="s">
        <v>90</v>
      </c>
      <c r="AS890" t="s">
        <v>91</v>
      </c>
      <c r="AT890" t="s">
        <v>9935</v>
      </c>
      <c r="AU890">
        <v>1996</v>
      </c>
      <c r="AV890">
        <v>127</v>
      </c>
      <c r="AW890">
        <v>1</v>
      </c>
      <c r="AX890" t="s">
        <v>74</v>
      </c>
      <c r="AY890" t="s">
        <v>74</v>
      </c>
      <c r="AZ890" t="s">
        <v>74</v>
      </c>
      <c r="BA890" t="s">
        <v>74</v>
      </c>
      <c r="BB890">
        <v>35</v>
      </c>
      <c r="BC890">
        <v>44</v>
      </c>
      <c r="BD890" t="s">
        <v>74</v>
      </c>
      <c r="BE890" t="s">
        <v>10296</v>
      </c>
      <c r="BF890" t="str">
        <f>HYPERLINK("http://dx.doi.org/10.1007/BF00993641","http://dx.doi.org/10.1007/BF00993641")</f>
        <v>http://dx.doi.org/10.1007/BF00993641</v>
      </c>
      <c r="BG890" t="s">
        <v>74</v>
      </c>
      <c r="BH890" t="s">
        <v>74</v>
      </c>
      <c r="BI890">
        <v>10</v>
      </c>
      <c r="BJ890" t="s">
        <v>94</v>
      </c>
      <c r="BK890" t="s">
        <v>95</v>
      </c>
      <c r="BL890" t="s">
        <v>94</v>
      </c>
      <c r="BM890" t="s">
        <v>10297</v>
      </c>
      <c r="BN890" t="s">
        <v>74</v>
      </c>
      <c r="BO890" t="s">
        <v>74</v>
      </c>
      <c r="BP890" t="s">
        <v>74</v>
      </c>
      <c r="BQ890" t="s">
        <v>74</v>
      </c>
      <c r="BR890" t="s">
        <v>97</v>
      </c>
      <c r="BS890" t="s">
        <v>10298</v>
      </c>
      <c r="BT890" t="str">
        <f>HYPERLINK("https%3A%2F%2Fwww.webofscience.com%2Fwos%2Fwoscc%2Ffull-record%2FWOS:A1996VW87400004","View Full Record in Web of Science")</f>
        <v>View Full Record in Web of Science</v>
      </c>
    </row>
    <row r="891" spans="1:72" x14ac:dyDescent="0.15">
      <c r="A891" t="s">
        <v>72</v>
      </c>
      <c r="B891" t="s">
        <v>10299</v>
      </c>
      <c r="C891" t="s">
        <v>74</v>
      </c>
      <c r="D891" t="s">
        <v>74</v>
      </c>
      <c r="E891" t="s">
        <v>74</v>
      </c>
      <c r="F891" t="s">
        <v>10299</v>
      </c>
      <c r="G891" t="s">
        <v>74</v>
      </c>
      <c r="H891" t="s">
        <v>74</v>
      </c>
      <c r="I891" t="s">
        <v>10300</v>
      </c>
      <c r="J891" t="s">
        <v>3554</v>
      </c>
      <c r="K891" t="s">
        <v>74</v>
      </c>
      <c r="L891" t="s">
        <v>74</v>
      </c>
      <c r="M891" t="s">
        <v>77</v>
      </c>
      <c r="N891" t="s">
        <v>78</v>
      </c>
      <c r="O891" t="s">
        <v>74</v>
      </c>
      <c r="P891" t="s">
        <v>74</v>
      </c>
      <c r="Q891" t="s">
        <v>74</v>
      </c>
      <c r="R891" t="s">
        <v>74</v>
      </c>
      <c r="S891" t="s">
        <v>74</v>
      </c>
      <c r="T891" t="s">
        <v>10301</v>
      </c>
      <c r="U891" t="s">
        <v>10302</v>
      </c>
      <c r="V891" t="s">
        <v>10303</v>
      </c>
      <c r="W891" t="s">
        <v>10304</v>
      </c>
      <c r="X891" t="s">
        <v>3526</v>
      </c>
      <c r="Y891" t="s">
        <v>3510</v>
      </c>
      <c r="Z891" t="s">
        <v>74</v>
      </c>
      <c r="AA891" t="s">
        <v>3576</v>
      </c>
      <c r="AB891" t="s">
        <v>3577</v>
      </c>
      <c r="AC891" t="s">
        <v>74</v>
      </c>
      <c r="AD891" t="s">
        <v>74</v>
      </c>
      <c r="AE891" t="s">
        <v>74</v>
      </c>
      <c r="AF891" t="s">
        <v>74</v>
      </c>
      <c r="AG891">
        <v>64</v>
      </c>
      <c r="AH891">
        <v>47</v>
      </c>
      <c r="AI891">
        <v>50</v>
      </c>
      <c r="AJ891">
        <v>0</v>
      </c>
      <c r="AK891">
        <v>8</v>
      </c>
      <c r="AL891" t="s">
        <v>3560</v>
      </c>
      <c r="AM891" t="s">
        <v>3561</v>
      </c>
      <c r="AN891" t="s">
        <v>3562</v>
      </c>
      <c r="AO891" t="s">
        <v>3563</v>
      </c>
      <c r="AP891" t="s">
        <v>3578</v>
      </c>
      <c r="AQ891" t="s">
        <v>74</v>
      </c>
      <c r="AR891" t="s">
        <v>3564</v>
      </c>
      <c r="AS891" t="s">
        <v>3565</v>
      </c>
      <c r="AT891" t="s">
        <v>9935</v>
      </c>
      <c r="AU891">
        <v>1996</v>
      </c>
      <c r="AV891">
        <v>143</v>
      </c>
      <c r="AW891" t="s">
        <v>875</v>
      </c>
      <c r="AX891" t="s">
        <v>74</v>
      </c>
      <c r="AY891" t="s">
        <v>74</v>
      </c>
      <c r="AZ891" t="s">
        <v>74</v>
      </c>
      <c r="BA891" t="s">
        <v>74</v>
      </c>
      <c r="BB891">
        <v>15</v>
      </c>
      <c r="BC891">
        <v>23</v>
      </c>
      <c r="BD891" t="s">
        <v>74</v>
      </c>
      <c r="BE891" t="s">
        <v>10305</v>
      </c>
      <c r="BF891" t="str">
        <f>HYPERLINK("http://dx.doi.org/10.3354/meps143015","http://dx.doi.org/10.3354/meps143015")</f>
        <v>http://dx.doi.org/10.3354/meps143015</v>
      </c>
      <c r="BG891" t="s">
        <v>74</v>
      </c>
      <c r="BH891" t="s">
        <v>74</v>
      </c>
      <c r="BI891">
        <v>9</v>
      </c>
      <c r="BJ891" t="s">
        <v>3567</v>
      </c>
      <c r="BK891" t="s">
        <v>95</v>
      </c>
      <c r="BL891" t="s">
        <v>3568</v>
      </c>
      <c r="BM891" t="s">
        <v>10306</v>
      </c>
      <c r="BN891" t="s">
        <v>74</v>
      </c>
      <c r="BO891" t="s">
        <v>227</v>
      </c>
      <c r="BP891" t="s">
        <v>74</v>
      </c>
      <c r="BQ891" t="s">
        <v>74</v>
      </c>
      <c r="BR891" t="s">
        <v>97</v>
      </c>
      <c r="BS891" t="s">
        <v>10307</v>
      </c>
      <c r="BT891" t="str">
        <f>HYPERLINK("https%3A%2F%2Fwww.webofscience.com%2Fwos%2Fwoscc%2Ffull-record%2FWOS:A1996VW68200003","View Full Record in Web of Science")</f>
        <v>View Full Record in Web of Science</v>
      </c>
    </row>
    <row r="892" spans="1:72" x14ac:dyDescent="0.15">
      <c r="A892" t="s">
        <v>72</v>
      </c>
      <c r="B892" t="s">
        <v>10308</v>
      </c>
      <c r="C892" t="s">
        <v>74</v>
      </c>
      <c r="D892" t="s">
        <v>74</v>
      </c>
      <c r="E892" t="s">
        <v>74</v>
      </c>
      <c r="F892" t="s">
        <v>10308</v>
      </c>
      <c r="G892" t="s">
        <v>74</v>
      </c>
      <c r="H892" t="s">
        <v>74</v>
      </c>
      <c r="I892" t="s">
        <v>10309</v>
      </c>
      <c r="J892" t="s">
        <v>214</v>
      </c>
      <c r="K892" t="s">
        <v>74</v>
      </c>
      <c r="L892" t="s">
        <v>74</v>
      </c>
      <c r="M892" t="s">
        <v>77</v>
      </c>
      <c r="N892" t="s">
        <v>78</v>
      </c>
      <c r="O892" t="s">
        <v>74</v>
      </c>
      <c r="P892" t="s">
        <v>74</v>
      </c>
      <c r="Q892" t="s">
        <v>74</v>
      </c>
      <c r="R892" t="s">
        <v>74</v>
      </c>
      <c r="S892" t="s">
        <v>74</v>
      </c>
      <c r="T892" t="s">
        <v>74</v>
      </c>
      <c r="U892" t="s">
        <v>10310</v>
      </c>
      <c r="V892" t="s">
        <v>10311</v>
      </c>
      <c r="W892" t="s">
        <v>10312</v>
      </c>
      <c r="X892" t="s">
        <v>10313</v>
      </c>
      <c r="Y892" t="s">
        <v>10314</v>
      </c>
      <c r="Z892" t="s">
        <v>74</v>
      </c>
      <c r="AA892" t="s">
        <v>10315</v>
      </c>
      <c r="AB892" t="s">
        <v>10316</v>
      </c>
      <c r="AC892" t="s">
        <v>74</v>
      </c>
      <c r="AD892" t="s">
        <v>74</v>
      </c>
      <c r="AE892" t="s">
        <v>74</v>
      </c>
      <c r="AF892" t="s">
        <v>74</v>
      </c>
      <c r="AG892">
        <v>53</v>
      </c>
      <c r="AH892">
        <v>34</v>
      </c>
      <c r="AI892">
        <v>36</v>
      </c>
      <c r="AJ892">
        <v>1</v>
      </c>
      <c r="AK892">
        <v>11</v>
      </c>
      <c r="AL892" t="s">
        <v>218</v>
      </c>
      <c r="AM892" t="s">
        <v>219</v>
      </c>
      <c r="AN892" t="s">
        <v>220</v>
      </c>
      <c r="AO892" t="s">
        <v>221</v>
      </c>
      <c r="AP892" t="s">
        <v>74</v>
      </c>
      <c r="AQ892" t="s">
        <v>74</v>
      </c>
      <c r="AR892" t="s">
        <v>222</v>
      </c>
      <c r="AS892" t="s">
        <v>223</v>
      </c>
      <c r="AT892" t="s">
        <v>9935</v>
      </c>
      <c r="AU892">
        <v>1996</v>
      </c>
      <c r="AV892">
        <v>31</v>
      </c>
      <c r="AW892">
        <v>6</v>
      </c>
      <c r="AX892" t="s">
        <v>74</v>
      </c>
      <c r="AY892" t="s">
        <v>74</v>
      </c>
      <c r="AZ892" t="s">
        <v>74</v>
      </c>
      <c r="BA892" t="s">
        <v>74</v>
      </c>
      <c r="BB892">
        <v>739</v>
      </c>
      <c r="BC892">
        <v>748</v>
      </c>
      <c r="BD892" t="s">
        <v>74</v>
      </c>
      <c r="BE892" t="s">
        <v>10317</v>
      </c>
      <c r="BF892" t="str">
        <f>HYPERLINK("http://dx.doi.org/10.1111/j.1945-5100.1996.tb02109.x","http://dx.doi.org/10.1111/j.1945-5100.1996.tb02109.x")</f>
        <v>http://dx.doi.org/10.1111/j.1945-5100.1996.tb02109.x</v>
      </c>
      <c r="BG892" t="s">
        <v>74</v>
      </c>
      <c r="BH892" t="s">
        <v>74</v>
      </c>
      <c r="BI892">
        <v>10</v>
      </c>
      <c r="BJ892" t="s">
        <v>225</v>
      </c>
      <c r="BK892" t="s">
        <v>95</v>
      </c>
      <c r="BL892" t="s">
        <v>225</v>
      </c>
      <c r="BM892" t="s">
        <v>10318</v>
      </c>
      <c r="BN892" t="s">
        <v>74</v>
      </c>
      <c r="BO892" t="s">
        <v>74</v>
      </c>
      <c r="BP892" t="s">
        <v>74</v>
      </c>
      <c r="BQ892" t="s">
        <v>74</v>
      </c>
      <c r="BR892" t="s">
        <v>97</v>
      </c>
      <c r="BS892" t="s">
        <v>10319</v>
      </c>
      <c r="BT892" t="str">
        <f>HYPERLINK("https%3A%2F%2Fwww.webofscience.com%2Fwos%2Fwoscc%2Ffull-record%2FWOS:A1996VY46800006","View Full Record in Web of Science")</f>
        <v>View Full Record in Web of Science</v>
      </c>
    </row>
    <row r="893" spans="1:72" x14ac:dyDescent="0.15">
      <c r="A893" t="s">
        <v>72</v>
      </c>
      <c r="B893" t="s">
        <v>10320</v>
      </c>
      <c r="C893" t="s">
        <v>74</v>
      </c>
      <c r="D893" t="s">
        <v>74</v>
      </c>
      <c r="E893" t="s">
        <v>74</v>
      </c>
      <c r="F893" t="s">
        <v>10320</v>
      </c>
      <c r="G893" t="s">
        <v>74</v>
      </c>
      <c r="H893" t="s">
        <v>74</v>
      </c>
      <c r="I893" t="s">
        <v>10321</v>
      </c>
      <c r="J893" t="s">
        <v>214</v>
      </c>
      <c r="K893" t="s">
        <v>74</v>
      </c>
      <c r="L893" t="s">
        <v>74</v>
      </c>
      <c r="M893" t="s">
        <v>77</v>
      </c>
      <c r="N893" t="s">
        <v>78</v>
      </c>
      <c r="O893" t="s">
        <v>74</v>
      </c>
      <c r="P893" t="s">
        <v>74</v>
      </c>
      <c r="Q893" t="s">
        <v>74</v>
      </c>
      <c r="R893" t="s">
        <v>74</v>
      </c>
      <c r="S893" t="s">
        <v>74</v>
      </c>
      <c r="T893" t="s">
        <v>74</v>
      </c>
      <c r="U893" t="s">
        <v>10322</v>
      </c>
      <c r="V893" t="s">
        <v>10323</v>
      </c>
      <c r="W893" t="s">
        <v>74</v>
      </c>
      <c r="X893" t="s">
        <v>74</v>
      </c>
      <c r="Y893" t="s">
        <v>10324</v>
      </c>
      <c r="Z893" t="s">
        <v>74</v>
      </c>
      <c r="AA893" t="s">
        <v>74</v>
      </c>
      <c r="AB893" t="s">
        <v>74</v>
      </c>
      <c r="AC893" t="s">
        <v>74</v>
      </c>
      <c r="AD893" t="s">
        <v>74</v>
      </c>
      <c r="AE893" t="s">
        <v>74</v>
      </c>
      <c r="AF893" t="s">
        <v>74</v>
      </c>
      <c r="AG893">
        <v>73</v>
      </c>
      <c r="AH893">
        <v>55</v>
      </c>
      <c r="AI893">
        <v>58</v>
      </c>
      <c r="AJ893">
        <v>1</v>
      </c>
      <c r="AK893">
        <v>13</v>
      </c>
      <c r="AL893" t="s">
        <v>218</v>
      </c>
      <c r="AM893" t="s">
        <v>219</v>
      </c>
      <c r="AN893" t="s">
        <v>220</v>
      </c>
      <c r="AO893" t="s">
        <v>221</v>
      </c>
      <c r="AP893" t="s">
        <v>74</v>
      </c>
      <c r="AQ893" t="s">
        <v>74</v>
      </c>
      <c r="AR893" t="s">
        <v>222</v>
      </c>
      <c r="AS893" t="s">
        <v>223</v>
      </c>
      <c r="AT893" t="s">
        <v>9935</v>
      </c>
      <c r="AU893">
        <v>1996</v>
      </c>
      <c r="AV893">
        <v>31</v>
      </c>
      <c r="AW893">
        <v>6</v>
      </c>
      <c r="AX893" t="s">
        <v>74</v>
      </c>
      <c r="AY893" t="s">
        <v>74</v>
      </c>
      <c r="AZ893" t="s">
        <v>74</v>
      </c>
      <c r="BA893" t="s">
        <v>74</v>
      </c>
      <c r="BB893">
        <v>877</v>
      </c>
      <c r="BC893">
        <v>892</v>
      </c>
      <c r="BD893" t="s">
        <v>74</v>
      </c>
      <c r="BE893" t="s">
        <v>10325</v>
      </c>
      <c r="BF893" t="str">
        <f>HYPERLINK("http://dx.doi.org/10.1111/j.1945-5100.1996.tb02121.x","http://dx.doi.org/10.1111/j.1945-5100.1996.tb02121.x")</f>
        <v>http://dx.doi.org/10.1111/j.1945-5100.1996.tb02121.x</v>
      </c>
      <c r="BG893" t="s">
        <v>74</v>
      </c>
      <c r="BH893" t="s">
        <v>74</v>
      </c>
      <c r="BI893">
        <v>16</v>
      </c>
      <c r="BJ893" t="s">
        <v>225</v>
      </c>
      <c r="BK893" t="s">
        <v>95</v>
      </c>
      <c r="BL893" t="s">
        <v>225</v>
      </c>
      <c r="BM893" t="s">
        <v>10318</v>
      </c>
      <c r="BN893" t="s">
        <v>74</v>
      </c>
      <c r="BO893" t="s">
        <v>74</v>
      </c>
      <c r="BP893" t="s">
        <v>74</v>
      </c>
      <c r="BQ893" t="s">
        <v>74</v>
      </c>
      <c r="BR893" t="s">
        <v>97</v>
      </c>
      <c r="BS893" t="s">
        <v>10326</v>
      </c>
      <c r="BT893" t="str">
        <f>HYPERLINK("https%3A%2F%2Fwww.webofscience.com%2Fwos%2Fwoscc%2Ffull-record%2FWOS:A1996VY46800018","View Full Record in Web of Science")</f>
        <v>View Full Record in Web of Science</v>
      </c>
    </row>
    <row r="894" spans="1:72" x14ac:dyDescent="0.15">
      <c r="A894" t="s">
        <v>72</v>
      </c>
      <c r="B894" t="s">
        <v>10327</v>
      </c>
      <c r="C894" t="s">
        <v>74</v>
      </c>
      <c r="D894" t="s">
        <v>74</v>
      </c>
      <c r="E894" t="s">
        <v>74</v>
      </c>
      <c r="F894" t="s">
        <v>10327</v>
      </c>
      <c r="G894" t="s">
        <v>74</v>
      </c>
      <c r="H894" t="s">
        <v>74</v>
      </c>
      <c r="I894" t="s">
        <v>10328</v>
      </c>
      <c r="J894" t="s">
        <v>8336</v>
      </c>
      <c r="K894" t="s">
        <v>74</v>
      </c>
      <c r="L894" t="s">
        <v>74</v>
      </c>
      <c r="M894" t="s">
        <v>77</v>
      </c>
      <c r="N894" t="s">
        <v>332</v>
      </c>
      <c r="O894" t="s">
        <v>10329</v>
      </c>
      <c r="P894" t="s">
        <v>10330</v>
      </c>
      <c r="Q894" t="s">
        <v>10331</v>
      </c>
      <c r="R894" t="s">
        <v>74</v>
      </c>
      <c r="S894" t="s">
        <v>74</v>
      </c>
      <c r="T894" t="s">
        <v>74</v>
      </c>
      <c r="U894" t="s">
        <v>10332</v>
      </c>
      <c r="V894" t="s">
        <v>10333</v>
      </c>
      <c r="W894" t="s">
        <v>10334</v>
      </c>
      <c r="X894" t="s">
        <v>6340</v>
      </c>
      <c r="Y894" t="s">
        <v>10335</v>
      </c>
      <c r="Z894" t="s">
        <v>74</v>
      </c>
      <c r="AA894" t="s">
        <v>10336</v>
      </c>
      <c r="AB894" t="s">
        <v>10337</v>
      </c>
      <c r="AC894" t="s">
        <v>74</v>
      </c>
      <c r="AD894" t="s">
        <v>74</v>
      </c>
      <c r="AE894" t="s">
        <v>74</v>
      </c>
      <c r="AF894" t="s">
        <v>74</v>
      </c>
      <c r="AG894">
        <v>10</v>
      </c>
      <c r="AH894">
        <v>45</v>
      </c>
      <c r="AI894">
        <v>45</v>
      </c>
      <c r="AJ894">
        <v>0</v>
      </c>
      <c r="AK894">
        <v>10</v>
      </c>
      <c r="AL894" t="s">
        <v>4111</v>
      </c>
      <c r="AM894" t="s">
        <v>4112</v>
      </c>
      <c r="AN894" t="s">
        <v>4113</v>
      </c>
      <c r="AO894" t="s">
        <v>8342</v>
      </c>
      <c r="AP894" t="s">
        <v>74</v>
      </c>
      <c r="AQ894" t="s">
        <v>74</v>
      </c>
      <c r="AR894" t="s">
        <v>8343</v>
      </c>
      <c r="AS894" t="s">
        <v>8344</v>
      </c>
      <c r="AT894" t="s">
        <v>9935</v>
      </c>
      <c r="AU894">
        <v>1996</v>
      </c>
      <c r="AV894">
        <v>54</v>
      </c>
      <c r="AW894">
        <v>4</v>
      </c>
      <c r="AX894" t="s">
        <v>74</v>
      </c>
      <c r="AY894" t="s">
        <v>74</v>
      </c>
      <c r="AZ894" t="s">
        <v>74</v>
      </c>
      <c r="BA894" t="s">
        <v>74</v>
      </c>
      <c r="BB894">
        <v>384</v>
      </c>
      <c r="BC894">
        <v>390</v>
      </c>
      <c r="BD894" t="s">
        <v>74</v>
      </c>
      <c r="BE894" t="s">
        <v>10338</v>
      </c>
      <c r="BF894" t="str">
        <f>HYPERLINK("http://dx.doi.org/10.1006/mchj.1996.0115","http://dx.doi.org/10.1006/mchj.1996.0115")</f>
        <v>http://dx.doi.org/10.1006/mchj.1996.0115</v>
      </c>
      <c r="BG894" t="s">
        <v>74</v>
      </c>
      <c r="BH894" t="s">
        <v>74</v>
      </c>
      <c r="BI894">
        <v>7</v>
      </c>
      <c r="BJ894" t="s">
        <v>677</v>
      </c>
      <c r="BK894" t="s">
        <v>363</v>
      </c>
      <c r="BL894" t="s">
        <v>678</v>
      </c>
      <c r="BM894" t="s">
        <v>10339</v>
      </c>
      <c r="BN894">
        <v>8979953</v>
      </c>
      <c r="BO894" t="s">
        <v>74</v>
      </c>
      <c r="BP894" t="s">
        <v>74</v>
      </c>
      <c r="BQ894" t="s">
        <v>74</v>
      </c>
      <c r="BR894" t="s">
        <v>97</v>
      </c>
      <c r="BS894" t="s">
        <v>10340</v>
      </c>
      <c r="BT894" t="str">
        <f>HYPERLINK("https%3A%2F%2Fwww.webofscience.com%2Fwos%2Fwoscc%2Ffull-record%2FWOS:A1996VT40000008","View Full Record in Web of Science")</f>
        <v>View Full Record in Web of Science</v>
      </c>
    </row>
    <row r="895" spans="1:72" x14ac:dyDescent="0.15">
      <c r="A895" t="s">
        <v>72</v>
      </c>
      <c r="B895" t="s">
        <v>10341</v>
      </c>
      <c r="C895" t="s">
        <v>74</v>
      </c>
      <c r="D895" t="s">
        <v>74</v>
      </c>
      <c r="E895" t="s">
        <v>74</v>
      </c>
      <c r="F895" t="s">
        <v>10341</v>
      </c>
      <c r="G895" t="s">
        <v>74</v>
      </c>
      <c r="H895" t="s">
        <v>74</v>
      </c>
      <c r="I895" t="s">
        <v>10342</v>
      </c>
      <c r="J895" t="s">
        <v>8336</v>
      </c>
      <c r="K895" t="s">
        <v>74</v>
      </c>
      <c r="L895" t="s">
        <v>74</v>
      </c>
      <c r="M895" t="s">
        <v>77</v>
      </c>
      <c r="N895" t="s">
        <v>78</v>
      </c>
      <c r="O895" t="s">
        <v>74</v>
      </c>
      <c r="P895" t="s">
        <v>74</v>
      </c>
      <c r="Q895" t="s">
        <v>74</v>
      </c>
      <c r="R895" t="s">
        <v>74</v>
      </c>
      <c r="S895" t="s">
        <v>74</v>
      </c>
      <c r="T895" t="s">
        <v>74</v>
      </c>
      <c r="U895" t="s">
        <v>10343</v>
      </c>
      <c r="V895" t="s">
        <v>10344</v>
      </c>
      <c r="W895" t="s">
        <v>10345</v>
      </c>
      <c r="X895" t="s">
        <v>10346</v>
      </c>
      <c r="Y895" t="s">
        <v>74</v>
      </c>
      <c r="Z895" t="s">
        <v>74</v>
      </c>
      <c r="AA895" t="s">
        <v>74</v>
      </c>
      <c r="AB895" t="s">
        <v>74</v>
      </c>
      <c r="AC895" t="s">
        <v>74</v>
      </c>
      <c r="AD895" t="s">
        <v>74</v>
      </c>
      <c r="AE895" t="s">
        <v>74</v>
      </c>
      <c r="AF895" t="s">
        <v>74</v>
      </c>
      <c r="AG895">
        <v>19</v>
      </c>
      <c r="AH895">
        <v>2</v>
      </c>
      <c r="AI895">
        <v>2</v>
      </c>
      <c r="AJ895">
        <v>0</v>
      </c>
      <c r="AK895">
        <v>0</v>
      </c>
      <c r="AL895" t="s">
        <v>108</v>
      </c>
      <c r="AM895" t="s">
        <v>109</v>
      </c>
      <c r="AN895" t="s">
        <v>110</v>
      </c>
      <c r="AO895" t="s">
        <v>8342</v>
      </c>
      <c r="AP895" t="s">
        <v>74</v>
      </c>
      <c r="AQ895" t="s">
        <v>74</v>
      </c>
      <c r="AR895" t="s">
        <v>8343</v>
      </c>
      <c r="AS895" t="s">
        <v>8344</v>
      </c>
      <c r="AT895" t="s">
        <v>9935</v>
      </c>
      <c r="AU895">
        <v>1996</v>
      </c>
      <c r="AV895">
        <v>54</v>
      </c>
      <c r="AW895">
        <v>4</v>
      </c>
      <c r="AX895" t="s">
        <v>74</v>
      </c>
      <c r="AY895" t="s">
        <v>74</v>
      </c>
      <c r="AZ895" t="s">
        <v>74</v>
      </c>
      <c r="BA895" t="s">
        <v>74</v>
      </c>
      <c r="BB895">
        <v>429</v>
      </c>
      <c r="BC895">
        <v>443</v>
      </c>
      <c r="BD895" t="s">
        <v>74</v>
      </c>
      <c r="BE895" t="s">
        <v>10347</v>
      </c>
      <c r="BF895" t="str">
        <f>HYPERLINK("http://dx.doi.org/10.1006/mchj.1996.0120","http://dx.doi.org/10.1006/mchj.1996.0120")</f>
        <v>http://dx.doi.org/10.1006/mchj.1996.0120</v>
      </c>
      <c r="BG895" t="s">
        <v>74</v>
      </c>
      <c r="BH895" t="s">
        <v>74</v>
      </c>
      <c r="BI895">
        <v>15</v>
      </c>
      <c r="BJ895" t="s">
        <v>677</v>
      </c>
      <c r="BK895" t="s">
        <v>95</v>
      </c>
      <c r="BL895" t="s">
        <v>678</v>
      </c>
      <c r="BM895" t="s">
        <v>10339</v>
      </c>
      <c r="BN895">
        <v>8979958</v>
      </c>
      <c r="BO895" t="s">
        <v>74</v>
      </c>
      <c r="BP895" t="s">
        <v>74</v>
      </c>
      <c r="BQ895" t="s">
        <v>74</v>
      </c>
      <c r="BR895" t="s">
        <v>97</v>
      </c>
      <c r="BS895" t="s">
        <v>10348</v>
      </c>
      <c r="BT895" t="str">
        <f>HYPERLINK("https%3A%2F%2Fwww.webofscience.com%2Fwos%2Fwoscc%2Ffull-record%2FWOS:A1996VT40000013","View Full Record in Web of Science")</f>
        <v>View Full Record in Web of Science</v>
      </c>
    </row>
    <row r="896" spans="1:72" x14ac:dyDescent="0.15">
      <c r="A896" t="s">
        <v>72</v>
      </c>
      <c r="B896" t="s">
        <v>10349</v>
      </c>
      <c r="C896" t="s">
        <v>74</v>
      </c>
      <c r="D896" t="s">
        <v>74</v>
      </c>
      <c r="E896" t="s">
        <v>74</v>
      </c>
      <c r="F896" t="s">
        <v>10349</v>
      </c>
      <c r="G896" t="s">
        <v>74</v>
      </c>
      <c r="H896" t="s">
        <v>74</v>
      </c>
      <c r="I896" t="s">
        <v>10350</v>
      </c>
      <c r="J896" t="s">
        <v>10351</v>
      </c>
      <c r="K896" t="s">
        <v>74</v>
      </c>
      <c r="L896" t="s">
        <v>74</v>
      </c>
      <c r="M896" t="s">
        <v>77</v>
      </c>
      <c r="N896" t="s">
        <v>78</v>
      </c>
      <c r="O896" t="s">
        <v>74</v>
      </c>
      <c r="P896" t="s">
        <v>74</v>
      </c>
      <c r="Q896" t="s">
        <v>74</v>
      </c>
      <c r="R896" t="s">
        <v>74</v>
      </c>
      <c r="S896" t="s">
        <v>74</v>
      </c>
      <c r="T896" t="s">
        <v>10352</v>
      </c>
      <c r="U896" t="s">
        <v>10353</v>
      </c>
      <c r="V896" t="s">
        <v>10354</v>
      </c>
      <c r="W896" t="s">
        <v>74</v>
      </c>
      <c r="X896" t="s">
        <v>74</v>
      </c>
      <c r="Y896" t="s">
        <v>10355</v>
      </c>
      <c r="Z896" t="s">
        <v>74</v>
      </c>
      <c r="AA896" t="s">
        <v>74</v>
      </c>
      <c r="AB896" t="s">
        <v>74</v>
      </c>
      <c r="AC896" t="s">
        <v>74</v>
      </c>
      <c r="AD896" t="s">
        <v>74</v>
      </c>
      <c r="AE896" t="s">
        <v>74</v>
      </c>
      <c r="AF896" t="s">
        <v>74</v>
      </c>
      <c r="AG896">
        <v>72</v>
      </c>
      <c r="AH896">
        <v>46</v>
      </c>
      <c r="AI896">
        <v>52</v>
      </c>
      <c r="AJ896">
        <v>0</v>
      </c>
      <c r="AK896">
        <v>11</v>
      </c>
      <c r="AL896" t="s">
        <v>10356</v>
      </c>
      <c r="AM896" t="s">
        <v>10357</v>
      </c>
      <c r="AN896" t="s">
        <v>10358</v>
      </c>
      <c r="AO896" t="s">
        <v>10359</v>
      </c>
      <c r="AP896" t="s">
        <v>74</v>
      </c>
      <c r="AQ896" t="s">
        <v>74</v>
      </c>
      <c r="AR896" t="s">
        <v>10351</v>
      </c>
      <c r="AS896" t="s">
        <v>10360</v>
      </c>
      <c r="AT896" t="s">
        <v>10106</v>
      </c>
      <c r="AU896">
        <v>1996</v>
      </c>
      <c r="AV896">
        <v>88</v>
      </c>
      <c r="AW896">
        <v>6</v>
      </c>
      <c r="AX896" t="s">
        <v>74</v>
      </c>
      <c r="AY896" t="s">
        <v>74</v>
      </c>
      <c r="AZ896" t="s">
        <v>74</v>
      </c>
      <c r="BA896" t="s">
        <v>74</v>
      </c>
      <c r="BB896">
        <v>922</v>
      </c>
      <c r="BC896">
        <v>933</v>
      </c>
      <c r="BD896" t="s">
        <v>74</v>
      </c>
      <c r="BE896" t="s">
        <v>10361</v>
      </c>
      <c r="BF896" t="str">
        <f>HYPERLINK("http://dx.doi.org/10.2307/3761054","http://dx.doi.org/10.2307/3761054")</f>
        <v>http://dx.doi.org/10.2307/3761054</v>
      </c>
      <c r="BG896" t="s">
        <v>74</v>
      </c>
      <c r="BH896" t="s">
        <v>74</v>
      </c>
      <c r="BI896">
        <v>12</v>
      </c>
      <c r="BJ896" t="s">
        <v>10362</v>
      </c>
      <c r="BK896" t="s">
        <v>95</v>
      </c>
      <c r="BL896" t="s">
        <v>10362</v>
      </c>
      <c r="BM896" t="s">
        <v>10363</v>
      </c>
      <c r="BN896" t="s">
        <v>74</v>
      </c>
      <c r="BO896" t="s">
        <v>74</v>
      </c>
      <c r="BP896" t="s">
        <v>74</v>
      </c>
      <c r="BQ896" t="s">
        <v>74</v>
      </c>
      <c r="BR896" t="s">
        <v>97</v>
      </c>
      <c r="BS896" t="s">
        <v>10364</v>
      </c>
      <c r="BT896" t="str">
        <f>HYPERLINK("https%3A%2F%2Fwww.webofscience.com%2Fwos%2Fwoscc%2Ffull-record%2FWOS:A1996WF41100005","View Full Record in Web of Science")</f>
        <v>View Full Record in Web of Science</v>
      </c>
    </row>
    <row r="897" spans="1:72" x14ac:dyDescent="0.15">
      <c r="A897" t="s">
        <v>72</v>
      </c>
      <c r="B897" t="s">
        <v>1303</v>
      </c>
      <c r="C897" t="s">
        <v>74</v>
      </c>
      <c r="D897" t="s">
        <v>74</v>
      </c>
      <c r="E897" t="s">
        <v>74</v>
      </c>
      <c r="F897" t="s">
        <v>1303</v>
      </c>
      <c r="G897" t="s">
        <v>74</v>
      </c>
      <c r="H897" t="s">
        <v>74</v>
      </c>
      <c r="I897" t="s">
        <v>10365</v>
      </c>
      <c r="J897" t="s">
        <v>10366</v>
      </c>
      <c r="K897" t="s">
        <v>74</v>
      </c>
      <c r="L897" t="s">
        <v>74</v>
      </c>
      <c r="M897" t="s">
        <v>77</v>
      </c>
      <c r="N897" t="s">
        <v>78</v>
      </c>
      <c r="O897" t="s">
        <v>74</v>
      </c>
      <c r="P897" t="s">
        <v>74</v>
      </c>
      <c r="Q897" t="s">
        <v>74</v>
      </c>
      <c r="R897" t="s">
        <v>74</v>
      </c>
      <c r="S897" t="s">
        <v>74</v>
      </c>
      <c r="T897" t="s">
        <v>10367</v>
      </c>
      <c r="U897" t="s">
        <v>10368</v>
      </c>
      <c r="V897" t="s">
        <v>10369</v>
      </c>
      <c r="W897" t="s">
        <v>74</v>
      </c>
      <c r="X897" t="s">
        <v>74</v>
      </c>
      <c r="Y897" t="s">
        <v>1308</v>
      </c>
      <c r="Z897" t="s">
        <v>74</v>
      </c>
      <c r="AA897" t="s">
        <v>74</v>
      </c>
      <c r="AB897" t="s">
        <v>74</v>
      </c>
      <c r="AC897" t="s">
        <v>74</v>
      </c>
      <c r="AD897" t="s">
        <v>74</v>
      </c>
      <c r="AE897" t="s">
        <v>74</v>
      </c>
      <c r="AF897" t="s">
        <v>74</v>
      </c>
      <c r="AG897">
        <v>45</v>
      </c>
      <c r="AH897">
        <v>63</v>
      </c>
      <c r="AI897">
        <v>71</v>
      </c>
      <c r="AJ897">
        <v>0</v>
      </c>
      <c r="AK897">
        <v>11</v>
      </c>
      <c r="AL897" t="s">
        <v>1227</v>
      </c>
      <c r="AM897" t="s">
        <v>87</v>
      </c>
      <c r="AN897" t="s">
        <v>2427</v>
      </c>
      <c r="AO897" t="s">
        <v>10370</v>
      </c>
      <c r="AP897" t="s">
        <v>74</v>
      </c>
      <c r="AQ897" t="s">
        <v>74</v>
      </c>
      <c r="AR897" t="s">
        <v>10371</v>
      </c>
      <c r="AS897" t="s">
        <v>10372</v>
      </c>
      <c r="AT897" t="s">
        <v>9935</v>
      </c>
      <c r="AU897">
        <v>1996</v>
      </c>
      <c r="AV897">
        <v>134</v>
      </c>
      <c r="AW897">
        <v>3</v>
      </c>
      <c r="AX897" t="s">
        <v>74</v>
      </c>
      <c r="AY897" t="s">
        <v>74</v>
      </c>
      <c r="AZ897" t="s">
        <v>74</v>
      </c>
      <c r="BA897" t="s">
        <v>74</v>
      </c>
      <c r="BB897">
        <v>523</v>
      </c>
      <c r="BC897">
        <v>530</v>
      </c>
      <c r="BD897" t="s">
        <v>74</v>
      </c>
      <c r="BE897" t="s">
        <v>10373</v>
      </c>
      <c r="BF897" t="str">
        <f>HYPERLINK("http://dx.doi.org/10.1111/j.1469-8137.1996.tb04370.x","http://dx.doi.org/10.1111/j.1469-8137.1996.tb04370.x")</f>
        <v>http://dx.doi.org/10.1111/j.1469-8137.1996.tb04370.x</v>
      </c>
      <c r="BG897" t="s">
        <v>74</v>
      </c>
      <c r="BH897" t="s">
        <v>74</v>
      </c>
      <c r="BI897">
        <v>8</v>
      </c>
      <c r="BJ897" t="s">
        <v>457</v>
      </c>
      <c r="BK897" t="s">
        <v>95</v>
      </c>
      <c r="BL897" t="s">
        <v>457</v>
      </c>
      <c r="BM897" t="s">
        <v>10374</v>
      </c>
      <c r="BN897" t="s">
        <v>74</v>
      </c>
      <c r="BO897" t="s">
        <v>227</v>
      </c>
      <c r="BP897" t="s">
        <v>74</v>
      </c>
      <c r="BQ897" t="s">
        <v>74</v>
      </c>
      <c r="BR897" t="s">
        <v>97</v>
      </c>
      <c r="BS897" t="s">
        <v>10375</v>
      </c>
      <c r="BT897" t="str">
        <f>HYPERLINK("https%3A%2F%2Fwww.webofscience.com%2Fwos%2Fwoscc%2Ffull-record%2FWOS:A1996VW66500016","View Full Record in Web of Science")</f>
        <v>View Full Record in Web of Science</v>
      </c>
    </row>
    <row r="898" spans="1:72" x14ac:dyDescent="0.15">
      <c r="A898" t="s">
        <v>72</v>
      </c>
      <c r="B898" t="s">
        <v>5122</v>
      </c>
      <c r="C898" t="s">
        <v>74</v>
      </c>
      <c r="D898" t="s">
        <v>74</v>
      </c>
      <c r="E898" t="s">
        <v>74</v>
      </c>
      <c r="F898" t="s">
        <v>5122</v>
      </c>
      <c r="G898" t="s">
        <v>74</v>
      </c>
      <c r="H898" t="s">
        <v>74</v>
      </c>
      <c r="I898" t="s">
        <v>10376</v>
      </c>
      <c r="J898" t="s">
        <v>312</v>
      </c>
      <c r="K898" t="s">
        <v>74</v>
      </c>
      <c r="L898" t="s">
        <v>74</v>
      </c>
      <c r="M898" t="s">
        <v>77</v>
      </c>
      <c r="N898" t="s">
        <v>78</v>
      </c>
      <c r="O898" t="s">
        <v>74</v>
      </c>
      <c r="P898" t="s">
        <v>74</v>
      </c>
      <c r="Q898" t="s">
        <v>74</v>
      </c>
      <c r="R898" t="s">
        <v>74</v>
      </c>
      <c r="S898" t="s">
        <v>74</v>
      </c>
      <c r="T898" t="s">
        <v>10377</v>
      </c>
      <c r="U898" t="s">
        <v>10378</v>
      </c>
      <c r="V898" t="s">
        <v>10379</v>
      </c>
      <c r="W898" t="s">
        <v>74</v>
      </c>
      <c r="X898" t="s">
        <v>74</v>
      </c>
      <c r="Y898" t="s">
        <v>74</v>
      </c>
      <c r="Z898" t="s">
        <v>74</v>
      </c>
      <c r="AA898" t="s">
        <v>1754</v>
      </c>
      <c r="AB898" t="s">
        <v>1755</v>
      </c>
      <c r="AC898" t="s">
        <v>74</v>
      </c>
      <c r="AD898" t="s">
        <v>74</v>
      </c>
      <c r="AE898" t="s">
        <v>74</v>
      </c>
      <c r="AF898" t="s">
        <v>74</v>
      </c>
      <c r="AG898">
        <v>45</v>
      </c>
      <c r="AH898">
        <v>21</v>
      </c>
      <c r="AI898">
        <v>27</v>
      </c>
      <c r="AJ898">
        <v>0</v>
      </c>
      <c r="AK898">
        <v>25</v>
      </c>
      <c r="AL898" t="s">
        <v>86</v>
      </c>
      <c r="AM898" t="s">
        <v>87</v>
      </c>
      <c r="AN898" t="s">
        <v>88</v>
      </c>
      <c r="AO898" t="s">
        <v>321</v>
      </c>
      <c r="AP898" t="s">
        <v>74</v>
      </c>
      <c r="AQ898" t="s">
        <v>74</v>
      </c>
      <c r="AR898" t="s">
        <v>312</v>
      </c>
      <c r="AS898" t="s">
        <v>323</v>
      </c>
      <c r="AT898" t="s">
        <v>9935</v>
      </c>
      <c r="AU898">
        <v>1996</v>
      </c>
      <c r="AV898">
        <v>108</v>
      </c>
      <c r="AW898">
        <v>3</v>
      </c>
      <c r="AX898" t="s">
        <v>74</v>
      </c>
      <c r="AY898" t="s">
        <v>74</v>
      </c>
      <c r="AZ898" t="s">
        <v>74</v>
      </c>
      <c r="BA898" t="s">
        <v>74</v>
      </c>
      <c r="BB898">
        <v>542</v>
      </c>
      <c r="BC898">
        <v>551</v>
      </c>
      <c r="BD898" t="s">
        <v>74</v>
      </c>
      <c r="BE898" t="s">
        <v>10380</v>
      </c>
      <c r="BF898" t="str">
        <f>HYPERLINK("http://dx.doi.org/10.1007/BF00333732","http://dx.doi.org/10.1007/BF00333732")</f>
        <v>http://dx.doi.org/10.1007/BF00333732</v>
      </c>
      <c r="BG898" t="s">
        <v>74</v>
      </c>
      <c r="BH898" t="s">
        <v>74</v>
      </c>
      <c r="BI898">
        <v>10</v>
      </c>
      <c r="BJ898" t="s">
        <v>325</v>
      </c>
      <c r="BK898" t="s">
        <v>95</v>
      </c>
      <c r="BL898" t="s">
        <v>326</v>
      </c>
      <c r="BM898" t="s">
        <v>10381</v>
      </c>
      <c r="BN898">
        <v>28307872</v>
      </c>
      <c r="BO898" t="s">
        <v>74</v>
      </c>
      <c r="BP898" t="s">
        <v>74</v>
      </c>
      <c r="BQ898" t="s">
        <v>74</v>
      </c>
      <c r="BR898" t="s">
        <v>97</v>
      </c>
      <c r="BS898" t="s">
        <v>10382</v>
      </c>
      <c r="BT898" t="str">
        <f>HYPERLINK("https%3A%2F%2Fwww.webofscience.com%2Fwos%2Fwoscc%2Ffull-record%2FWOS:A1996VW51200019","View Full Record in Web of Science")</f>
        <v>View Full Record in Web of Science</v>
      </c>
    </row>
    <row r="899" spans="1:72" x14ac:dyDescent="0.15">
      <c r="A899" t="s">
        <v>72</v>
      </c>
      <c r="B899" t="s">
        <v>10383</v>
      </c>
      <c r="C899" t="s">
        <v>74</v>
      </c>
      <c r="D899" t="s">
        <v>74</v>
      </c>
      <c r="E899" t="s">
        <v>74</v>
      </c>
      <c r="F899" t="s">
        <v>10383</v>
      </c>
      <c r="G899" t="s">
        <v>74</v>
      </c>
      <c r="H899" t="s">
        <v>74</v>
      </c>
      <c r="I899" t="s">
        <v>10384</v>
      </c>
      <c r="J899" t="s">
        <v>2682</v>
      </c>
      <c r="K899" t="s">
        <v>74</v>
      </c>
      <c r="L899" t="s">
        <v>74</v>
      </c>
      <c r="M899" t="s">
        <v>1577</v>
      </c>
      <c r="N899" t="s">
        <v>78</v>
      </c>
      <c r="O899" t="s">
        <v>74</v>
      </c>
      <c r="P899" t="s">
        <v>74</v>
      </c>
      <c r="Q899" t="s">
        <v>74</v>
      </c>
      <c r="R899" t="s">
        <v>74</v>
      </c>
      <c r="S899" t="s">
        <v>74</v>
      </c>
      <c r="T899" t="s">
        <v>74</v>
      </c>
      <c r="U899" t="s">
        <v>10385</v>
      </c>
      <c r="V899" t="s">
        <v>10386</v>
      </c>
      <c r="W899" t="s">
        <v>74</v>
      </c>
      <c r="X899" t="s">
        <v>74</v>
      </c>
      <c r="Y899" t="s">
        <v>10387</v>
      </c>
      <c r="Z899" t="s">
        <v>74</v>
      </c>
      <c r="AA899" t="s">
        <v>74</v>
      </c>
      <c r="AB899" t="s">
        <v>74</v>
      </c>
      <c r="AC899" t="s">
        <v>74</v>
      </c>
      <c r="AD899" t="s">
        <v>74</v>
      </c>
      <c r="AE899" t="s">
        <v>74</v>
      </c>
      <c r="AF899" t="s">
        <v>74</v>
      </c>
      <c r="AG899">
        <v>21</v>
      </c>
      <c r="AH899">
        <v>0</v>
      </c>
      <c r="AI899">
        <v>0</v>
      </c>
      <c r="AJ899">
        <v>0</v>
      </c>
      <c r="AK899">
        <v>1</v>
      </c>
      <c r="AL899" t="s">
        <v>1583</v>
      </c>
      <c r="AM899" t="s">
        <v>1584</v>
      </c>
      <c r="AN899" t="s">
        <v>2447</v>
      </c>
      <c r="AO899" t="s">
        <v>2687</v>
      </c>
      <c r="AP899" t="s">
        <v>74</v>
      </c>
      <c r="AQ899" t="s">
        <v>74</v>
      </c>
      <c r="AR899" t="s">
        <v>2688</v>
      </c>
      <c r="AS899" t="s">
        <v>2689</v>
      </c>
      <c r="AT899" t="s">
        <v>10106</v>
      </c>
      <c r="AU899">
        <v>1996</v>
      </c>
      <c r="AV899">
        <v>36</v>
      </c>
      <c r="AW899">
        <v>6</v>
      </c>
      <c r="AX899" t="s">
        <v>74</v>
      </c>
      <c r="AY899" t="s">
        <v>74</v>
      </c>
      <c r="AZ899" t="s">
        <v>74</v>
      </c>
      <c r="BA899" t="s">
        <v>74</v>
      </c>
      <c r="BB899">
        <v>888</v>
      </c>
      <c r="BC899">
        <v>891</v>
      </c>
      <c r="BD899" t="s">
        <v>74</v>
      </c>
      <c r="BE899" t="s">
        <v>74</v>
      </c>
      <c r="BF899" t="s">
        <v>74</v>
      </c>
      <c r="BG899" t="s">
        <v>74</v>
      </c>
      <c r="BH899" t="s">
        <v>74</v>
      </c>
      <c r="BI899">
        <v>4</v>
      </c>
      <c r="BJ899" t="s">
        <v>1061</v>
      </c>
      <c r="BK899" t="s">
        <v>95</v>
      </c>
      <c r="BL899" t="s">
        <v>1061</v>
      </c>
      <c r="BM899" t="s">
        <v>10388</v>
      </c>
      <c r="BN899" t="s">
        <v>74</v>
      </c>
      <c r="BO899" t="s">
        <v>74</v>
      </c>
      <c r="BP899" t="s">
        <v>74</v>
      </c>
      <c r="BQ899" t="s">
        <v>74</v>
      </c>
      <c r="BR899" t="s">
        <v>97</v>
      </c>
      <c r="BS899" t="s">
        <v>10389</v>
      </c>
      <c r="BT899" t="str">
        <f>HYPERLINK("https%3A%2F%2Fwww.webofscience.com%2Fwos%2Fwoscc%2Ffull-record%2FWOS:A1996WG16000013","View Full Record in Web of Science")</f>
        <v>View Full Record in Web of Science</v>
      </c>
    </row>
    <row r="900" spans="1:72" x14ac:dyDescent="0.15">
      <c r="A900" t="s">
        <v>72</v>
      </c>
      <c r="B900" t="s">
        <v>10390</v>
      </c>
      <c r="C900" t="s">
        <v>74</v>
      </c>
      <c r="D900" t="s">
        <v>74</v>
      </c>
      <c r="E900" t="s">
        <v>74</v>
      </c>
      <c r="F900" t="s">
        <v>10390</v>
      </c>
      <c r="G900" t="s">
        <v>74</v>
      </c>
      <c r="H900" t="s">
        <v>74</v>
      </c>
      <c r="I900" t="s">
        <v>10391</v>
      </c>
      <c r="J900" t="s">
        <v>4639</v>
      </c>
      <c r="K900" t="s">
        <v>74</v>
      </c>
      <c r="L900" t="s">
        <v>74</v>
      </c>
      <c r="M900" t="s">
        <v>77</v>
      </c>
      <c r="N900" t="s">
        <v>428</v>
      </c>
      <c r="O900" t="s">
        <v>74</v>
      </c>
      <c r="P900" t="s">
        <v>74</v>
      </c>
      <c r="Q900" t="s">
        <v>74</v>
      </c>
      <c r="R900" t="s">
        <v>74</v>
      </c>
      <c r="S900" t="s">
        <v>74</v>
      </c>
      <c r="T900" t="s">
        <v>74</v>
      </c>
      <c r="U900" t="s">
        <v>10392</v>
      </c>
      <c r="V900" t="s">
        <v>10393</v>
      </c>
      <c r="W900" t="s">
        <v>10394</v>
      </c>
      <c r="X900" t="s">
        <v>8140</v>
      </c>
      <c r="Y900" t="s">
        <v>74</v>
      </c>
      <c r="Z900" t="s">
        <v>74</v>
      </c>
      <c r="AA900" t="s">
        <v>74</v>
      </c>
      <c r="AB900" t="s">
        <v>74</v>
      </c>
      <c r="AC900" t="s">
        <v>74</v>
      </c>
      <c r="AD900" t="s">
        <v>74</v>
      </c>
      <c r="AE900" t="s">
        <v>74</v>
      </c>
      <c r="AF900" t="s">
        <v>74</v>
      </c>
      <c r="AG900">
        <v>150</v>
      </c>
      <c r="AH900">
        <v>6</v>
      </c>
      <c r="AI900">
        <v>6</v>
      </c>
      <c r="AJ900">
        <v>4</v>
      </c>
      <c r="AK900">
        <v>15</v>
      </c>
      <c r="AL900" t="s">
        <v>2535</v>
      </c>
      <c r="AM900" t="s">
        <v>2536</v>
      </c>
      <c r="AN900" t="s">
        <v>3065</v>
      </c>
      <c r="AO900" t="s">
        <v>4643</v>
      </c>
      <c r="AP900" t="s">
        <v>74</v>
      </c>
      <c r="AQ900" t="s">
        <v>74</v>
      </c>
      <c r="AR900" t="s">
        <v>4644</v>
      </c>
      <c r="AS900" t="s">
        <v>4645</v>
      </c>
      <c r="AT900" t="s">
        <v>10106</v>
      </c>
      <c r="AU900">
        <v>1996</v>
      </c>
      <c r="AV900">
        <v>69</v>
      </c>
      <c r="AW900">
        <v>6</v>
      </c>
      <c r="AX900" t="s">
        <v>74</v>
      </c>
      <c r="AY900" t="s">
        <v>74</v>
      </c>
      <c r="AZ900" t="s">
        <v>74</v>
      </c>
      <c r="BA900" t="s">
        <v>74</v>
      </c>
      <c r="BB900">
        <v>1502</v>
      </c>
      <c r="BC900">
        <v>1554</v>
      </c>
      <c r="BD900" t="s">
        <v>74</v>
      </c>
      <c r="BE900" t="s">
        <v>10395</v>
      </c>
      <c r="BF900" t="str">
        <f>HYPERLINK("http://dx.doi.org/10.1086/physzool.69.6.30164272","http://dx.doi.org/10.1086/physzool.69.6.30164272")</f>
        <v>http://dx.doi.org/10.1086/physzool.69.6.30164272</v>
      </c>
      <c r="BG900" t="s">
        <v>74</v>
      </c>
      <c r="BH900" t="s">
        <v>74</v>
      </c>
      <c r="BI900">
        <v>53</v>
      </c>
      <c r="BJ900" t="s">
        <v>4647</v>
      </c>
      <c r="BK900" t="s">
        <v>95</v>
      </c>
      <c r="BL900" t="s">
        <v>4647</v>
      </c>
      <c r="BM900" t="s">
        <v>10396</v>
      </c>
      <c r="BN900" t="s">
        <v>74</v>
      </c>
      <c r="BO900" t="s">
        <v>74</v>
      </c>
      <c r="BP900" t="s">
        <v>74</v>
      </c>
      <c r="BQ900" t="s">
        <v>74</v>
      </c>
      <c r="BR900" t="s">
        <v>97</v>
      </c>
      <c r="BS900" t="s">
        <v>10397</v>
      </c>
      <c r="BT900" t="str">
        <f>HYPERLINK("https%3A%2F%2Fwww.webofscience.com%2Fwos%2Fwoscc%2Ffull-record%2FWOS:A1996VU67000012","View Full Record in Web of Science")</f>
        <v>View Full Record in Web of Science</v>
      </c>
    </row>
    <row r="901" spans="1:72" x14ac:dyDescent="0.15">
      <c r="A901" t="s">
        <v>72</v>
      </c>
      <c r="B901" t="s">
        <v>10398</v>
      </c>
      <c r="C901" t="s">
        <v>74</v>
      </c>
      <c r="D901" t="s">
        <v>74</v>
      </c>
      <c r="E901" t="s">
        <v>74</v>
      </c>
      <c r="F901" t="s">
        <v>10398</v>
      </c>
      <c r="G901" t="s">
        <v>74</v>
      </c>
      <c r="H901" t="s">
        <v>74</v>
      </c>
      <c r="I901" t="s">
        <v>10399</v>
      </c>
      <c r="J901" t="s">
        <v>625</v>
      </c>
      <c r="K901" t="s">
        <v>74</v>
      </c>
      <c r="L901" t="s">
        <v>74</v>
      </c>
      <c r="M901" t="s">
        <v>77</v>
      </c>
      <c r="N901" t="s">
        <v>428</v>
      </c>
      <c r="O901" t="s">
        <v>74</v>
      </c>
      <c r="P901" t="s">
        <v>74</v>
      </c>
      <c r="Q901" t="s">
        <v>74</v>
      </c>
      <c r="R901" t="s">
        <v>74</v>
      </c>
      <c r="S901" t="s">
        <v>74</v>
      </c>
      <c r="T901" t="s">
        <v>74</v>
      </c>
      <c r="U901" t="s">
        <v>10400</v>
      </c>
      <c r="V901" t="s">
        <v>10401</v>
      </c>
      <c r="W901" t="s">
        <v>10402</v>
      </c>
      <c r="X901" t="s">
        <v>5577</v>
      </c>
      <c r="Y901" t="s">
        <v>74</v>
      </c>
      <c r="Z901" t="s">
        <v>74</v>
      </c>
      <c r="AA901" t="s">
        <v>74</v>
      </c>
      <c r="AB901" t="s">
        <v>10403</v>
      </c>
      <c r="AC901" t="s">
        <v>74</v>
      </c>
      <c r="AD901" t="s">
        <v>74</v>
      </c>
      <c r="AE901" t="s">
        <v>74</v>
      </c>
      <c r="AF901" t="s">
        <v>74</v>
      </c>
      <c r="AG901">
        <v>96</v>
      </c>
      <c r="AH901">
        <v>39</v>
      </c>
      <c r="AI901">
        <v>39</v>
      </c>
      <c r="AJ901">
        <v>0</v>
      </c>
      <c r="AK901">
        <v>2</v>
      </c>
      <c r="AL901" t="s">
        <v>1772</v>
      </c>
      <c r="AM901" t="s">
        <v>630</v>
      </c>
      <c r="AN901" t="s">
        <v>1773</v>
      </c>
      <c r="AO901" t="s">
        <v>632</v>
      </c>
      <c r="AP901" t="s">
        <v>74</v>
      </c>
      <c r="AQ901" t="s">
        <v>74</v>
      </c>
      <c r="AR901" t="s">
        <v>634</v>
      </c>
      <c r="AS901" t="s">
        <v>635</v>
      </c>
      <c r="AT901" t="s">
        <v>9935</v>
      </c>
      <c r="AU901">
        <v>1996</v>
      </c>
      <c r="AV901">
        <v>78</v>
      </c>
      <c r="AW901" t="s">
        <v>114</v>
      </c>
      <c r="AX901" t="s">
        <v>74</v>
      </c>
      <c r="AY901" t="s">
        <v>74</v>
      </c>
      <c r="AZ901" t="s">
        <v>74</v>
      </c>
      <c r="BA901" t="s">
        <v>74</v>
      </c>
      <c r="BB901">
        <v>401</v>
      </c>
      <c r="BC901">
        <v>442</v>
      </c>
      <c r="BD901" t="s">
        <v>74</v>
      </c>
      <c r="BE901" t="s">
        <v>74</v>
      </c>
      <c r="BF901" t="s">
        <v>74</v>
      </c>
      <c r="BG901" t="s">
        <v>74</v>
      </c>
      <c r="BH901" t="s">
        <v>74</v>
      </c>
      <c r="BI901">
        <v>42</v>
      </c>
      <c r="BJ901" t="s">
        <v>638</v>
      </c>
      <c r="BK901" t="s">
        <v>95</v>
      </c>
      <c r="BL901" t="s">
        <v>638</v>
      </c>
      <c r="BM901" t="s">
        <v>10404</v>
      </c>
      <c r="BN901" t="s">
        <v>74</v>
      </c>
      <c r="BO901" t="s">
        <v>74</v>
      </c>
      <c r="BP901" t="s">
        <v>74</v>
      </c>
      <c r="BQ901" t="s">
        <v>74</v>
      </c>
      <c r="BR901" t="s">
        <v>97</v>
      </c>
      <c r="BS901" t="s">
        <v>10405</v>
      </c>
      <c r="BT901" t="str">
        <f>HYPERLINK("https%3A%2F%2Fwww.webofscience.com%2Fwos%2Fwoscc%2Ffull-record%2FWOS:A1996WB19300001","View Full Record in Web of Science")</f>
        <v>View Full Record in Web of Science</v>
      </c>
    </row>
    <row r="902" spans="1:72" x14ac:dyDescent="0.15">
      <c r="A902" t="s">
        <v>72</v>
      </c>
      <c r="B902" t="s">
        <v>10406</v>
      </c>
      <c r="C902" t="s">
        <v>74</v>
      </c>
      <c r="D902" t="s">
        <v>74</v>
      </c>
      <c r="E902" t="s">
        <v>74</v>
      </c>
      <c r="F902" t="s">
        <v>10406</v>
      </c>
      <c r="G902" t="s">
        <v>74</v>
      </c>
      <c r="H902" t="s">
        <v>74</v>
      </c>
      <c r="I902" t="s">
        <v>10407</v>
      </c>
      <c r="J902" t="s">
        <v>3780</v>
      </c>
      <c r="K902" t="s">
        <v>74</v>
      </c>
      <c r="L902" t="s">
        <v>74</v>
      </c>
      <c r="M902" t="s">
        <v>77</v>
      </c>
      <c r="N902" t="s">
        <v>332</v>
      </c>
      <c r="O902" t="s">
        <v>10408</v>
      </c>
      <c r="P902" t="s">
        <v>10409</v>
      </c>
      <c r="Q902" t="s">
        <v>4058</v>
      </c>
      <c r="R902" t="s">
        <v>74</v>
      </c>
      <c r="S902" t="s">
        <v>74</v>
      </c>
      <c r="T902" t="s">
        <v>10410</v>
      </c>
      <c r="U902" t="s">
        <v>10411</v>
      </c>
      <c r="V902" t="s">
        <v>10412</v>
      </c>
      <c r="W902" t="s">
        <v>74</v>
      </c>
      <c r="X902" t="s">
        <v>74</v>
      </c>
      <c r="Y902" t="s">
        <v>10413</v>
      </c>
      <c r="Z902" t="s">
        <v>74</v>
      </c>
      <c r="AA902" t="s">
        <v>74</v>
      </c>
      <c r="AB902" t="s">
        <v>74</v>
      </c>
      <c r="AC902" t="s">
        <v>74</v>
      </c>
      <c r="AD902" t="s">
        <v>74</v>
      </c>
      <c r="AE902" t="s">
        <v>74</v>
      </c>
      <c r="AF902" t="s">
        <v>74</v>
      </c>
      <c r="AG902">
        <v>26</v>
      </c>
      <c r="AH902">
        <v>34</v>
      </c>
      <c r="AI902">
        <v>38</v>
      </c>
      <c r="AJ902">
        <v>0</v>
      </c>
      <c r="AK902">
        <v>8</v>
      </c>
      <c r="AL902" t="s">
        <v>1772</v>
      </c>
      <c r="AM902" t="s">
        <v>630</v>
      </c>
      <c r="AN902" t="s">
        <v>1773</v>
      </c>
      <c r="AO902" t="s">
        <v>3787</v>
      </c>
      <c r="AP902" t="s">
        <v>74</v>
      </c>
      <c r="AQ902" t="s">
        <v>74</v>
      </c>
      <c r="AR902" t="s">
        <v>3780</v>
      </c>
      <c r="AS902" t="s">
        <v>3788</v>
      </c>
      <c r="AT902" t="s">
        <v>10414</v>
      </c>
      <c r="AU902">
        <v>1996</v>
      </c>
      <c r="AV902">
        <v>336</v>
      </c>
      <c r="AW902" t="s">
        <v>875</v>
      </c>
      <c r="AX902" t="s">
        <v>74</v>
      </c>
      <c r="AY902" t="s">
        <v>74</v>
      </c>
      <c r="AZ902" t="s">
        <v>74</v>
      </c>
      <c r="BA902" t="s">
        <v>74</v>
      </c>
      <c r="BB902">
        <v>99</v>
      </c>
      <c r="BC902">
        <v>106</v>
      </c>
      <c r="BD902" t="s">
        <v>74</v>
      </c>
      <c r="BE902" t="s">
        <v>10415</v>
      </c>
      <c r="BF902" t="str">
        <f>HYPERLINK("http://dx.doi.org/10.1007/BF00010823","http://dx.doi.org/10.1007/BF00010823")</f>
        <v>http://dx.doi.org/10.1007/BF00010823</v>
      </c>
      <c r="BG902" t="s">
        <v>74</v>
      </c>
      <c r="BH902" t="s">
        <v>74</v>
      </c>
      <c r="BI902">
        <v>8</v>
      </c>
      <c r="BJ902" t="s">
        <v>94</v>
      </c>
      <c r="BK902" t="s">
        <v>363</v>
      </c>
      <c r="BL902" t="s">
        <v>94</v>
      </c>
      <c r="BM902" t="s">
        <v>10416</v>
      </c>
      <c r="BN902" t="s">
        <v>74</v>
      </c>
      <c r="BO902" t="s">
        <v>74</v>
      </c>
      <c r="BP902" t="s">
        <v>74</v>
      </c>
      <c r="BQ902" t="s">
        <v>74</v>
      </c>
      <c r="BR902" t="s">
        <v>97</v>
      </c>
      <c r="BS902" t="s">
        <v>10417</v>
      </c>
      <c r="BT902" t="str">
        <f>HYPERLINK("https%3A%2F%2Fwww.webofscience.com%2Fwos%2Fwoscc%2Ffull-record%2FWOS:A1996WB14500010","View Full Record in Web of Science")</f>
        <v>View Full Record in Web of Science</v>
      </c>
    </row>
    <row r="903" spans="1:72" x14ac:dyDescent="0.15">
      <c r="A903" t="s">
        <v>72</v>
      </c>
      <c r="B903" t="s">
        <v>10418</v>
      </c>
      <c r="C903" t="s">
        <v>74</v>
      </c>
      <c r="D903" t="s">
        <v>74</v>
      </c>
      <c r="E903" t="s">
        <v>74</v>
      </c>
      <c r="F903" t="s">
        <v>10418</v>
      </c>
      <c r="G903" t="s">
        <v>74</v>
      </c>
      <c r="H903" t="s">
        <v>74</v>
      </c>
      <c r="I903" t="s">
        <v>10419</v>
      </c>
      <c r="J903" t="s">
        <v>3780</v>
      </c>
      <c r="K903" t="s">
        <v>74</v>
      </c>
      <c r="L903" t="s">
        <v>74</v>
      </c>
      <c r="M903" t="s">
        <v>77</v>
      </c>
      <c r="N903" t="s">
        <v>332</v>
      </c>
      <c r="O903" t="s">
        <v>10408</v>
      </c>
      <c r="P903" t="s">
        <v>10409</v>
      </c>
      <c r="Q903" t="s">
        <v>4058</v>
      </c>
      <c r="R903" t="s">
        <v>74</v>
      </c>
      <c r="S903" t="s">
        <v>74</v>
      </c>
      <c r="T903" t="s">
        <v>10420</v>
      </c>
      <c r="U903" t="s">
        <v>10421</v>
      </c>
      <c r="V903" t="s">
        <v>10422</v>
      </c>
      <c r="W903" t="s">
        <v>10423</v>
      </c>
      <c r="X903" t="s">
        <v>4724</v>
      </c>
      <c r="Y903" t="s">
        <v>10424</v>
      </c>
      <c r="Z903" t="s">
        <v>74</v>
      </c>
      <c r="AA903" t="s">
        <v>74</v>
      </c>
      <c r="AB903" t="s">
        <v>74</v>
      </c>
      <c r="AC903" t="s">
        <v>74</v>
      </c>
      <c r="AD903" t="s">
        <v>74</v>
      </c>
      <c r="AE903" t="s">
        <v>74</v>
      </c>
      <c r="AF903" t="s">
        <v>74</v>
      </c>
      <c r="AG903">
        <v>36</v>
      </c>
      <c r="AH903">
        <v>20</v>
      </c>
      <c r="AI903">
        <v>21</v>
      </c>
      <c r="AJ903">
        <v>0</v>
      </c>
      <c r="AK903">
        <v>4</v>
      </c>
      <c r="AL903" t="s">
        <v>1772</v>
      </c>
      <c r="AM903" t="s">
        <v>630</v>
      </c>
      <c r="AN903" t="s">
        <v>1773</v>
      </c>
      <c r="AO903" t="s">
        <v>3787</v>
      </c>
      <c r="AP903" t="s">
        <v>74</v>
      </c>
      <c r="AQ903" t="s">
        <v>74</v>
      </c>
      <c r="AR903" t="s">
        <v>3780</v>
      </c>
      <c r="AS903" t="s">
        <v>3788</v>
      </c>
      <c r="AT903" t="s">
        <v>10414</v>
      </c>
      <c r="AU903">
        <v>1996</v>
      </c>
      <c r="AV903">
        <v>336</v>
      </c>
      <c r="AW903" t="s">
        <v>875</v>
      </c>
      <c r="AX903" t="s">
        <v>74</v>
      </c>
      <c r="AY903" t="s">
        <v>74</v>
      </c>
      <c r="AZ903" t="s">
        <v>74</v>
      </c>
      <c r="BA903" t="s">
        <v>74</v>
      </c>
      <c r="BB903">
        <v>121</v>
      </c>
      <c r="BC903">
        <v>126</v>
      </c>
      <c r="BD903" t="s">
        <v>74</v>
      </c>
      <c r="BE903" t="s">
        <v>10425</v>
      </c>
      <c r="BF903" t="str">
        <f>HYPERLINK("http://dx.doi.org/10.1007/BF00010825","http://dx.doi.org/10.1007/BF00010825")</f>
        <v>http://dx.doi.org/10.1007/BF00010825</v>
      </c>
      <c r="BG903" t="s">
        <v>74</v>
      </c>
      <c r="BH903" t="s">
        <v>74</v>
      </c>
      <c r="BI903">
        <v>6</v>
      </c>
      <c r="BJ903" t="s">
        <v>94</v>
      </c>
      <c r="BK903" t="s">
        <v>363</v>
      </c>
      <c r="BL903" t="s">
        <v>94</v>
      </c>
      <c r="BM903" t="s">
        <v>10416</v>
      </c>
      <c r="BN903" t="s">
        <v>74</v>
      </c>
      <c r="BO903" t="s">
        <v>74</v>
      </c>
      <c r="BP903" t="s">
        <v>74</v>
      </c>
      <c r="BQ903" t="s">
        <v>74</v>
      </c>
      <c r="BR903" t="s">
        <v>97</v>
      </c>
      <c r="BS903" t="s">
        <v>10426</v>
      </c>
      <c r="BT903" t="str">
        <f>HYPERLINK("https%3A%2F%2Fwww.webofscience.com%2Fwos%2Fwoscc%2Ffull-record%2FWOS:A1996WB14500012","View Full Record in Web of Science")</f>
        <v>View Full Record in Web of Science</v>
      </c>
    </row>
    <row r="904" spans="1:72" x14ac:dyDescent="0.15">
      <c r="A904" t="s">
        <v>72</v>
      </c>
      <c r="B904" t="s">
        <v>10427</v>
      </c>
      <c r="C904" t="s">
        <v>74</v>
      </c>
      <c r="D904" t="s">
        <v>74</v>
      </c>
      <c r="E904" t="s">
        <v>74</v>
      </c>
      <c r="F904" t="s">
        <v>10427</v>
      </c>
      <c r="G904" t="s">
        <v>74</v>
      </c>
      <c r="H904" t="s">
        <v>74</v>
      </c>
      <c r="I904" t="s">
        <v>10428</v>
      </c>
      <c r="J904" t="s">
        <v>1084</v>
      </c>
      <c r="K904" t="s">
        <v>74</v>
      </c>
      <c r="L904" t="s">
        <v>74</v>
      </c>
      <c r="M904" t="s">
        <v>77</v>
      </c>
      <c r="N904" t="s">
        <v>78</v>
      </c>
      <c r="O904" t="s">
        <v>74</v>
      </c>
      <c r="P904" t="s">
        <v>74</v>
      </c>
      <c r="Q904" t="s">
        <v>74</v>
      </c>
      <c r="R904" t="s">
        <v>74</v>
      </c>
      <c r="S904" t="s">
        <v>74</v>
      </c>
      <c r="T904" t="s">
        <v>10429</v>
      </c>
      <c r="U904" t="s">
        <v>10430</v>
      </c>
      <c r="V904" t="s">
        <v>10431</v>
      </c>
      <c r="W904" t="s">
        <v>3285</v>
      </c>
      <c r="X904" t="s">
        <v>1737</v>
      </c>
      <c r="Y904" t="s">
        <v>74</v>
      </c>
      <c r="Z904" t="s">
        <v>74</v>
      </c>
      <c r="AA904" t="s">
        <v>74</v>
      </c>
      <c r="AB904" t="s">
        <v>4435</v>
      </c>
      <c r="AC904" t="s">
        <v>74</v>
      </c>
      <c r="AD904" t="s">
        <v>74</v>
      </c>
      <c r="AE904" t="s">
        <v>74</v>
      </c>
      <c r="AF904" t="s">
        <v>74</v>
      </c>
      <c r="AG904">
        <v>67</v>
      </c>
      <c r="AH904">
        <v>72</v>
      </c>
      <c r="AI904">
        <v>74</v>
      </c>
      <c r="AJ904">
        <v>1</v>
      </c>
      <c r="AK904">
        <v>18</v>
      </c>
      <c r="AL904" t="s">
        <v>108</v>
      </c>
      <c r="AM904" t="s">
        <v>109</v>
      </c>
      <c r="AN904" t="s">
        <v>110</v>
      </c>
      <c r="AO904" t="s">
        <v>1088</v>
      </c>
      <c r="AP904" t="s">
        <v>74</v>
      </c>
      <c r="AQ904" t="s">
        <v>74</v>
      </c>
      <c r="AR904" t="s">
        <v>1089</v>
      </c>
      <c r="AS904" t="s">
        <v>1090</v>
      </c>
      <c r="AT904" t="s">
        <v>10414</v>
      </c>
      <c r="AU904">
        <v>1996</v>
      </c>
      <c r="AV904">
        <v>204</v>
      </c>
      <c r="AW904" t="s">
        <v>636</v>
      </c>
      <c r="AX904" t="s">
        <v>74</v>
      </c>
      <c r="AY904" t="s">
        <v>74</v>
      </c>
      <c r="AZ904" t="s">
        <v>74</v>
      </c>
      <c r="BA904" t="s">
        <v>74</v>
      </c>
      <c r="BB904">
        <v>1</v>
      </c>
      <c r="BC904">
        <v>22</v>
      </c>
      <c r="BD904" t="s">
        <v>74</v>
      </c>
      <c r="BE904" t="s">
        <v>10432</v>
      </c>
      <c r="BF904" t="str">
        <f>HYPERLINK("http://dx.doi.org/10.1016/0022-0981(96)02576-2","http://dx.doi.org/10.1016/0022-0981(96)02576-2")</f>
        <v>http://dx.doi.org/10.1016/0022-0981(96)02576-2</v>
      </c>
      <c r="BG904" t="s">
        <v>74</v>
      </c>
      <c r="BH904" t="s">
        <v>74</v>
      </c>
      <c r="BI904">
        <v>22</v>
      </c>
      <c r="BJ904" t="s">
        <v>1093</v>
      </c>
      <c r="BK904" t="s">
        <v>95</v>
      </c>
      <c r="BL904" t="s">
        <v>185</v>
      </c>
      <c r="BM904" t="s">
        <v>10433</v>
      </c>
      <c r="BN904" t="s">
        <v>74</v>
      </c>
      <c r="BO904" t="s">
        <v>74</v>
      </c>
      <c r="BP904" t="s">
        <v>74</v>
      </c>
      <c r="BQ904" t="s">
        <v>74</v>
      </c>
      <c r="BR904" t="s">
        <v>97</v>
      </c>
      <c r="BS904" t="s">
        <v>10434</v>
      </c>
      <c r="BT904" t="str">
        <f>HYPERLINK("https%3A%2F%2Fwww.webofscience.com%2Fwos%2Fwoscc%2Ffull-record%2FWOS:A1996VQ30500001","View Full Record in Web of Science")</f>
        <v>View Full Record in Web of Science</v>
      </c>
    </row>
    <row r="905" spans="1:72" x14ac:dyDescent="0.15">
      <c r="A905" t="s">
        <v>72</v>
      </c>
      <c r="B905" t="s">
        <v>10435</v>
      </c>
      <c r="C905" t="s">
        <v>74</v>
      </c>
      <c r="D905" t="s">
        <v>74</v>
      </c>
      <c r="E905" t="s">
        <v>74</v>
      </c>
      <c r="F905" t="s">
        <v>10435</v>
      </c>
      <c r="G905" t="s">
        <v>74</v>
      </c>
      <c r="H905" t="s">
        <v>74</v>
      </c>
      <c r="I905" t="s">
        <v>10436</v>
      </c>
      <c r="J905" t="s">
        <v>1084</v>
      </c>
      <c r="K905" t="s">
        <v>74</v>
      </c>
      <c r="L905" t="s">
        <v>74</v>
      </c>
      <c r="M905" t="s">
        <v>77</v>
      </c>
      <c r="N905" t="s">
        <v>78</v>
      </c>
      <c r="O905" t="s">
        <v>74</v>
      </c>
      <c r="P905" t="s">
        <v>74</v>
      </c>
      <c r="Q905" t="s">
        <v>74</v>
      </c>
      <c r="R905" t="s">
        <v>74</v>
      </c>
      <c r="S905" t="s">
        <v>74</v>
      </c>
      <c r="T905" t="s">
        <v>10437</v>
      </c>
      <c r="U905" t="s">
        <v>10438</v>
      </c>
      <c r="V905" t="s">
        <v>10439</v>
      </c>
      <c r="W905" t="s">
        <v>10440</v>
      </c>
      <c r="X905" t="s">
        <v>10441</v>
      </c>
      <c r="Y905" t="s">
        <v>74</v>
      </c>
      <c r="Z905" t="s">
        <v>74</v>
      </c>
      <c r="AA905" t="s">
        <v>74</v>
      </c>
      <c r="AB905" t="s">
        <v>10442</v>
      </c>
      <c r="AC905" t="s">
        <v>74</v>
      </c>
      <c r="AD905" t="s">
        <v>74</v>
      </c>
      <c r="AE905" t="s">
        <v>74</v>
      </c>
      <c r="AF905" t="s">
        <v>74</v>
      </c>
      <c r="AG905">
        <v>38</v>
      </c>
      <c r="AH905">
        <v>176</v>
      </c>
      <c r="AI905">
        <v>186</v>
      </c>
      <c r="AJ905">
        <v>0</v>
      </c>
      <c r="AK905">
        <v>29</v>
      </c>
      <c r="AL905" t="s">
        <v>342</v>
      </c>
      <c r="AM905" t="s">
        <v>109</v>
      </c>
      <c r="AN905" t="s">
        <v>343</v>
      </c>
      <c r="AO905" t="s">
        <v>1088</v>
      </c>
      <c r="AP905" t="s">
        <v>10443</v>
      </c>
      <c r="AQ905" t="s">
        <v>74</v>
      </c>
      <c r="AR905" t="s">
        <v>1089</v>
      </c>
      <c r="AS905" t="s">
        <v>1090</v>
      </c>
      <c r="AT905" t="s">
        <v>10414</v>
      </c>
      <c r="AU905">
        <v>1996</v>
      </c>
      <c r="AV905">
        <v>204</v>
      </c>
      <c r="AW905" t="s">
        <v>636</v>
      </c>
      <c r="AX905" t="s">
        <v>74</v>
      </c>
      <c r="AY905" t="s">
        <v>74</v>
      </c>
      <c r="AZ905" t="s">
        <v>74</v>
      </c>
      <c r="BA905" t="s">
        <v>74</v>
      </c>
      <c r="BB905">
        <v>85</v>
      </c>
      <c r="BC905">
        <v>101</v>
      </c>
      <c r="BD905" t="s">
        <v>74</v>
      </c>
      <c r="BE905" t="s">
        <v>10444</v>
      </c>
      <c r="BF905" t="str">
        <f>HYPERLINK("http://dx.doi.org/10.1016/0022-0981(96)02591-9","http://dx.doi.org/10.1016/0022-0981(96)02591-9")</f>
        <v>http://dx.doi.org/10.1016/0022-0981(96)02591-9</v>
      </c>
      <c r="BG905" t="s">
        <v>74</v>
      </c>
      <c r="BH905" t="s">
        <v>74</v>
      </c>
      <c r="BI905">
        <v>17</v>
      </c>
      <c r="BJ905" t="s">
        <v>1093</v>
      </c>
      <c r="BK905" t="s">
        <v>95</v>
      </c>
      <c r="BL905" t="s">
        <v>185</v>
      </c>
      <c r="BM905" t="s">
        <v>10433</v>
      </c>
      <c r="BN905" t="s">
        <v>74</v>
      </c>
      <c r="BO905" t="s">
        <v>74</v>
      </c>
      <c r="BP905" t="s">
        <v>74</v>
      </c>
      <c r="BQ905" t="s">
        <v>74</v>
      </c>
      <c r="BR905" t="s">
        <v>97</v>
      </c>
      <c r="BS905" t="s">
        <v>10445</v>
      </c>
      <c r="BT905" t="str">
        <f>HYPERLINK("https%3A%2F%2Fwww.webofscience.com%2Fwos%2Fwoscc%2Ffull-record%2FWOS:A1996VQ30500005","View Full Record in Web of Science")</f>
        <v>View Full Record in Web of Science</v>
      </c>
    </row>
    <row r="906" spans="1:72" x14ac:dyDescent="0.15">
      <c r="A906" t="s">
        <v>72</v>
      </c>
      <c r="B906" t="s">
        <v>1303</v>
      </c>
      <c r="C906" t="s">
        <v>74</v>
      </c>
      <c r="D906" t="s">
        <v>74</v>
      </c>
      <c r="E906" t="s">
        <v>74</v>
      </c>
      <c r="F906" t="s">
        <v>1303</v>
      </c>
      <c r="G906" t="s">
        <v>74</v>
      </c>
      <c r="H906" t="s">
        <v>74</v>
      </c>
      <c r="I906" t="s">
        <v>10446</v>
      </c>
      <c r="J906" t="s">
        <v>817</v>
      </c>
      <c r="K906" t="s">
        <v>74</v>
      </c>
      <c r="L906" t="s">
        <v>74</v>
      </c>
      <c r="M906" t="s">
        <v>77</v>
      </c>
      <c r="N906" t="s">
        <v>1701</v>
      </c>
      <c r="O906" t="s">
        <v>74</v>
      </c>
      <c r="P906" t="s">
        <v>74</v>
      </c>
      <c r="Q906" t="s">
        <v>74</v>
      </c>
      <c r="R906" t="s">
        <v>74</v>
      </c>
      <c r="S906" t="s">
        <v>74</v>
      </c>
      <c r="T906" t="s">
        <v>74</v>
      </c>
      <c r="U906" t="s">
        <v>74</v>
      </c>
      <c r="V906" t="s">
        <v>74</v>
      </c>
      <c r="W906" t="s">
        <v>74</v>
      </c>
      <c r="X906" t="s">
        <v>74</v>
      </c>
      <c r="Y906" t="s">
        <v>1308</v>
      </c>
      <c r="Z906" t="s">
        <v>74</v>
      </c>
      <c r="AA906" t="s">
        <v>74</v>
      </c>
      <c r="AB906" t="s">
        <v>74</v>
      </c>
      <c r="AC906" t="s">
        <v>74</v>
      </c>
      <c r="AD906" t="s">
        <v>74</v>
      </c>
      <c r="AE906" t="s">
        <v>74</v>
      </c>
      <c r="AF906" t="s">
        <v>74</v>
      </c>
      <c r="AG906">
        <v>14</v>
      </c>
      <c r="AH906">
        <v>137</v>
      </c>
      <c r="AI906">
        <v>143</v>
      </c>
      <c r="AJ906">
        <v>0</v>
      </c>
      <c r="AK906">
        <v>3</v>
      </c>
      <c r="AL906" t="s">
        <v>823</v>
      </c>
      <c r="AM906" t="s">
        <v>824</v>
      </c>
      <c r="AN906" t="s">
        <v>9173</v>
      </c>
      <c r="AO906" t="s">
        <v>826</v>
      </c>
      <c r="AP906" t="s">
        <v>74</v>
      </c>
      <c r="AQ906" t="s">
        <v>74</v>
      </c>
      <c r="AR906" t="s">
        <v>817</v>
      </c>
      <c r="AS906" t="s">
        <v>827</v>
      </c>
      <c r="AT906" t="s">
        <v>10447</v>
      </c>
      <c r="AU906">
        <v>1996</v>
      </c>
      <c r="AV906">
        <v>383</v>
      </c>
      <c r="AW906">
        <v>6602</v>
      </c>
      <c r="AX906" t="s">
        <v>74</v>
      </c>
      <c r="AY906" t="s">
        <v>74</v>
      </c>
      <c r="AZ906" t="s">
        <v>74</v>
      </c>
      <c r="BA906" t="s">
        <v>74</v>
      </c>
      <c r="BB906">
        <v>680</v>
      </c>
      <c r="BC906">
        <v>680</v>
      </c>
      <c r="BD906" t="s">
        <v>74</v>
      </c>
      <c r="BE906" t="s">
        <v>10448</v>
      </c>
      <c r="BF906" t="str">
        <f>HYPERLINK("http://dx.doi.org/10.1038/383680a0","http://dx.doi.org/10.1038/383680a0")</f>
        <v>http://dx.doi.org/10.1038/383680a0</v>
      </c>
      <c r="BG906" t="s">
        <v>74</v>
      </c>
      <c r="BH906" t="s">
        <v>74</v>
      </c>
      <c r="BI906">
        <v>1</v>
      </c>
      <c r="BJ906" t="s">
        <v>619</v>
      </c>
      <c r="BK906" t="s">
        <v>95</v>
      </c>
      <c r="BL906" t="s">
        <v>620</v>
      </c>
      <c r="BM906" t="s">
        <v>10449</v>
      </c>
      <c r="BN906" t="s">
        <v>74</v>
      </c>
      <c r="BO906" t="s">
        <v>227</v>
      </c>
      <c r="BP906" t="s">
        <v>74</v>
      </c>
      <c r="BQ906" t="s">
        <v>74</v>
      </c>
      <c r="BR906" t="s">
        <v>97</v>
      </c>
      <c r="BS906" t="s">
        <v>10450</v>
      </c>
      <c r="BT906" t="str">
        <f>HYPERLINK("https%3A%2F%2Fwww.webofscience.com%2Fwos%2Fwoscc%2Ffull-record%2FWOS:A1996VN91800038","View Full Record in Web of Science")</f>
        <v>View Full Record in Web of Science</v>
      </c>
    </row>
    <row r="907" spans="1:72" x14ac:dyDescent="0.15">
      <c r="A907" t="s">
        <v>72</v>
      </c>
      <c r="B907" t="s">
        <v>10451</v>
      </c>
      <c r="C907" t="s">
        <v>74</v>
      </c>
      <c r="D907" t="s">
        <v>74</v>
      </c>
      <c r="E907" t="s">
        <v>74</v>
      </c>
      <c r="F907" t="s">
        <v>10451</v>
      </c>
      <c r="G907" t="s">
        <v>74</v>
      </c>
      <c r="H907" t="s">
        <v>74</v>
      </c>
      <c r="I907" t="s">
        <v>10452</v>
      </c>
      <c r="J907" t="s">
        <v>2212</v>
      </c>
      <c r="K907" t="s">
        <v>74</v>
      </c>
      <c r="L907" t="s">
        <v>74</v>
      </c>
      <c r="M907" t="s">
        <v>77</v>
      </c>
      <c r="N907" t="s">
        <v>78</v>
      </c>
      <c r="O907" t="s">
        <v>74</v>
      </c>
      <c r="P907" t="s">
        <v>74</v>
      </c>
      <c r="Q907" t="s">
        <v>74</v>
      </c>
      <c r="R907" t="s">
        <v>74</v>
      </c>
      <c r="S907" t="s">
        <v>74</v>
      </c>
      <c r="T907" t="s">
        <v>10453</v>
      </c>
      <c r="U907" t="s">
        <v>10454</v>
      </c>
      <c r="V907" t="s">
        <v>10455</v>
      </c>
      <c r="W907" t="s">
        <v>10456</v>
      </c>
      <c r="X907" t="s">
        <v>10457</v>
      </c>
      <c r="Y907" t="s">
        <v>10458</v>
      </c>
      <c r="Z907" t="s">
        <v>74</v>
      </c>
      <c r="AA907" t="s">
        <v>10459</v>
      </c>
      <c r="AB907" t="s">
        <v>10460</v>
      </c>
      <c r="AC907" t="s">
        <v>74</v>
      </c>
      <c r="AD907" t="s">
        <v>74</v>
      </c>
      <c r="AE907" t="s">
        <v>74</v>
      </c>
      <c r="AF907" t="s">
        <v>74</v>
      </c>
      <c r="AG907">
        <v>45</v>
      </c>
      <c r="AH907">
        <v>97</v>
      </c>
      <c r="AI907">
        <v>104</v>
      </c>
      <c r="AJ907">
        <v>2</v>
      </c>
      <c r="AK907">
        <v>7</v>
      </c>
      <c r="AL907" t="s">
        <v>2535</v>
      </c>
      <c r="AM907" t="s">
        <v>2536</v>
      </c>
      <c r="AN907" t="s">
        <v>3065</v>
      </c>
      <c r="AO907" t="s">
        <v>2224</v>
      </c>
      <c r="AP907" t="s">
        <v>74</v>
      </c>
      <c r="AQ907" t="s">
        <v>74</v>
      </c>
      <c r="AR907" t="s">
        <v>2226</v>
      </c>
      <c r="AS907" t="s">
        <v>2227</v>
      </c>
      <c r="AT907" t="s">
        <v>10461</v>
      </c>
      <c r="AU907">
        <v>1996</v>
      </c>
      <c r="AV907">
        <v>470</v>
      </c>
      <c r="AW907">
        <v>2</v>
      </c>
      <c r="AX907">
        <v>1</v>
      </c>
      <c r="AY907" t="s">
        <v>74</v>
      </c>
      <c r="AZ907" t="s">
        <v>74</v>
      </c>
      <c r="BA907" t="s">
        <v>74</v>
      </c>
      <c r="BB907">
        <v>1227</v>
      </c>
      <c r="BC907">
        <v>1236</v>
      </c>
      <c r="BD907" t="s">
        <v>74</v>
      </c>
      <c r="BE907" t="s">
        <v>10462</v>
      </c>
      <c r="BF907" t="str">
        <f>HYPERLINK("http://dx.doi.org/10.1086/177945","http://dx.doi.org/10.1086/177945")</f>
        <v>http://dx.doi.org/10.1086/177945</v>
      </c>
      <c r="BG907" t="s">
        <v>74</v>
      </c>
      <c r="BH907" t="s">
        <v>74</v>
      </c>
      <c r="BI907">
        <v>10</v>
      </c>
      <c r="BJ907" t="s">
        <v>638</v>
      </c>
      <c r="BK907" t="s">
        <v>95</v>
      </c>
      <c r="BL907" t="s">
        <v>638</v>
      </c>
      <c r="BM907" t="s">
        <v>10463</v>
      </c>
      <c r="BN907" t="s">
        <v>74</v>
      </c>
      <c r="BO907" t="s">
        <v>1134</v>
      </c>
      <c r="BP907" t="s">
        <v>74</v>
      </c>
      <c r="BQ907" t="s">
        <v>74</v>
      </c>
      <c r="BR907" t="s">
        <v>97</v>
      </c>
      <c r="BS907" t="s">
        <v>10464</v>
      </c>
      <c r="BT907" t="str">
        <f>HYPERLINK("https%3A%2F%2Fwww.webofscience.com%2Fwos%2Fwoscc%2Ffull-record%2FWOS:A1996VM99800048","View Full Record in Web of Science")</f>
        <v>View Full Record in Web of Science</v>
      </c>
    </row>
    <row r="908" spans="1:72" x14ac:dyDescent="0.15">
      <c r="A908" t="s">
        <v>72</v>
      </c>
      <c r="B908" t="s">
        <v>10465</v>
      </c>
      <c r="C908" t="s">
        <v>74</v>
      </c>
      <c r="D908" t="s">
        <v>74</v>
      </c>
      <c r="E908" t="s">
        <v>74</v>
      </c>
      <c r="F908" t="s">
        <v>10465</v>
      </c>
      <c r="G908" t="s">
        <v>74</v>
      </c>
      <c r="H908" t="s">
        <v>74</v>
      </c>
      <c r="I908" t="s">
        <v>10466</v>
      </c>
      <c r="J908" t="s">
        <v>696</v>
      </c>
      <c r="K908" t="s">
        <v>74</v>
      </c>
      <c r="L908" t="s">
        <v>74</v>
      </c>
      <c r="M908" t="s">
        <v>77</v>
      </c>
      <c r="N908" t="s">
        <v>78</v>
      </c>
      <c r="O908" t="s">
        <v>74</v>
      </c>
      <c r="P908" t="s">
        <v>74</v>
      </c>
      <c r="Q908" t="s">
        <v>74</v>
      </c>
      <c r="R908" t="s">
        <v>74</v>
      </c>
      <c r="S908" t="s">
        <v>74</v>
      </c>
      <c r="T908" t="s">
        <v>74</v>
      </c>
      <c r="U908" t="s">
        <v>10467</v>
      </c>
      <c r="V908" t="s">
        <v>10468</v>
      </c>
      <c r="W908" t="s">
        <v>10469</v>
      </c>
      <c r="X908" t="s">
        <v>10470</v>
      </c>
      <c r="Y908" t="s">
        <v>74</v>
      </c>
      <c r="Z908" t="s">
        <v>74</v>
      </c>
      <c r="AA908" t="s">
        <v>10471</v>
      </c>
      <c r="AB908" t="s">
        <v>10472</v>
      </c>
      <c r="AC908" t="s">
        <v>74</v>
      </c>
      <c r="AD908" t="s">
        <v>74</v>
      </c>
      <c r="AE908" t="s">
        <v>74</v>
      </c>
      <c r="AF908" t="s">
        <v>74</v>
      </c>
      <c r="AG908">
        <v>58</v>
      </c>
      <c r="AH908">
        <v>49</v>
      </c>
      <c r="AI908">
        <v>52</v>
      </c>
      <c r="AJ908">
        <v>0</v>
      </c>
      <c r="AK908">
        <v>13</v>
      </c>
      <c r="AL908" t="s">
        <v>707</v>
      </c>
      <c r="AM908" t="s">
        <v>572</v>
      </c>
      <c r="AN908" t="s">
        <v>708</v>
      </c>
      <c r="AO908" t="s">
        <v>709</v>
      </c>
      <c r="AP908" t="s">
        <v>74</v>
      </c>
      <c r="AQ908" t="s">
        <v>74</v>
      </c>
      <c r="AR908" t="s">
        <v>711</v>
      </c>
      <c r="AS908" t="s">
        <v>712</v>
      </c>
      <c r="AT908" t="s">
        <v>10461</v>
      </c>
      <c r="AU908">
        <v>1996</v>
      </c>
      <c r="AV908">
        <v>101</v>
      </c>
      <c r="AW908" t="s">
        <v>10473</v>
      </c>
      <c r="AX908" t="s">
        <v>74</v>
      </c>
      <c r="AY908" t="s">
        <v>74</v>
      </c>
      <c r="AZ908" t="s">
        <v>74</v>
      </c>
      <c r="BA908" t="s">
        <v>74</v>
      </c>
      <c r="BB908">
        <v>22855</v>
      </c>
      <c r="BC908">
        <v>22867</v>
      </c>
      <c r="BD908" t="s">
        <v>74</v>
      </c>
      <c r="BE908" t="s">
        <v>10474</v>
      </c>
      <c r="BF908" t="str">
        <f>HYPERLINK("http://dx.doi.org/10.1029/96JD01166","http://dx.doi.org/10.1029/96JD01166")</f>
        <v>http://dx.doi.org/10.1029/96JD01166</v>
      </c>
      <c r="BG908" t="s">
        <v>74</v>
      </c>
      <c r="BH908" t="s">
        <v>74</v>
      </c>
      <c r="BI908">
        <v>13</v>
      </c>
      <c r="BJ908" t="s">
        <v>306</v>
      </c>
      <c r="BK908" t="s">
        <v>95</v>
      </c>
      <c r="BL908" t="s">
        <v>306</v>
      </c>
      <c r="BM908" t="s">
        <v>10475</v>
      </c>
      <c r="BN908" t="s">
        <v>74</v>
      </c>
      <c r="BO908" t="s">
        <v>119</v>
      </c>
      <c r="BP908" t="s">
        <v>74</v>
      </c>
      <c r="BQ908" t="s">
        <v>74</v>
      </c>
      <c r="BR908" t="s">
        <v>97</v>
      </c>
      <c r="BS908" t="s">
        <v>10476</v>
      </c>
      <c r="BT908" t="str">
        <f>HYPERLINK("https%3A%2F%2Fwww.webofscience.com%2Fwos%2Fwoscc%2Ffull-record%2FWOS:A1996VN18400011","View Full Record in Web of Science")</f>
        <v>View Full Record in Web of Science</v>
      </c>
    </row>
    <row r="909" spans="1:72" x14ac:dyDescent="0.15">
      <c r="A909" t="s">
        <v>72</v>
      </c>
      <c r="B909" t="s">
        <v>10477</v>
      </c>
      <c r="C909" t="s">
        <v>74</v>
      </c>
      <c r="D909" t="s">
        <v>74</v>
      </c>
      <c r="E909" t="s">
        <v>74</v>
      </c>
      <c r="F909" t="s">
        <v>10477</v>
      </c>
      <c r="G909" t="s">
        <v>74</v>
      </c>
      <c r="H909" t="s">
        <v>74</v>
      </c>
      <c r="I909" t="s">
        <v>10478</v>
      </c>
      <c r="J909" t="s">
        <v>696</v>
      </c>
      <c r="K909" t="s">
        <v>74</v>
      </c>
      <c r="L909" t="s">
        <v>74</v>
      </c>
      <c r="M909" t="s">
        <v>77</v>
      </c>
      <c r="N909" t="s">
        <v>78</v>
      </c>
      <c r="O909" t="s">
        <v>74</v>
      </c>
      <c r="P909" t="s">
        <v>74</v>
      </c>
      <c r="Q909" t="s">
        <v>74</v>
      </c>
      <c r="R909" t="s">
        <v>74</v>
      </c>
      <c r="S909" t="s">
        <v>74</v>
      </c>
      <c r="T909" t="s">
        <v>74</v>
      </c>
      <c r="U909" t="s">
        <v>10479</v>
      </c>
      <c r="V909" t="s">
        <v>10480</v>
      </c>
      <c r="W909" t="s">
        <v>10481</v>
      </c>
      <c r="X909" t="s">
        <v>10482</v>
      </c>
      <c r="Y909" t="s">
        <v>10483</v>
      </c>
      <c r="Z909" t="s">
        <v>74</v>
      </c>
      <c r="AA909" t="s">
        <v>10484</v>
      </c>
      <c r="AB909" t="s">
        <v>10485</v>
      </c>
      <c r="AC909" t="s">
        <v>74</v>
      </c>
      <c r="AD909" t="s">
        <v>74</v>
      </c>
      <c r="AE909" t="s">
        <v>74</v>
      </c>
      <c r="AF909" t="s">
        <v>74</v>
      </c>
      <c r="AG909">
        <v>60</v>
      </c>
      <c r="AH909">
        <v>109</v>
      </c>
      <c r="AI909">
        <v>116</v>
      </c>
      <c r="AJ909">
        <v>1</v>
      </c>
      <c r="AK909">
        <v>15</v>
      </c>
      <c r="AL909" t="s">
        <v>707</v>
      </c>
      <c r="AM909" t="s">
        <v>572</v>
      </c>
      <c r="AN909" t="s">
        <v>708</v>
      </c>
      <c r="AO909" t="s">
        <v>709</v>
      </c>
      <c r="AP909" t="s">
        <v>74</v>
      </c>
      <c r="AQ909" t="s">
        <v>74</v>
      </c>
      <c r="AR909" t="s">
        <v>711</v>
      </c>
      <c r="AS909" t="s">
        <v>712</v>
      </c>
      <c r="AT909" t="s">
        <v>10461</v>
      </c>
      <c r="AU909">
        <v>1996</v>
      </c>
      <c r="AV909">
        <v>101</v>
      </c>
      <c r="AW909" t="s">
        <v>10473</v>
      </c>
      <c r="AX909" t="s">
        <v>74</v>
      </c>
      <c r="AY909" t="s">
        <v>74</v>
      </c>
      <c r="AZ909" t="s">
        <v>74</v>
      </c>
      <c r="BA909" t="s">
        <v>74</v>
      </c>
      <c r="BB909">
        <v>22991</v>
      </c>
      <c r="BC909">
        <v>23006</v>
      </c>
      <c r="BD909" t="s">
        <v>74</v>
      </c>
      <c r="BE909" t="s">
        <v>10486</v>
      </c>
      <c r="BF909" t="str">
        <f>HYPERLINK("http://dx.doi.org/10.1029/96JD02608","http://dx.doi.org/10.1029/96JD02608")</f>
        <v>http://dx.doi.org/10.1029/96JD02608</v>
      </c>
      <c r="BG909" t="s">
        <v>74</v>
      </c>
      <c r="BH909" t="s">
        <v>74</v>
      </c>
      <c r="BI909">
        <v>16</v>
      </c>
      <c r="BJ909" t="s">
        <v>306</v>
      </c>
      <c r="BK909" t="s">
        <v>95</v>
      </c>
      <c r="BL909" t="s">
        <v>306</v>
      </c>
      <c r="BM909" t="s">
        <v>10475</v>
      </c>
      <c r="BN909" t="s">
        <v>74</v>
      </c>
      <c r="BO909" t="s">
        <v>74</v>
      </c>
      <c r="BP909" t="s">
        <v>74</v>
      </c>
      <c r="BQ909" t="s">
        <v>74</v>
      </c>
      <c r="BR909" t="s">
        <v>97</v>
      </c>
      <c r="BS909" t="s">
        <v>10487</v>
      </c>
      <c r="BT909" t="str">
        <f>HYPERLINK("https%3A%2F%2Fwww.webofscience.com%2Fwos%2Fwoscc%2Ffull-record%2FWOS:A1996VN18400021","View Full Record in Web of Science")</f>
        <v>View Full Record in Web of Science</v>
      </c>
    </row>
    <row r="910" spans="1:72" x14ac:dyDescent="0.15">
      <c r="A910" t="s">
        <v>72</v>
      </c>
      <c r="B910" t="s">
        <v>10488</v>
      </c>
      <c r="C910" t="s">
        <v>74</v>
      </c>
      <c r="D910" t="s">
        <v>74</v>
      </c>
      <c r="E910" t="s">
        <v>74</v>
      </c>
      <c r="F910" t="s">
        <v>10488</v>
      </c>
      <c r="G910" t="s">
        <v>74</v>
      </c>
      <c r="H910" t="s">
        <v>74</v>
      </c>
      <c r="I910" t="s">
        <v>10489</v>
      </c>
      <c r="J910" t="s">
        <v>1530</v>
      </c>
      <c r="K910" t="s">
        <v>74</v>
      </c>
      <c r="L910" t="s">
        <v>74</v>
      </c>
      <c r="M910" t="s">
        <v>77</v>
      </c>
      <c r="N910" t="s">
        <v>78</v>
      </c>
      <c r="O910" t="s">
        <v>74</v>
      </c>
      <c r="P910" t="s">
        <v>74</v>
      </c>
      <c r="Q910" t="s">
        <v>74</v>
      </c>
      <c r="R910" t="s">
        <v>74</v>
      </c>
      <c r="S910" t="s">
        <v>74</v>
      </c>
      <c r="T910" t="s">
        <v>74</v>
      </c>
      <c r="U910" t="s">
        <v>10490</v>
      </c>
      <c r="V910" t="s">
        <v>10491</v>
      </c>
      <c r="W910" t="s">
        <v>10492</v>
      </c>
      <c r="X910" t="s">
        <v>6089</v>
      </c>
      <c r="Y910" t="s">
        <v>10493</v>
      </c>
      <c r="Z910" t="s">
        <v>74</v>
      </c>
      <c r="AA910" t="s">
        <v>74</v>
      </c>
      <c r="AB910" t="s">
        <v>10494</v>
      </c>
      <c r="AC910" t="s">
        <v>74</v>
      </c>
      <c r="AD910" t="s">
        <v>74</v>
      </c>
      <c r="AE910" t="s">
        <v>74</v>
      </c>
      <c r="AF910" t="s">
        <v>74</v>
      </c>
      <c r="AG910">
        <v>21</v>
      </c>
      <c r="AH910">
        <v>20</v>
      </c>
      <c r="AI910">
        <v>21</v>
      </c>
      <c r="AJ910">
        <v>0</v>
      </c>
      <c r="AK910">
        <v>1</v>
      </c>
      <c r="AL910" t="s">
        <v>707</v>
      </c>
      <c r="AM910" t="s">
        <v>572</v>
      </c>
      <c r="AN910" t="s">
        <v>1536</v>
      </c>
      <c r="AO910" t="s">
        <v>1537</v>
      </c>
      <c r="AP910" t="s">
        <v>74</v>
      </c>
      <c r="AQ910" t="s">
        <v>74</v>
      </c>
      <c r="AR910" t="s">
        <v>1538</v>
      </c>
      <c r="AS910" t="s">
        <v>1539</v>
      </c>
      <c r="AT910" t="s">
        <v>10495</v>
      </c>
      <c r="AU910">
        <v>1996</v>
      </c>
      <c r="AV910">
        <v>23</v>
      </c>
      <c r="AW910">
        <v>21</v>
      </c>
      <c r="AX910" t="s">
        <v>74</v>
      </c>
      <c r="AY910" t="s">
        <v>74</v>
      </c>
      <c r="AZ910" t="s">
        <v>74</v>
      </c>
      <c r="BA910" t="s">
        <v>74</v>
      </c>
      <c r="BB910">
        <v>2943</v>
      </c>
      <c r="BC910">
        <v>2946</v>
      </c>
      <c r="BD910" t="s">
        <v>74</v>
      </c>
      <c r="BE910" t="s">
        <v>10496</v>
      </c>
      <c r="BF910" t="str">
        <f>HYPERLINK("http://dx.doi.org/10.1029/96GL02770","http://dx.doi.org/10.1029/96GL02770")</f>
        <v>http://dx.doi.org/10.1029/96GL02770</v>
      </c>
      <c r="BG910" t="s">
        <v>74</v>
      </c>
      <c r="BH910" t="s">
        <v>74</v>
      </c>
      <c r="BI910">
        <v>4</v>
      </c>
      <c r="BJ910" t="s">
        <v>1541</v>
      </c>
      <c r="BK910" t="s">
        <v>95</v>
      </c>
      <c r="BL910" t="s">
        <v>564</v>
      </c>
      <c r="BM910" t="s">
        <v>10497</v>
      </c>
      <c r="BN910" t="s">
        <v>74</v>
      </c>
      <c r="BO910" t="s">
        <v>74</v>
      </c>
      <c r="BP910" t="s">
        <v>74</v>
      </c>
      <c r="BQ910" t="s">
        <v>74</v>
      </c>
      <c r="BR910" t="s">
        <v>97</v>
      </c>
      <c r="BS910" t="s">
        <v>10498</v>
      </c>
      <c r="BT910" t="str">
        <f>HYPERLINK("https%3A%2F%2Fwww.webofscience.com%2Fwos%2Fwoscc%2Ffull-record%2FWOS:A1996VM61000020","View Full Record in Web of Science")</f>
        <v>View Full Record in Web of Science</v>
      </c>
    </row>
    <row r="911" spans="1:72" x14ac:dyDescent="0.15">
      <c r="A911" t="s">
        <v>72</v>
      </c>
      <c r="B911" t="s">
        <v>10499</v>
      </c>
      <c r="C911" t="s">
        <v>74</v>
      </c>
      <c r="D911" t="s">
        <v>74</v>
      </c>
      <c r="E911" t="s">
        <v>74</v>
      </c>
      <c r="F911" t="s">
        <v>10499</v>
      </c>
      <c r="G911" t="s">
        <v>74</v>
      </c>
      <c r="H911" t="s">
        <v>74</v>
      </c>
      <c r="I911" t="s">
        <v>10500</v>
      </c>
      <c r="J911" t="s">
        <v>1530</v>
      </c>
      <c r="K911" t="s">
        <v>74</v>
      </c>
      <c r="L911" t="s">
        <v>74</v>
      </c>
      <c r="M911" t="s">
        <v>77</v>
      </c>
      <c r="N911" t="s">
        <v>78</v>
      </c>
      <c r="O911" t="s">
        <v>74</v>
      </c>
      <c r="P911" t="s">
        <v>74</v>
      </c>
      <c r="Q911" t="s">
        <v>74</v>
      </c>
      <c r="R911" t="s">
        <v>74</v>
      </c>
      <c r="S911" t="s">
        <v>74</v>
      </c>
      <c r="T911" t="s">
        <v>74</v>
      </c>
      <c r="U911" t="s">
        <v>10501</v>
      </c>
      <c r="V911" t="s">
        <v>10502</v>
      </c>
      <c r="W911" t="s">
        <v>74</v>
      </c>
      <c r="X911" t="s">
        <v>74</v>
      </c>
      <c r="Y911" t="s">
        <v>10503</v>
      </c>
      <c r="Z911" t="s">
        <v>74</v>
      </c>
      <c r="AA911" t="s">
        <v>10504</v>
      </c>
      <c r="AB911" t="s">
        <v>74</v>
      </c>
      <c r="AC911" t="s">
        <v>74</v>
      </c>
      <c r="AD911" t="s">
        <v>74</v>
      </c>
      <c r="AE911" t="s">
        <v>74</v>
      </c>
      <c r="AF911" t="s">
        <v>74</v>
      </c>
      <c r="AG911">
        <v>12</v>
      </c>
      <c r="AH911">
        <v>91</v>
      </c>
      <c r="AI911">
        <v>97</v>
      </c>
      <c r="AJ911">
        <v>1</v>
      </c>
      <c r="AK911">
        <v>4</v>
      </c>
      <c r="AL911" t="s">
        <v>707</v>
      </c>
      <c r="AM911" t="s">
        <v>572</v>
      </c>
      <c r="AN911" t="s">
        <v>1536</v>
      </c>
      <c r="AO911" t="s">
        <v>1537</v>
      </c>
      <c r="AP911" t="s">
        <v>74</v>
      </c>
      <c r="AQ911" t="s">
        <v>74</v>
      </c>
      <c r="AR911" t="s">
        <v>1538</v>
      </c>
      <c r="AS911" t="s">
        <v>1539</v>
      </c>
      <c r="AT911" t="s">
        <v>10495</v>
      </c>
      <c r="AU911">
        <v>1996</v>
      </c>
      <c r="AV911">
        <v>23</v>
      </c>
      <c r="AW911">
        <v>21</v>
      </c>
      <c r="AX911" t="s">
        <v>74</v>
      </c>
      <c r="AY911" t="s">
        <v>74</v>
      </c>
      <c r="AZ911" t="s">
        <v>74</v>
      </c>
      <c r="BA911" t="s">
        <v>74</v>
      </c>
      <c r="BB911">
        <v>2947</v>
      </c>
      <c r="BC911">
        <v>2950</v>
      </c>
      <c r="BD911" t="s">
        <v>74</v>
      </c>
      <c r="BE911" t="s">
        <v>10505</v>
      </c>
      <c r="BF911" t="str">
        <f>HYPERLINK("http://dx.doi.org/10.1029/96GL02492","http://dx.doi.org/10.1029/96GL02492")</f>
        <v>http://dx.doi.org/10.1029/96GL02492</v>
      </c>
      <c r="BG911" t="s">
        <v>74</v>
      </c>
      <c r="BH911" t="s">
        <v>74</v>
      </c>
      <c r="BI911">
        <v>4</v>
      </c>
      <c r="BJ911" t="s">
        <v>1541</v>
      </c>
      <c r="BK911" t="s">
        <v>95</v>
      </c>
      <c r="BL911" t="s">
        <v>564</v>
      </c>
      <c r="BM911" t="s">
        <v>10497</v>
      </c>
      <c r="BN911" t="s">
        <v>74</v>
      </c>
      <c r="BO911" t="s">
        <v>74</v>
      </c>
      <c r="BP911" t="s">
        <v>74</v>
      </c>
      <c r="BQ911" t="s">
        <v>74</v>
      </c>
      <c r="BR911" t="s">
        <v>97</v>
      </c>
      <c r="BS911" t="s">
        <v>10506</v>
      </c>
      <c r="BT911" t="str">
        <f>HYPERLINK("https%3A%2F%2Fwww.webofscience.com%2Fwos%2Fwoscc%2Ffull-record%2FWOS:A1996VM61000021","View Full Record in Web of Science")</f>
        <v>View Full Record in Web of Science</v>
      </c>
    </row>
    <row r="912" spans="1:72" x14ac:dyDescent="0.15">
      <c r="A912" t="s">
        <v>72</v>
      </c>
      <c r="B912" t="s">
        <v>10507</v>
      </c>
      <c r="C912" t="s">
        <v>74</v>
      </c>
      <c r="D912" t="s">
        <v>74</v>
      </c>
      <c r="E912" t="s">
        <v>74</v>
      </c>
      <c r="F912" t="s">
        <v>10507</v>
      </c>
      <c r="G912" t="s">
        <v>74</v>
      </c>
      <c r="H912" t="s">
        <v>74</v>
      </c>
      <c r="I912" t="s">
        <v>10508</v>
      </c>
      <c r="J912" t="s">
        <v>1049</v>
      </c>
      <c r="K912" t="s">
        <v>74</v>
      </c>
      <c r="L912" t="s">
        <v>74</v>
      </c>
      <c r="M912" t="s">
        <v>77</v>
      </c>
      <c r="N912" t="s">
        <v>78</v>
      </c>
      <c r="O912" t="s">
        <v>74</v>
      </c>
      <c r="P912" t="s">
        <v>74</v>
      </c>
      <c r="Q912" t="s">
        <v>74</v>
      </c>
      <c r="R912" t="s">
        <v>74</v>
      </c>
      <c r="S912" t="s">
        <v>74</v>
      </c>
      <c r="T912" t="s">
        <v>74</v>
      </c>
      <c r="U912" t="s">
        <v>10509</v>
      </c>
      <c r="V912" t="s">
        <v>10510</v>
      </c>
      <c r="W912" t="s">
        <v>10511</v>
      </c>
      <c r="X912" t="s">
        <v>10512</v>
      </c>
      <c r="Y912" t="s">
        <v>10513</v>
      </c>
      <c r="Z912" t="s">
        <v>74</v>
      </c>
      <c r="AA912" t="s">
        <v>10514</v>
      </c>
      <c r="AB912" t="s">
        <v>10515</v>
      </c>
      <c r="AC912" t="s">
        <v>74</v>
      </c>
      <c r="AD912" t="s">
        <v>74</v>
      </c>
      <c r="AE912" t="s">
        <v>74</v>
      </c>
      <c r="AF912" t="s">
        <v>74</v>
      </c>
      <c r="AG912">
        <v>22</v>
      </c>
      <c r="AH912">
        <v>34</v>
      </c>
      <c r="AI912">
        <v>36</v>
      </c>
      <c r="AJ912">
        <v>0</v>
      </c>
      <c r="AK912">
        <v>2</v>
      </c>
      <c r="AL912" t="s">
        <v>707</v>
      </c>
      <c r="AM912" t="s">
        <v>572</v>
      </c>
      <c r="AN912" t="s">
        <v>708</v>
      </c>
      <c r="AO912" t="s">
        <v>1055</v>
      </c>
      <c r="AP912" t="s">
        <v>1056</v>
      </c>
      <c r="AQ912" t="s">
        <v>74</v>
      </c>
      <c r="AR912" t="s">
        <v>1057</v>
      </c>
      <c r="AS912" t="s">
        <v>1058</v>
      </c>
      <c r="AT912" t="s">
        <v>10495</v>
      </c>
      <c r="AU912">
        <v>1996</v>
      </c>
      <c r="AV912">
        <v>101</v>
      </c>
      <c r="AW912" t="s">
        <v>10516</v>
      </c>
      <c r="AX912" t="s">
        <v>74</v>
      </c>
      <c r="AY912" t="s">
        <v>74</v>
      </c>
      <c r="AZ912" t="s">
        <v>74</v>
      </c>
      <c r="BA912" t="s">
        <v>74</v>
      </c>
      <c r="BB912">
        <v>22485</v>
      </c>
      <c r="BC912">
        <v>22494</v>
      </c>
      <c r="BD912" t="s">
        <v>74</v>
      </c>
      <c r="BE912" t="s">
        <v>10517</v>
      </c>
      <c r="BF912" t="str">
        <f>HYPERLINK("http://dx.doi.org/10.1029/96JC02003","http://dx.doi.org/10.1029/96JC02003")</f>
        <v>http://dx.doi.org/10.1029/96JC02003</v>
      </c>
      <c r="BG912" t="s">
        <v>74</v>
      </c>
      <c r="BH912" t="s">
        <v>74</v>
      </c>
      <c r="BI912">
        <v>10</v>
      </c>
      <c r="BJ912" t="s">
        <v>1061</v>
      </c>
      <c r="BK912" t="s">
        <v>95</v>
      </c>
      <c r="BL912" t="s">
        <v>1061</v>
      </c>
      <c r="BM912" t="s">
        <v>10518</v>
      </c>
      <c r="BN912" t="s">
        <v>74</v>
      </c>
      <c r="BO912" t="s">
        <v>74</v>
      </c>
      <c r="BP912" t="s">
        <v>74</v>
      </c>
      <c r="BQ912" t="s">
        <v>74</v>
      </c>
      <c r="BR912" t="s">
        <v>97</v>
      </c>
      <c r="BS912" t="s">
        <v>10519</v>
      </c>
      <c r="BT912" t="str">
        <f>HYPERLINK("https%3A%2F%2Fwww.webofscience.com%2Fwos%2Fwoscc%2Ffull-record%2FWOS:A1996VM83400001","View Full Record in Web of Science")</f>
        <v>View Full Record in Web of Science</v>
      </c>
    </row>
    <row r="913" spans="1:72" x14ac:dyDescent="0.15">
      <c r="A913" t="s">
        <v>72</v>
      </c>
      <c r="B913" t="s">
        <v>10520</v>
      </c>
      <c r="C913" t="s">
        <v>74</v>
      </c>
      <c r="D913" t="s">
        <v>74</v>
      </c>
      <c r="E913" t="s">
        <v>74</v>
      </c>
      <c r="F913" t="s">
        <v>10520</v>
      </c>
      <c r="G913" t="s">
        <v>74</v>
      </c>
      <c r="H913" t="s">
        <v>74</v>
      </c>
      <c r="I913" t="s">
        <v>10521</v>
      </c>
      <c r="J913" t="s">
        <v>1049</v>
      </c>
      <c r="K913" t="s">
        <v>74</v>
      </c>
      <c r="L913" t="s">
        <v>74</v>
      </c>
      <c r="M913" t="s">
        <v>77</v>
      </c>
      <c r="N913" t="s">
        <v>78</v>
      </c>
      <c r="O913" t="s">
        <v>74</v>
      </c>
      <c r="P913" t="s">
        <v>74</v>
      </c>
      <c r="Q913" t="s">
        <v>74</v>
      </c>
      <c r="R913" t="s">
        <v>74</v>
      </c>
      <c r="S913" t="s">
        <v>74</v>
      </c>
      <c r="T913" t="s">
        <v>74</v>
      </c>
      <c r="U913" t="s">
        <v>10522</v>
      </c>
      <c r="V913" t="s">
        <v>10523</v>
      </c>
      <c r="W913" t="s">
        <v>10524</v>
      </c>
      <c r="X913" t="s">
        <v>10525</v>
      </c>
      <c r="Y913" t="s">
        <v>10526</v>
      </c>
      <c r="Z913" t="s">
        <v>74</v>
      </c>
      <c r="AA913" t="s">
        <v>10527</v>
      </c>
      <c r="AB913" t="s">
        <v>10528</v>
      </c>
      <c r="AC913" t="s">
        <v>74</v>
      </c>
      <c r="AD913" t="s">
        <v>74</v>
      </c>
      <c r="AE913" t="s">
        <v>74</v>
      </c>
      <c r="AF913" t="s">
        <v>74</v>
      </c>
      <c r="AG913">
        <v>41</v>
      </c>
      <c r="AH913">
        <v>31</v>
      </c>
      <c r="AI913">
        <v>31</v>
      </c>
      <c r="AJ913">
        <v>1</v>
      </c>
      <c r="AK913">
        <v>1</v>
      </c>
      <c r="AL913" t="s">
        <v>707</v>
      </c>
      <c r="AM913" t="s">
        <v>572</v>
      </c>
      <c r="AN913" t="s">
        <v>708</v>
      </c>
      <c r="AO913" t="s">
        <v>1055</v>
      </c>
      <c r="AP913" t="s">
        <v>1056</v>
      </c>
      <c r="AQ913" t="s">
        <v>74</v>
      </c>
      <c r="AR913" t="s">
        <v>1057</v>
      </c>
      <c r="AS913" t="s">
        <v>1058</v>
      </c>
      <c r="AT913" t="s">
        <v>10495</v>
      </c>
      <c r="AU913">
        <v>1996</v>
      </c>
      <c r="AV913">
        <v>101</v>
      </c>
      <c r="AW913" t="s">
        <v>10516</v>
      </c>
      <c r="AX913" t="s">
        <v>74</v>
      </c>
      <c r="AY913" t="s">
        <v>74</v>
      </c>
      <c r="AZ913" t="s">
        <v>74</v>
      </c>
      <c r="BA913" t="s">
        <v>74</v>
      </c>
      <c r="BB913">
        <v>22563</v>
      </c>
      <c r="BC913">
        <v>22575</v>
      </c>
      <c r="BD913" t="s">
        <v>74</v>
      </c>
      <c r="BE913" t="s">
        <v>10529</v>
      </c>
      <c r="BF913" t="str">
        <f>HYPERLINK("http://dx.doi.org/10.1029/96JC02162","http://dx.doi.org/10.1029/96JC02162")</f>
        <v>http://dx.doi.org/10.1029/96JC02162</v>
      </c>
      <c r="BG913" t="s">
        <v>74</v>
      </c>
      <c r="BH913" t="s">
        <v>74</v>
      </c>
      <c r="BI913">
        <v>13</v>
      </c>
      <c r="BJ913" t="s">
        <v>1061</v>
      </c>
      <c r="BK913" t="s">
        <v>95</v>
      </c>
      <c r="BL913" t="s">
        <v>1061</v>
      </c>
      <c r="BM913" t="s">
        <v>10518</v>
      </c>
      <c r="BN913" t="s">
        <v>74</v>
      </c>
      <c r="BO913" t="s">
        <v>119</v>
      </c>
      <c r="BP913" t="s">
        <v>74</v>
      </c>
      <c r="BQ913" t="s">
        <v>74</v>
      </c>
      <c r="BR913" t="s">
        <v>97</v>
      </c>
      <c r="BS913" t="s">
        <v>10530</v>
      </c>
      <c r="BT913" t="str">
        <f>HYPERLINK("https%3A%2F%2Fwww.webofscience.com%2Fwos%2Fwoscc%2Ffull-record%2FWOS:A1996VM83400005","View Full Record in Web of Science")</f>
        <v>View Full Record in Web of Science</v>
      </c>
    </row>
    <row r="914" spans="1:72" x14ac:dyDescent="0.15">
      <c r="A914" t="s">
        <v>72</v>
      </c>
      <c r="B914" t="s">
        <v>10531</v>
      </c>
      <c r="C914" t="s">
        <v>74</v>
      </c>
      <c r="D914" t="s">
        <v>74</v>
      </c>
      <c r="E914" t="s">
        <v>74</v>
      </c>
      <c r="F914" t="s">
        <v>10531</v>
      </c>
      <c r="G914" t="s">
        <v>74</v>
      </c>
      <c r="H914" t="s">
        <v>74</v>
      </c>
      <c r="I914" t="s">
        <v>10532</v>
      </c>
      <c r="J914" t="s">
        <v>1049</v>
      </c>
      <c r="K914" t="s">
        <v>74</v>
      </c>
      <c r="L914" t="s">
        <v>74</v>
      </c>
      <c r="M914" t="s">
        <v>77</v>
      </c>
      <c r="N914" t="s">
        <v>78</v>
      </c>
      <c r="O914" t="s">
        <v>74</v>
      </c>
      <c r="P914" t="s">
        <v>74</v>
      </c>
      <c r="Q914" t="s">
        <v>74</v>
      </c>
      <c r="R914" t="s">
        <v>74</v>
      </c>
      <c r="S914" t="s">
        <v>74</v>
      </c>
      <c r="T914" t="s">
        <v>74</v>
      </c>
      <c r="U914" t="s">
        <v>10533</v>
      </c>
      <c r="V914" t="s">
        <v>10534</v>
      </c>
      <c r="W914" t="s">
        <v>74</v>
      </c>
      <c r="X914" t="s">
        <v>74</v>
      </c>
      <c r="Y914" t="s">
        <v>10535</v>
      </c>
      <c r="Z914" t="s">
        <v>74</v>
      </c>
      <c r="AA914" t="s">
        <v>74</v>
      </c>
      <c r="AB914" t="s">
        <v>74</v>
      </c>
      <c r="AC914" t="s">
        <v>74</v>
      </c>
      <c r="AD914" t="s">
        <v>74</v>
      </c>
      <c r="AE914" t="s">
        <v>74</v>
      </c>
      <c r="AF914" t="s">
        <v>74</v>
      </c>
      <c r="AG914">
        <v>34</v>
      </c>
      <c r="AH914">
        <v>12</v>
      </c>
      <c r="AI914">
        <v>14</v>
      </c>
      <c r="AJ914">
        <v>0</v>
      </c>
      <c r="AK914">
        <v>1</v>
      </c>
      <c r="AL914" t="s">
        <v>707</v>
      </c>
      <c r="AM914" t="s">
        <v>572</v>
      </c>
      <c r="AN914" t="s">
        <v>708</v>
      </c>
      <c r="AO914" t="s">
        <v>1055</v>
      </c>
      <c r="AP914" t="s">
        <v>1056</v>
      </c>
      <c r="AQ914" t="s">
        <v>74</v>
      </c>
      <c r="AR914" t="s">
        <v>1057</v>
      </c>
      <c r="AS914" t="s">
        <v>1058</v>
      </c>
      <c r="AT914" t="s">
        <v>10495</v>
      </c>
      <c r="AU914">
        <v>1996</v>
      </c>
      <c r="AV914">
        <v>101</v>
      </c>
      <c r="AW914" t="s">
        <v>10516</v>
      </c>
      <c r="AX914" t="s">
        <v>74</v>
      </c>
      <c r="AY914" t="s">
        <v>74</v>
      </c>
      <c r="AZ914" t="s">
        <v>74</v>
      </c>
      <c r="BA914" t="s">
        <v>74</v>
      </c>
      <c r="BB914">
        <v>22583</v>
      </c>
      <c r="BC914">
        <v>22598</v>
      </c>
      <c r="BD914" t="s">
        <v>74</v>
      </c>
      <c r="BE914" t="s">
        <v>10536</v>
      </c>
      <c r="BF914" t="str">
        <f>HYPERLINK("http://dx.doi.org/10.1029/96JC01987","http://dx.doi.org/10.1029/96JC01987")</f>
        <v>http://dx.doi.org/10.1029/96JC01987</v>
      </c>
      <c r="BG914" t="s">
        <v>74</v>
      </c>
      <c r="BH914" t="s">
        <v>74</v>
      </c>
      <c r="BI914">
        <v>16</v>
      </c>
      <c r="BJ914" t="s">
        <v>1061</v>
      </c>
      <c r="BK914" t="s">
        <v>95</v>
      </c>
      <c r="BL914" t="s">
        <v>1061</v>
      </c>
      <c r="BM914" t="s">
        <v>10518</v>
      </c>
      <c r="BN914" t="s">
        <v>74</v>
      </c>
      <c r="BO914" t="s">
        <v>74</v>
      </c>
      <c r="BP914" t="s">
        <v>74</v>
      </c>
      <c r="BQ914" t="s">
        <v>74</v>
      </c>
      <c r="BR914" t="s">
        <v>97</v>
      </c>
      <c r="BS914" t="s">
        <v>10537</v>
      </c>
      <c r="BT914" t="str">
        <f>HYPERLINK("https%3A%2F%2Fwww.webofscience.com%2Fwos%2Fwoscc%2Ffull-record%2FWOS:A1996VM83400007","View Full Record in Web of Science")</f>
        <v>View Full Record in Web of Science</v>
      </c>
    </row>
    <row r="915" spans="1:72" x14ac:dyDescent="0.15">
      <c r="A915" t="s">
        <v>72</v>
      </c>
      <c r="B915" t="s">
        <v>5866</v>
      </c>
      <c r="C915" t="s">
        <v>74</v>
      </c>
      <c r="D915" t="s">
        <v>74</v>
      </c>
      <c r="E915" t="s">
        <v>74</v>
      </c>
      <c r="F915" t="s">
        <v>5866</v>
      </c>
      <c r="G915" t="s">
        <v>74</v>
      </c>
      <c r="H915" t="s">
        <v>74</v>
      </c>
      <c r="I915" t="s">
        <v>10538</v>
      </c>
      <c r="J915" t="s">
        <v>1049</v>
      </c>
      <c r="K915" t="s">
        <v>74</v>
      </c>
      <c r="L915" t="s">
        <v>74</v>
      </c>
      <c r="M915" t="s">
        <v>77</v>
      </c>
      <c r="N915" t="s">
        <v>78</v>
      </c>
      <c r="O915" t="s">
        <v>74</v>
      </c>
      <c r="P915" t="s">
        <v>74</v>
      </c>
      <c r="Q915" t="s">
        <v>74</v>
      </c>
      <c r="R915" t="s">
        <v>74</v>
      </c>
      <c r="S915" t="s">
        <v>74</v>
      </c>
      <c r="T915" t="s">
        <v>74</v>
      </c>
      <c r="U915" t="s">
        <v>10539</v>
      </c>
      <c r="V915" t="s">
        <v>10540</v>
      </c>
      <c r="W915" t="s">
        <v>74</v>
      </c>
      <c r="X915" t="s">
        <v>74</v>
      </c>
      <c r="Y915" t="s">
        <v>1286</v>
      </c>
      <c r="Z915" t="s">
        <v>74</v>
      </c>
      <c r="AA915" t="s">
        <v>74</v>
      </c>
      <c r="AB915" t="s">
        <v>74</v>
      </c>
      <c r="AC915" t="s">
        <v>74</v>
      </c>
      <c r="AD915" t="s">
        <v>74</v>
      </c>
      <c r="AE915" t="s">
        <v>74</v>
      </c>
      <c r="AF915" t="s">
        <v>74</v>
      </c>
      <c r="AG915">
        <v>35</v>
      </c>
      <c r="AH915">
        <v>17</v>
      </c>
      <c r="AI915">
        <v>18</v>
      </c>
      <c r="AJ915">
        <v>0</v>
      </c>
      <c r="AK915">
        <v>3</v>
      </c>
      <c r="AL915" t="s">
        <v>707</v>
      </c>
      <c r="AM915" t="s">
        <v>572</v>
      </c>
      <c r="AN915" t="s">
        <v>708</v>
      </c>
      <c r="AO915" t="s">
        <v>1055</v>
      </c>
      <c r="AP915" t="s">
        <v>1056</v>
      </c>
      <c r="AQ915" t="s">
        <v>74</v>
      </c>
      <c r="AR915" t="s">
        <v>1057</v>
      </c>
      <c r="AS915" t="s">
        <v>1058</v>
      </c>
      <c r="AT915" t="s">
        <v>10495</v>
      </c>
      <c r="AU915">
        <v>1996</v>
      </c>
      <c r="AV915">
        <v>101</v>
      </c>
      <c r="AW915" t="s">
        <v>10516</v>
      </c>
      <c r="AX915" t="s">
        <v>74</v>
      </c>
      <c r="AY915" t="s">
        <v>74</v>
      </c>
      <c r="AZ915" t="s">
        <v>74</v>
      </c>
      <c r="BA915" t="s">
        <v>74</v>
      </c>
      <c r="BB915">
        <v>22749</v>
      </c>
      <c r="BC915">
        <v>22755</v>
      </c>
      <c r="BD915" t="s">
        <v>74</v>
      </c>
      <c r="BE915" t="s">
        <v>10541</v>
      </c>
      <c r="BF915" t="str">
        <f>HYPERLINK("http://dx.doi.org/10.1029/96JC02173","http://dx.doi.org/10.1029/96JC02173")</f>
        <v>http://dx.doi.org/10.1029/96JC02173</v>
      </c>
      <c r="BG915" t="s">
        <v>74</v>
      </c>
      <c r="BH915" t="s">
        <v>74</v>
      </c>
      <c r="BI915">
        <v>7</v>
      </c>
      <c r="BJ915" t="s">
        <v>1061</v>
      </c>
      <c r="BK915" t="s">
        <v>95</v>
      </c>
      <c r="BL915" t="s">
        <v>1061</v>
      </c>
      <c r="BM915" t="s">
        <v>10518</v>
      </c>
      <c r="BN915" t="s">
        <v>74</v>
      </c>
      <c r="BO915" t="s">
        <v>74</v>
      </c>
      <c r="BP915" t="s">
        <v>74</v>
      </c>
      <c r="BQ915" t="s">
        <v>74</v>
      </c>
      <c r="BR915" t="s">
        <v>97</v>
      </c>
      <c r="BS915" t="s">
        <v>10542</v>
      </c>
      <c r="BT915" t="str">
        <f>HYPERLINK("https%3A%2F%2Fwww.webofscience.com%2Fwos%2Fwoscc%2Ffull-record%2FWOS:A1996VM83400018","View Full Record in Web of Science")</f>
        <v>View Full Record in Web of Science</v>
      </c>
    </row>
    <row r="916" spans="1:72" x14ac:dyDescent="0.15">
      <c r="A916" t="s">
        <v>72</v>
      </c>
      <c r="B916" t="s">
        <v>10543</v>
      </c>
      <c r="C916" t="s">
        <v>74</v>
      </c>
      <c r="D916" t="s">
        <v>74</v>
      </c>
      <c r="E916" t="s">
        <v>74</v>
      </c>
      <c r="F916" t="s">
        <v>10543</v>
      </c>
      <c r="G916" t="s">
        <v>74</v>
      </c>
      <c r="H916" t="s">
        <v>74</v>
      </c>
      <c r="I916" t="s">
        <v>10544</v>
      </c>
      <c r="J916" t="s">
        <v>2212</v>
      </c>
      <c r="K916" t="s">
        <v>74</v>
      </c>
      <c r="L916" t="s">
        <v>74</v>
      </c>
      <c r="M916" t="s">
        <v>77</v>
      </c>
      <c r="N916" t="s">
        <v>78</v>
      </c>
      <c r="O916" t="s">
        <v>74</v>
      </c>
      <c r="P916" t="s">
        <v>74</v>
      </c>
      <c r="Q916" t="s">
        <v>74</v>
      </c>
      <c r="R916" t="s">
        <v>74</v>
      </c>
      <c r="S916" t="s">
        <v>74</v>
      </c>
      <c r="T916" t="s">
        <v>10545</v>
      </c>
      <c r="U916" t="s">
        <v>10546</v>
      </c>
      <c r="V916" t="s">
        <v>10547</v>
      </c>
      <c r="W916" t="s">
        <v>10548</v>
      </c>
      <c r="X916" t="s">
        <v>10549</v>
      </c>
      <c r="Y916" t="s">
        <v>10550</v>
      </c>
      <c r="Z916" t="s">
        <v>74</v>
      </c>
      <c r="AA916" t="s">
        <v>10551</v>
      </c>
      <c r="AB916" t="s">
        <v>10552</v>
      </c>
      <c r="AC916" t="s">
        <v>74</v>
      </c>
      <c r="AD916" t="s">
        <v>74</v>
      </c>
      <c r="AE916" t="s">
        <v>74</v>
      </c>
      <c r="AF916" t="s">
        <v>74</v>
      </c>
      <c r="AG916">
        <v>25</v>
      </c>
      <c r="AH916">
        <v>17</v>
      </c>
      <c r="AI916">
        <v>18</v>
      </c>
      <c r="AJ916">
        <v>0</v>
      </c>
      <c r="AK916">
        <v>1</v>
      </c>
      <c r="AL916" t="s">
        <v>2535</v>
      </c>
      <c r="AM916" t="s">
        <v>2536</v>
      </c>
      <c r="AN916" t="s">
        <v>3065</v>
      </c>
      <c r="AO916" t="s">
        <v>2224</v>
      </c>
      <c r="AP916" t="s">
        <v>74</v>
      </c>
      <c r="AQ916" t="s">
        <v>74</v>
      </c>
      <c r="AR916" t="s">
        <v>2226</v>
      </c>
      <c r="AS916" t="s">
        <v>2227</v>
      </c>
      <c r="AT916" t="s">
        <v>10553</v>
      </c>
      <c r="AU916">
        <v>1996</v>
      </c>
      <c r="AV916">
        <v>470</v>
      </c>
      <c r="AW916">
        <v>1</v>
      </c>
      <c r="AX916">
        <v>2</v>
      </c>
      <c r="AY916" t="s">
        <v>74</v>
      </c>
      <c r="AZ916" t="s">
        <v>74</v>
      </c>
      <c r="BA916" t="s">
        <v>74</v>
      </c>
      <c r="BB916" t="s">
        <v>10554</v>
      </c>
      <c r="BC916" t="s">
        <v>10555</v>
      </c>
      <c r="BD916" t="s">
        <v>74</v>
      </c>
      <c r="BE916" t="s">
        <v>10556</v>
      </c>
      <c r="BF916" t="str">
        <f>HYPERLINK("http://dx.doi.org/10.1086/310292","http://dx.doi.org/10.1086/310292")</f>
        <v>http://dx.doi.org/10.1086/310292</v>
      </c>
      <c r="BG916" t="s">
        <v>74</v>
      </c>
      <c r="BH916" t="s">
        <v>74</v>
      </c>
      <c r="BI916">
        <v>3</v>
      </c>
      <c r="BJ916" t="s">
        <v>638</v>
      </c>
      <c r="BK916" t="s">
        <v>95</v>
      </c>
      <c r="BL916" t="s">
        <v>638</v>
      </c>
      <c r="BM916" t="s">
        <v>10557</v>
      </c>
      <c r="BN916" t="s">
        <v>74</v>
      </c>
      <c r="BO916" t="s">
        <v>601</v>
      </c>
      <c r="BP916" t="s">
        <v>74</v>
      </c>
      <c r="BQ916" t="s">
        <v>74</v>
      </c>
      <c r="BR916" t="s">
        <v>97</v>
      </c>
      <c r="BS916" t="s">
        <v>10558</v>
      </c>
      <c r="BT916" t="str">
        <f>HYPERLINK("https%3A%2F%2Fwww.webofscience.com%2Fwos%2Fwoscc%2Ffull-record%2FWOS:A1996VL72400006","View Full Record in Web of Science")</f>
        <v>View Full Record in Web of Science</v>
      </c>
    </row>
    <row r="917" spans="1:72" x14ac:dyDescent="0.15">
      <c r="A917" t="s">
        <v>72</v>
      </c>
      <c r="B917" t="s">
        <v>10559</v>
      </c>
      <c r="C917" t="s">
        <v>74</v>
      </c>
      <c r="D917" t="s">
        <v>74</v>
      </c>
      <c r="E917" t="s">
        <v>74</v>
      </c>
      <c r="F917" t="s">
        <v>10559</v>
      </c>
      <c r="G917" t="s">
        <v>74</v>
      </c>
      <c r="H917" t="s">
        <v>74</v>
      </c>
      <c r="I917" t="s">
        <v>10560</v>
      </c>
      <c r="J917" t="s">
        <v>1098</v>
      </c>
      <c r="K917" t="s">
        <v>74</v>
      </c>
      <c r="L917" t="s">
        <v>74</v>
      </c>
      <c r="M917" t="s">
        <v>77</v>
      </c>
      <c r="N917" t="s">
        <v>78</v>
      </c>
      <c r="O917" t="s">
        <v>74</v>
      </c>
      <c r="P917" t="s">
        <v>74</v>
      </c>
      <c r="Q917" t="s">
        <v>74</v>
      </c>
      <c r="R917" t="s">
        <v>74</v>
      </c>
      <c r="S917" t="s">
        <v>74</v>
      </c>
      <c r="T917" t="s">
        <v>74</v>
      </c>
      <c r="U917" t="s">
        <v>10561</v>
      </c>
      <c r="V917" t="s">
        <v>10562</v>
      </c>
      <c r="W917" t="s">
        <v>10563</v>
      </c>
      <c r="X917" t="s">
        <v>10564</v>
      </c>
      <c r="Y917" t="s">
        <v>10565</v>
      </c>
      <c r="Z917" t="s">
        <v>74</v>
      </c>
      <c r="AA917" t="s">
        <v>74</v>
      </c>
      <c r="AB917" t="s">
        <v>74</v>
      </c>
      <c r="AC917" t="s">
        <v>74</v>
      </c>
      <c r="AD917" t="s">
        <v>74</v>
      </c>
      <c r="AE917" t="s">
        <v>74</v>
      </c>
      <c r="AF917" t="s">
        <v>74</v>
      </c>
      <c r="AG917">
        <v>40</v>
      </c>
      <c r="AH917">
        <v>51</v>
      </c>
      <c r="AI917">
        <v>53</v>
      </c>
      <c r="AJ917">
        <v>2</v>
      </c>
      <c r="AK917">
        <v>9</v>
      </c>
      <c r="AL917" t="s">
        <v>707</v>
      </c>
      <c r="AM917" t="s">
        <v>572</v>
      </c>
      <c r="AN917" t="s">
        <v>708</v>
      </c>
      <c r="AO917" t="s">
        <v>1106</v>
      </c>
      <c r="AP917" t="s">
        <v>1107</v>
      </c>
      <c r="AQ917" t="s">
        <v>74</v>
      </c>
      <c r="AR917" t="s">
        <v>1108</v>
      </c>
      <c r="AS917" t="s">
        <v>1109</v>
      </c>
      <c r="AT917" t="s">
        <v>10553</v>
      </c>
      <c r="AU917">
        <v>1996</v>
      </c>
      <c r="AV917">
        <v>101</v>
      </c>
      <c r="AW917" t="s">
        <v>10566</v>
      </c>
      <c r="AX917" t="s">
        <v>74</v>
      </c>
      <c r="AY917" t="s">
        <v>74</v>
      </c>
      <c r="AZ917" t="s">
        <v>74</v>
      </c>
      <c r="BA917" t="s">
        <v>74</v>
      </c>
      <c r="BB917">
        <v>22225</v>
      </c>
      <c r="BC917">
        <v>22232</v>
      </c>
      <c r="BD917" t="s">
        <v>74</v>
      </c>
      <c r="BE917" t="s">
        <v>10567</v>
      </c>
      <c r="BF917" t="str">
        <f>HYPERLINK("http://dx.doi.org/10.1029/96JB02270","http://dx.doi.org/10.1029/96JB02270")</f>
        <v>http://dx.doi.org/10.1029/96JB02270</v>
      </c>
      <c r="BG917" t="s">
        <v>74</v>
      </c>
      <c r="BH917" t="s">
        <v>74</v>
      </c>
      <c r="BI917">
        <v>8</v>
      </c>
      <c r="BJ917" t="s">
        <v>225</v>
      </c>
      <c r="BK917" t="s">
        <v>95</v>
      </c>
      <c r="BL917" t="s">
        <v>225</v>
      </c>
      <c r="BM917" t="s">
        <v>10568</v>
      </c>
      <c r="BN917" t="s">
        <v>74</v>
      </c>
      <c r="BO917" t="s">
        <v>74</v>
      </c>
      <c r="BP917" t="s">
        <v>74</v>
      </c>
      <c r="BQ917" t="s">
        <v>74</v>
      </c>
      <c r="BR917" t="s">
        <v>97</v>
      </c>
      <c r="BS917" t="s">
        <v>10569</v>
      </c>
      <c r="BT917" t="str">
        <f>HYPERLINK("https%3A%2F%2Fwww.webofscience.com%2Fwos%2Fwoscc%2Ffull-record%2FWOS:A1996VM54400026","View Full Record in Web of Science")</f>
        <v>View Full Record in Web of Science</v>
      </c>
    </row>
    <row r="918" spans="1:72" x14ac:dyDescent="0.15">
      <c r="A918" t="s">
        <v>72</v>
      </c>
      <c r="B918" t="s">
        <v>10570</v>
      </c>
      <c r="C918" t="s">
        <v>74</v>
      </c>
      <c r="D918" t="s">
        <v>74</v>
      </c>
      <c r="E918" t="s">
        <v>74</v>
      </c>
      <c r="F918" t="s">
        <v>10570</v>
      </c>
      <c r="G918" t="s">
        <v>74</v>
      </c>
      <c r="H918" t="s">
        <v>74</v>
      </c>
      <c r="I918" t="s">
        <v>10571</v>
      </c>
      <c r="J918" t="s">
        <v>817</v>
      </c>
      <c r="K918" t="s">
        <v>74</v>
      </c>
      <c r="L918" t="s">
        <v>74</v>
      </c>
      <c r="M918" t="s">
        <v>77</v>
      </c>
      <c r="N918" t="s">
        <v>78</v>
      </c>
      <c r="O918" t="s">
        <v>74</v>
      </c>
      <c r="P918" t="s">
        <v>74</v>
      </c>
      <c r="Q918" t="s">
        <v>74</v>
      </c>
      <c r="R918" t="s">
        <v>74</v>
      </c>
      <c r="S918" t="s">
        <v>74</v>
      </c>
      <c r="T918" t="s">
        <v>74</v>
      </c>
      <c r="U918" t="s">
        <v>10572</v>
      </c>
      <c r="V918" t="s">
        <v>10573</v>
      </c>
      <c r="W918" t="s">
        <v>10574</v>
      </c>
      <c r="X918" t="s">
        <v>10575</v>
      </c>
      <c r="Y918" t="s">
        <v>10576</v>
      </c>
      <c r="Z918" t="s">
        <v>74</v>
      </c>
      <c r="AA918" t="s">
        <v>10577</v>
      </c>
      <c r="AB918" t="s">
        <v>10578</v>
      </c>
      <c r="AC918" t="s">
        <v>74</v>
      </c>
      <c r="AD918" t="s">
        <v>74</v>
      </c>
      <c r="AE918" t="s">
        <v>74</v>
      </c>
      <c r="AF918" t="s">
        <v>74</v>
      </c>
      <c r="AG918">
        <v>25</v>
      </c>
      <c r="AH918">
        <v>98</v>
      </c>
      <c r="AI918">
        <v>107</v>
      </c>
      <c r="AJ918">
        <v>1</v>
      </c>
      <c r="AK918">
        <v>49</v>
      </c>
      <c r="AL918" t="s">
        <v>823</v>
      </c>
      <c r="AM918" t="s">
        <v>824</v>
      </c>
      <c r="AN918" t="s">
        <v>9173</v>
      </c>
      <c r="AO918" t="s">
        <v>826</v>
      </c>
      <c r="AP918" t="s">
        <v>74</v>
      </c>
      <c r="AQ918" t="s">
        <v>74</v>
      </c>
      <c r="AR918" t="s">
        <v>817</v>
      </c>
      <c r="AS918" t="s">
        <v>827</v>
      </c>
      <c r="AT918" t="s">
        <v>10553</v>
      </c>
      <c r="AU918">
        <v>1996</v>
      </c>
      <c r="AV918">
        <v>383</v>
      </c>
      <c r="AW918">
        <v>6600</v>
      </c>
      <c r="AX918" t="s">
        <v>74</v>
      </c>
      <c r="AY918" t="s">
        <v>74</v>
      </c>
      <c r="AZ918" t="s">
        <v>74</v>
      </c>
      <c r="BA918" t="s">
        <v>74</v>
      </c>
      <c r="BB918">
        <v>513</v>
      </c>
      <c r="BC918">
        <v>517</v>
      </c>
      <c r="BD918" t="s">
        <v>74</v>
      </c>
      <c r="BE918" t="s">
        <v>10579</v>
      </c>
      <c r="BF918" t="str">
        <f>HYPERLINK("http://dx.doi.org/10.1038/383513a0","http://dx.doi.org/10.1038/383513a0")</f>
        <v>http://dx.doi.org/10.1038/383513a0</v>
      </c>
      <c r="BG918" t="s">
        <v>74</v>
      </c>
      <c r="BH918" t="s">
        <v>74</v>
      </c>
      <c r="BI918">
        <v>5</v>
      </c>
      <c r="BJ918" t="s">
        <v>619</v>
      </c>
      <c r="BK918" t="s">
        <v>95</v>
      </c>
      <c r="BL918" t="s">
        <v>620</v>
      </c>
      <c r="BM918" t="s">
        <v>10580</v>
      </c>
      <c r="BN918" t="s">
        <v>74</v>
      </c>
      <c r="BO918" t="s">
        <v>74</v>
      </c>
      <c r="BP918" t="s">
        <v>74</v>
      </c>
      <c r="BQ918" t="s">
        <v>74</v>
      </c>
      <c r="BR918" t="s">
        <v>97</v>
      </c>
      <c r="BS918" t="s">
        <v>10581</v>
      </c>
      <c r="BT918" t="str">
        <f>HYPERLINK("https%3A%2F%2Fwww.webofscience.com%2Fwos%2Fwoscc%2Ffull-record%2FWOS:A1996VL75500046","View Full Record in Web of Science")</f>
        <v>View Full Record in Web of Science</v>
      </c>
    </row>
    <row r="919" spans="1:72" x14ac:dyDescent="0.15">
      <c r="A919" t="s">
        <v>72</v>
      </c>
      <c r="B919" t="s">
        <v>10582</v>
      </c>
      <c r="C919" t="s">
        <v>74</v>
      </c>
      <c r="D919" t="s">
        <v>74</v>
      </c>
      <c r="E919" t="s">
        <v>74</v>
      </c>
      <c r="F919" t="s">
        <v>10582</v>
      </c>
      <c r="G919" t="s">
        <v>74</v>
      </c>
      <c r="H919" t="s">
        <v>74</v>
      </c>
      <c r="I919" t="s">
        <v>10583</v>
      </c>
      <c r="J919" t="s">
        <v>3780</v>
      </c>
      <c r="K919" t="s">
        <v>74</v>
      </c>
      <c r="L919" t="s">
        <v>74</v>
      </c>
      <c r="M919" t="s">
        <v>77</v>
      </c>
      <c r="N919" t="s">
        <v>78</v>
      </c>
      <c r="O919" t="s">
        <v>74</v>
      </c>
      <c r="P919" t="s">
        <v>74</v>
      </c>
      <c r="Q919" t="s">
        <v>74</v>
      </c>
      <c r="R919" t="s">
        <v>74</v>
      </c>
      <c r="S919" t="s">
        <v>74</v>
      </c>
      <c r="T919" t="s">
        <v>10584</v>
      </c>
      <c r="U919" t="s">
        <v>10585</v>
      </c>
      <c r="V919" t="s">
        <v>10586</v>
      </c>
      <c r="W919" t="s">
        <v>10587</v>
      </c>
      <c r="X919" t="s">
        <v>2751</v>
      </c>
      <c r="Y919" t="s">
        <v>10588</v>
      </c>
      <c r="Z919" t="s">
        <v>74</v>
      </c>
      <c r="AA919" t="s">
        <v>74</v>
      </c>
      <c r="AB919" t="s">
        <v>74</v>
      </c>
      <c r="AC919" t="s">
        <v>74</v>
      </c>
      <c r="AD919" t="s">
        <v>74</v>
      </c>
      <c r="AE919" t="s">
        <v>74</v>
      </c>
      <c r="AF919" t="s">
        <v>74</v>
      </c>
      <c r="AG919">
        <v>57</v>
      </c>
      <c r="AH919">
        <v>76</v>
      </c>
      <c r="AI919">
        <v>89</v>
      </c>
      <c r="AJ919">
        <v>2</v>
      </c>
      <c r="AK919">
        <v>8</v>
      </c>
      <c r="AL919" t="s">
        <v>1772</v>
      </c>
      <c r="AM919" t="s">
        <v>630</v>
      </c>
      <c r="AN919" t="s">
        <v>1773</v>
      </c>
      <c r="AO919" t="s">
        <v>3787</v>
      </c>
      <c r="AP919" t="s">
        <v>74</v>
      </c>
      <c r="AQ919" t="s">
        <v>74</v>
      </c>
      <c r="AR919" t="s">
        <v>3780</v>
      </c>
      <c r="AS919" t="s">
        <v>3788</v>
      </c>
      <c r="AT919" t="s">
        <v>10589</v>
      </c>
      <c r="AU919">
        <v>1996</v>
      </c>
      <c r="AV919">
        <v>333</v>
      </c>
      <c r="AW919">
        <v>1</v>
      </c>
      <c r="AX919" t="s">
        <v>74</v>
      </c>
      <c r="AY919" t="s">
        <v>74</v>
      </c>
      <c r="AZ919" t="s">
        <v>74</v>
      </c>
      <c r="BA919" t="s">
        <v>74</v>
      </c>
      <c r="BB919">
        <v>1</v>
      </c>
      <c r="BC919">
        <v>17</v>
      </c>
      <c r="BD919" t="s">
        <v>74</v>
      </c>
      <c r="BE919" t="s">
        <v>10590</v>
      </c>
      <c r="BF919" t="str">
        <f>HYPERLINK("http://dx.doi.org/10.1007/BF00020959","http://dx.doi.org/10.1007/BF00020959")</f>
        <v>http://dx.doi.org/10.1007/BF00020959</v>
      </c>
      <c r="BG919" t="s">
        <v>74</v>
      </c>
      <c r="BH919" t="s">
        <v>74</v>
      </c>
      <c r="BI919">
        <v>17</v>
      </c>
      <c r="BJ919" t="s">
        <v>94</v>
      </c>
      <c r="BK919" t="s">
        <v>95</v>
      </c>
      <c r="BL919" t="s">
        <v>94</v>
      </c>
      <c r="BM919" t="s">
        <v>10591</v>
      </c>
      <c r="BN919" t="s">
        <v>74</v>
      </c>
      <c r="BO919" t="s">
        <v>74</v>
      </c>
      <c r="BP919" t="s">
        <v>74</v>
      </c>
      <c r="BQ919" t="s">
        <v>74</v>
      </c>
      <c r="BR919" t="s">
        <v>97</v>
      </c>
      <c r="BS919" t="s">
        <v>10592</v>
      </c>
      <c r="BT919" t="str">
        <f>HYPERLINK("https%3A%2F%2Fwww.webofscience.com%2Fwos%2Fwoscc%2Ffull-record%2FWOS:A1996VR84000001","View Full Record in Web of Science")</f>
        <v>View Full Record in Web of Science</v>
      </c>
    </row>
    <row r="920" spans="1:72" x14ac:dyDescent="0.15">
      <c r="A920" t="s">
        <v>72</v>
      </c>
      <c r="B920" t="s">
        <v>10593</v>
      </c>
      <c r="C920" t="s">
        <v>74</v>
      </c>
      <c r="D920" t="s">
        <v>74</v>
      </c>
      <c r="E920" t="s">
        <v>74</v>
      </c>
      <c r="F920" t="s">
        <v>10593</v>
      </c>
      <c r="G920" t="s">
        <v>74</v>
      </c>
      <c r="H920" t="s">
        <v>74</v>
      </c>
      <c r="I920" t="s">
        <v>10594</v>
      </c>
      <c r="J920" t="s">
        <v>817</v>
      </c>
      <c r="K920" t="s">
        <v>74</v>
      </c>
      <c r="L920" t="s">
        <v>74</v>
      </c>
      <c r="M920" t="s">
        <v>77</v>
      </c>
      <c r="N920" t="s">
        <v>1701</v>
      </c>
      <c r="O920" t="s">
        <v>74</v>
      </c>
      <c r="P920" t="s">
        <v>74</v>
      </c>
      <c r="Q920" t="s">
        <v>74</v>
      </c>
      <c r="R920" t="s">
        <v>74</v>
      </c>
      <c r="S920" t="s">
        <v>74</v>
      </c>
      <c r="T920" t="s">
        <v>74</v>
      </c>
      <c r="U920" t="s">
        <v>74</v>
      </c>
      <c r="V920" t="s">
        <v>74</v>
      </c>
      <c r="W920" t="s">
        <v>10595</v>
      </c>
      <c r="X920" t="s">
        <v>10596</v>
      </c>
      <c r="Y920" t="s">
        <v>10597</v>
      </c>
      <c r="Z920" t="s">
        <v>74</v>
      </c>
      <c r="AA920" t="s">
        <v>10598</v>
      </c>
      <c r="AB920" t="s">
        <v>10599</v>
      </c>
      <c r="AC920" t="s">
        <v>74</v>
      </c>
      <c r="AD920" t="s">
        <v>74</v>
      </c>
      <c r="AE920" t="s">
        <v>74</v>
      </c>
      <c r="AF920" t="s">
        <v>74</v>
      </c>
      <c r="AG920">
        <v>10</v>
      </c>
      <c r="AH920">
        <v>69</v>
      </c>
      <c r="AI920">
        <v>83</v>
      </c>
      <c r="AJ920">
        <v>0</v>
      </c>
      <c r="AK920">
        <v>16</v>
      </c>
      <c r="AL920" t="s">
        <v>823</v>
      </c>
      <c r="AM920" t="s">
        <v>824</v>
      </c>
      <c r="AN920" t="s">
        <v>9173</v>
      </c>
      <c r="AO920" t="s">
        <v>826</v>
      </c>
      <c r="AP920" t="s">
        <v>74</v>
      </c>
      <c r="AQ920" t="s">
        <v>74</v>
      </c>
      <c r="AR920" t="s">
        <v>817</v>
      </c>
      <c r="AS920" t="s">
        <v>827</v>
      </c>
      <c r="AT920" t="s">
        <v>10600</v>
      </c>
      <c r="AU920">
        <v>1996</v>
      </c>
      <c r="AV920">
        <v>383</v>
      </c>
      <c r="AW920">
        <v>6599</v>
      </c>
      <c r="AX920" t="s">
        <v>74</v>
      </c>
      <c r="AY920" t="s">
        <v>74</v>
      </c>
      <c r="AZ920" t="s">
        <v>74</v>
      </c>
      <c r="BA920" t="s">
        <v>74</v>
      </c>
      <c r="BB920">
        <v>397</v>
      </c>
      <c r="BC920">
        <v>398</v>
      </c>
      <c r="BD920" t="s">
        <v>74</v>
      </c>
      <c r="BE920" t="s">
        <v>10601</v>
      </c>
      <c r="BF920" t="str">
        <f>HYPERLINK("http://dx.doi.org/10.1038/383397b0","http://dx.doi.org/10.1038/383397b0")</f>
        <v>http://dx.doi.org/10.1038/383397b0</v>
      </c>
      <c r="BG920" t="s">
        <v>74</v>
      </c>
      <c r="BH920" t="s">
        <v>74</v>
      </c>
      <c r="BI920">
        <v>2</v>
      </c>
      <c r="BJ920" t="s">
        <v>619</v>
      </c>
      <c r="BK920" t="s">
        <v>95</v>
      </c>
      <c r="BL920" t="s">
        <v>620</v>
      </c>
      <c r="BM920" t="s">
        <v>10602</v>
      </c>
      <c r="BN920" t="s">
        <v>74</v>
      </c>
      <c r="BO920" t="s">
        <v>74</v>
      </c>
      <c r="BP920" t="s">
        <v>74</v>
      </c>
      <c r="BQ920" t="s">
        <v>74</v>
      </c>
      <c r="BR920" t="s">
        <v>97</v>
      </c>
      <c r="BS920" t="s">
        <v>10603</v>
      </c>
      <c r="BT920" t="str">
        <f>HYPERLINK("https%3A%2F%2Fwww.webofscience.com%2Fwos%2Fwoscc%2Ffull-record%2FWOS:A1996VL46300045","View Full Record in Web of Science")</f>
        <v>View Full Record in Web of Science</v>
      </c>
    </row>
    <row r="921" spans="1:72" x14ac:dyDescent="0.15">
      <c r="A921" t="s">
        <v>72</v>
      </c>
      <c r="B921" t="s">
        <v>10604</v>
      </c>
      <c r="C921" t="s">
        <v>74</v>
      </c>
      <c r="D921" t="s">
        <v>74</v>
      </c>
      <c r="E921" t="s">
        <v>74</v>
      </c>
      <c r="F921" t="s">
        <v>10604</v>
      </c>
      <c r="G921" t="s">
        <v>74</v>
      </c>
      <c r="H921" t="s">
        <v>74</v>
      </c>
      <c r="I921" t="s">
        <v>10605</v>
      </c>
      <c r="J921" t="s">
        <v>10606</v>
      </c>
      <c r="K921" t="s">
        <v>74</v>
      </c>
      <c r="L921" t="s">
        <v>74</v>
      </c>
      <c r="M921" t="s">
        <v>77</v>
      </c>
      <c r="N921" t="s">
        <v>78</v>
      </c>
      <c r="O921" t="s">
        <v>74</v>
      </c>
      <c r="P921" t="s">
        <v>74</v>
      </c>
      <c r="Q921" t="s">
        <v>74</v>
      </c>
      <c r="R921" t="s">
        <v>74</v>
      </c>
      <c r="S921" t="s">
        <v>74</v>
      </c>
      <c r="T921" t="s">
        <v>10607</v>
      </c>
      <c r="U921" t="s">
        <v>10608</v>
      </c>
      <c r="V921" t="s">
        <v>10609</v>
      </c>
      <c r="W921" t="s">
        <v>74</v>
      </c>
      <c r="X921" t="s">
        <v>74</v>
      </c>
      <c r="Y921" t="s">
        <v>4791</v>
      </c>
      <c r="Z921" t="s">
        <v>74</v>
      </c>
      <c r="AA921" t="s">
        <v>74</v>
      </c>
      <c r="AB921" t="s">
        <v>74</v>
      </c>
      <c r="AC921" t="s">
        <v>74</v>
      </c>
      <c r="AD921" t="s">
        <v>74</v>
      </c>
      <c r="AE921" t="s">
        <v>74</v>
      </c>
      <c r="AF921" t="s">
        <v>74</v>
      </c>
      <c r="AG921">
        <v>47</v>
      </c>
      <c r="AH921">
        <v>6</v>
      </c>
      <c r="AI921">
        <v>6</v>
      </c>
      <c r="AJ921">
        <v>0</v>
      </c>
      <c r="AK921">
        <v>3</v>
      </c>
      <c r="AL921" t="s">
        <v>10606</v>
      </c>
      <c r="AM921" t="s">
        <v>5920</v>
      </c>
      <c r="AN921" t="s">
        <v>10610</v>
      </c>
      <c r="AO921" t="s">
        <v>10611</v>
      </c>
      <c r="AP921" t="s">
        <v>74</v>
      </c>
      <c r="AQ921" t="s">
        <v>74</v>
      </c>
      <c r="AR921" t="s">
        <v>10606</v>
      </c>
      <c r="AS921" t="s">
        <v>10612</v>
      </c>
      <c r="AT921" t="s">
        <v>10613</v>
      </c>
      <c r="AU921">
        <v>1996</v>
      </c>
      <c r="AV921">
        <v>37</v>
      </c>
      <c r="AW921">
        <v>3</v>
      </c>
      <c r="AX921" t="s">
        <v>74</v>
      </c>
      <c r="AY921" t="s">
        <v>74</v>
      </c>
      <c r="AZ921" t="s">
        <v>74</v>
      </c>
      <c r="BA921" t="s">
        <v>74</v>
      </c>
      <c r="BB921">
        <v>189</v>
      </c>
      <c r="BC921">
        <v>200</v>
      </c>
      <c r="BD921" t="s">
        <v>74</v>
      </c>
      <c r="BE921" t="s">
        <v>74</v>
      </c>
      <c r="BF921" t="s">
        <v>74</v>
      </c>
      <c r="BG921" t="s">
        <v>74</v>
      </c>
      <c r="BH921" t="s">
        <v>74</v>
      </c>
      <c r="BI921">
        <v>12</v>
      </c>
      <c r="BJ921" t="s">
        <v>9953</v>
      </c>
      <c r="BK921" t="s">
        <v>95</v>
      </c>
      <c r="BL921" t="s">
        <v>9953</v>
      </c>
      <c r="BM921" t="s">
        <v>10614</v>
      </c>
      <c r="BN921" t="s">
        <v>74</v>
      </c>
      <c r="BO921" t="s">
        <v>74</v>
      </c>
      <c r="BP921" t="s">
        <v>74</v>
      </c>
      <c r="BQ921" t="s">
        <v>74</v>
      </c>
      <c r="BR921" t="s">
        <v>97</v>
      </c>
      <c r="BS921" t="s">
        <v>10615</v>
      </c>
      <c r="BT921" t="str">
        <f>HYPERLINK("https%3A%2F%2Fwww.webofscience.com%2Fwos%2Fwoscc%2Ffull-record%2FWOS:A1996VW02100005","View Full Record in Web of Science")</f>
        <v>View Full Record in Web of Science</v>
      </c>
    </row>
    <row r="922" spans="1:72" x14ac:dyDescent="0.15">
      <c r="A922" t="s">
        <v>72</v>
      </c>
      <c r="B922" t="s">
        <v>10616</v>
      </c>
      <c r="C922" t="s">
        <v>74</v>
      </c>
      <c r="D922" t="s">
        <v>74</v>
      </c>
      <c r="E922" t="s">
        <v>74</v>
      </c>
      <c r="F922" t="s">
        <v>10616</v>
      </c>
      <c r="G922" t="s">
        <v>74</v>
      </c>
      <c r="H922" t="s">
        <v>74</v>
      </c>
      <c r="I922" t="s">
        <v>10617</v>
      </c>
      <c r="J922" t="s">
        <v>3113</v>
      </c>
      <c r="K922" t="s">
        <v>74</v>
      </c>
      <c r="L922" t="s">
        <v>74</v>
      </c>
      <c r="M922" t="s">
        <v>77</v>
      </c>
      <c r="N922" t="s">
        <v>78</v>
      </c>
      <c r="O922" t="s">
        <v>74</v>
      </c>
      <c r="P922" t="s">
        <v>74</v>
      </c>
      <c r="Q922" t="s">
        <v>74</v>
      </c>
      <c r="R922" t="s">
        <v>74</v>
      </c>
      <c r="S922" t="s">
        <v>74</v>
      </c>
      <c r="T922" t="s">
        <v>74</v>
      </c>
      <c r="U922" t="s">
        <v>4152</v>
      </c>
      <c r="V922" t="s">
        <v>10618</v>
      </c>
      <c r="W922" t="s">
        <v>74</v>
      </c>
      <c r="X922" t="s">
        <v>74</v>
      </c>
      <c r="Y922" t="s">
        <v>10619</v>
      </c>
      <c r="Z922" t="s">
        <v>74</v>
      </c>
      <c r="AA922" t="s">
        <v>74</v>
      </c>
      <c r="AB922" t="s">
        <v>74</v>
      </c>
      <c r="AC922" t="s">
        <v>74</v>
      </c>
      <c r="AD922" t="s">
        <v>74</v>
      </c>
      <c r="AE922" t="s">
        <v>74</v>
      </c>
      <c r="AF922" t="s">
        <v>74</v>
      </c>
      <c r="AG922">
        <v>27</v>
      </c>
      <c r="AH922">
        <v>18</v>
      </c>
      <c r="AI922">
        <v>22</v>
      </c>
      <c r="AJ922">
        <v>0</v>
      </c>
      <c r="AK922">
        <v>1</v>
      </c>
      <c r="AL922" t="s">
        <v>10620</v>
      </c>
      <c r="AM922" t="s">
        <v>10621</v>
      </c>
      <c r="AN922" t="s">
        <v>10622</v>
      </c>
      <c r="AO922" t="s">
        <v>3120</v>
      </c>
      <c r="AP922" t="s">
        <v>10623</v>
      </c>
      <c r="AQ922" t="s">
        <v>74</v>
      </c>
      <c r="AR922" t="s">
        <v>3121</v>
      </c>
      <c r="AS922" t="s">
        <v>3122</v>
      </c>
      <c r="AT922" t="s">
        <v>10613</v>
      </c>
      <c r="AU922">
        <v>1996</v>
      </c>
      <c r="AV922">
        <v>41</v>
      </c>
      <c r="AW922">
        <v>4</v>
      </c>
      <c r="AX922" t="s">
        <v>74</v>
      </c>
      <c r="AY922" t="s">
        <v>74</v>
      </c>
      <c r="AZ922" t="s">
        <v>74</v>
      </c>
      <c r="BA922" t="s">
        <v>74</v>
      </c>
      <c r="BB922">
        <v>199</v>
      </c>
      <c r="BC922">
        <v>203</v>
      </c>
      <c r="BD922" t="s">
        <v>74</v>
      </c>
      <c r="BE922" t="s">
        <v>74</v>
      </c>
      <c r="BF922" t="s">
        <v>74</v>
      </c>
      <c r="BG922" t="s">
        <v>74</v>
      </c>
      <c r="BH922" t="s">
        <v>74</v>
      </c>
      <c r="BI922">
        <v>5</v>
      </c>
      <c r="BJ922" t="s">
        <v>3124</v>
      </c>
      <c r="BK922" t="s">
        <v>95</v>
      </c>
      <c r="BL922" t="s">
        <v>3124</v>
      </c>
      <c r="BM922" t="s">
        <v>10624</v>
      </c>
      <c r="BN922" t="s">
        <v>74</v>
      </c>
      <c r="BO922" t="s">
        <v>74</v>
      </c>
      <c r="BP922" t="s">
        <v>74</v>
      </c>
      <c r="BQ922" t="s">
        <v>74</v>
      </c>
      <c r="BR922" t="s">
        <v>97</v>
      </c>
      <c r="BS922" t="s">
        <v>10625</v>
      </c>
      <c r="BT922" t="str">
        <f>HYPERLINK("https%3A%2F%2Fwww.webofscience.com%2Fwos%2Fwoscc%2Ffull-record%2FWOS:A1996WA15300005","View Full Record in Web of Science")</f>
        <v>View Full Record in Web of Science</v>
      </c>
    </row>
    <row r="923" spans="1:72" x14ac:dyDescent="0.15">
      <c r="A923" t="s">
        <v>72</v>
      </c>
      <c r="B923" t="s">
        <v>10626</v>
      </c>
      <c r="C923" t="s">
        <v>74</v>
      </c>
      <c r="D923" t="s">
        <v>74</v>
      </c>
      <c r="E923" t="s">
        <v>74</v>
      </c>
      <c r="F923" t="s">
        <v>10626</v>
      </c>
      <c r="G923" t="s">
        <v>74</v>
      </c>
      <c r="H923" t="s">
        <v>74</v>
      </c>
      <c r="I923" t="s">
        <v>10627</v>
      </c>
      <c r="J923" t="s">
        <v>10628</v>
      </c>
      <c r="K923" t="s">
        <v>74</v>
      </c>
      <c r="L923" t="s">
        <v>74</v>
      </c>
      <c r="M923" t="s">
        <v>77</v>
      </c>
      <c r="N923" t="s">
        <v>78</v>
      </c>
      <c r="O923" t="s">
        <v>74</v>
      </c>
      <c r="P923" t="s">
        <v>74</v>
      </c>
      <c r="Q923" t="s">
        <v>74</v>
      </c>
      <c r="R923" t="s">
        <v>74</v>
      </c>
      <c r="S923" t="s">
        <v>74</v>
      </c>
      <c r="T923" t="s">
        <v>74</v>
      </c>
      <c r="U923" t="s">
        <v>10629</v>
      </c>
      <c r="V923" t="s">
        <v>10630</v>
      </c>
      <c r="W923" t="s">
        <v>10631</v>
      </c>
      <c r="X923" t="s">
        <v>10632</v>
      </c>
      <c r="Y923" t="s">
        <v>74</v>
      </c>
      <c r="Z923" t="s">
        <v>74</v>
      </c>
      <c r="AA923" t="s">
        <v>74</v>
      </c>
      <c r="AB923" t="s">
        <v>74</v>
      </c>
      <c r="AC923" t="s">
        <v>74</v>
      </c>
      <c r="AD923" t="s">
        <v>74</v>
      </c>
      <c r="AE923" t="s">
        <v>74</v>
      </c>
      <c r="AF923" t="s">
        <v>74</v>
      </c>
      <c r="AG923">
        <v>73</v>
      </c>
      <c r="AH923">
        <v>20</v>
      </c>
      <c r="AI923">
        <v>22</v>
      </c>
      <c r="AJ923">
        <v>0</v>
      </c>
      <c r="AK923">
        <v>3</v>
      </c>
      <c r="AL923" t="s">
        <v>175</v>
      </c>
      <c r="AM923" t="s">
        <v>132</v>
      </c>
      <c r="AN923" t="s">
        <v>860</v>
      </c>
      <c r="AO923" t="s">
        <v>10633</v>
      </c>
      <c r="AP923" t="s">
        <v>74</v>
      </c>
      <c r="AQ923" t="s">
        <v>74</v>
      </c>
      <c r="AR923" t="s">
        <v>10634</v>
      </c>
      <c r="AS923" t="s">
        <v>10635</v>
      </c>
      <c r="AT923" t="s">
        <v>10613</v>
      </c>
      <c r="AU923">
        <v>1996</v>
      </c>
      <c r="AV923">
        <v>77</v>
      </c>
      <c r="AW923">
        <v>4</v>
      </c>
      <c r="AX923" t="s">
        <v>74</v>
      </c>
      <c r="AY923" t="s">
        <v>74</v>
      </c>
      <c r="AZ923" t="s">
        <v>74</v>
      </c>
      <c r="BA923" t="s">
        <v>74</v>
      </c>
      <c r="BB923">
        <v>295</v>
      </c>
      <c r="BC923">
        <v>314</v>
      </c>
      <c r="BD923" t="s">
        <v>74</v>
      </c>
      <c r="BE923" t="s">
        <v>10636</v>
      </c>
      <c r="BF923" t="str">
        <f>HYPERLINK("http://dx.doi.org/10.1111/j.1463-6395.1996.tb01275.x","http://dx.doi.org/10.1111/j.1463-6395.1996.tb01275.x")</f>
        <v>http://dx.doi.org/10.1111/j.1463-6395.1996.tb01275.x</v>
      </c>
      <c r="BG923" t="s">
        <v>74</v>
      </c>
      <c r="BH923" t="s">
        <v>74</v>
      </c>
      <c r="BI923">
        <v>20</v>
      </c>
      <c r="BJ923" t="s">
        <v>10637</v>
      </c>
      <c r="BK923" t="s">
        <v>95</v>
      </c>
      <c r="BL923" t="s">
        <v>10637</v>
      </c>
      <c r="BM923" t="s">
        <v>10638</v>
      </c>
      <c r="BN923" t="s">
        <v>74</v>
      </c>
      <c r="BO923" t="s">
        <v>74</v>
      </c>
      <c r="BP923" t="s">
        <v>74</v>
      </c>
      <c r="BQ923" t="s">
        <v>74</v>
      </c>
      <c r="BR923" t="s">
        <v>97</v>
      </c>
      <c r="BS923" t="s">
        <v>10639</v>
      </c>
      <c r="BT923" t="str">
        <f>HYPERLINK("https%3A%2F%2Fwww.webofscience.com%2Fwos%2Fwoscc%2Ffull-record%2FWOS:A1996WR46100005","View Full Record in Web of Science")</f>
        <v>View Full Record in Web of Science</v>
      </c>
    </row>
    <row r="924" spans="1:72" x14ac:dyDescent="0.15">
      <c r="A924" t="s">
        <v>72</v>
      </c>
      <c r="B924" t="s">
        <v>10640</v>
      </c>
      <c r="C924" t="s">
        <v>74</v>
      </c>
      <c r="D924" t="s">
        <v>74</v>
      </c>
      <c r="E924" t="s">
        <v>74</v>
      </c>
      <c r="F924" t="s">
        <v>10640</v>
      </c>
      <c r="G924" t="s">
        <v>74</v>
      </c>
      <c r="H924" t="s">
        <v>74</v>
      </c>
      <c r="I924" t="s">
        <v>10641</v>
      </c>
      <c r="J924" t="s">
        <v>10642</v>
      </c>
      <c r="K924" t="s">
        <v>74</v>
      </c>
      <c r="L924" t="s">
        <v>74</v>
      </c>
      <c r="M924" t="s">
        <v>6495</v>
      </c>
      <c r="N924" t="s">
        <v>78</v>
      </c>
      <c r="O924" t="s">
        <v>74</v>
      </c>
      <c r="P924" t="s">
        <v>74</v>
      </c>
      <c r="Q924" t="s">
        <v>74</v>
      </c>
      <c r="R924" t="s">
        <v>74</v>
      </c>
      <c r="S924" t="s">
        <v>74</v>
      </c>
      <c r="T924" t="s">
        <v>10643</v>
      </c>
      <c r="U924" t="s">
        <v>74</v>
      </c>
      <c r="V924" t="s">
        <v>10644</v>
      </c>
      <c r="W924" t="s">
        <v>10645</v>
      </c>
      <c r="X924" t="s">
        <v>10646</v>
      </c>
      <c r="Y924" t="s">
        <v>74</v>
      </c>
      <c r="Z924" t="s">
        <v>74</v>
      </c>
      <c r="AA924" t="s">
        <v>74</v>
      </c>
      <c r="AB924" t="s">
        <v>74</v>
      </c>
      <c r="AC924" t="s">
        <v>74</v>
      </c>
      <c r="AD924" t="s">
        <v>74</v>
      </c>
      <c r="AE924" t="s">
        <v>74</v>
      </c>
      <c r="AF924" t="s">
        <v>74</v>
      </c>
      <c r="AG924">
        <v>0</v>
      </c>
      <c r="AH924">
        <v>1</v>
      </c>
      <c r="AI924">
        <v>1</v>
      </c>
      <c r="AJ924">
        <v>1</v>
      </c>
      <c r="AK924">
        <v>4</v>
      </c>
      <c r="AL924" t="s">
        <v>10647</v>
      </c>
      <c r="AM924" t="s">
        <v>5920</v>
      </c>
      <c r="AN924" t="s">
        <v>10648</v>
      </c>
      <c r="AO924" t="s">
        <v>10649</v>
      </c>
      <c r="AP924" t="s">
        <v>74</v>
      </c>
      <c r="AQ924" t="s">
        <v>74</v>
      </c>
      <c r="AR924" t="s">
        <v>10650</v>
      </c>
      <c r="AS924" t="s">
        <v>10651</v>
      </c>
      <c r="AT924" t="s">
        <v>10652</v>
      </c>
      <c r="AU924">
        <v>1996</v>
      </c>
      <c r="AV924" t="s">
        <v>74</v>
      </c>
      <c r="AW924">
        <v>6</v>
      </c>
      <c r="AX924" t="s">
        <v>74</v>
      </c>
      <c r="AY924" t="s">
        <v>74</v>
      </c>
      <c r="AZ924" t="s">
        <v>74</v>
      </c>
      <c r="BA924" t="s">
        <v>74</v>
      </c>
      <c r="BB924">
        <v>7</v>
      </c>
      <c r="BC924">
        <v>8</v>
      </c>
      <c r="BD924" t="s">
        <v>74</v>
      </c>
      <c r="BE924" t="s">
        <v>74</v>
      </c>
      <c r="BF924" t="s">
        <v>74</v>
      </c>
      <c r="BG924" t="s">
        <v>74</v>
      </c>
      <c r="BH924" t="s">
        <v>74</v>
      </c>
      <c r="BI924">
        <v>2</v>
      </c>
      <c r="BJ924" t="s">
        <v>3018</v>
      </c>
      <c r="BK924" t="s">
        <v>95</v>
      </c>
      <c r="BL924" t="s">
        <v>678</v>
      </c>
      <c r="BM924" t="s">
        <v>10653</v>
      </c>
      <c r="BN924" t="s">
        <v>74</v>
      </c>
      <c r="BO924" t="s">
        <v>74</v>
      </c>
      <c r="BP924" t="s">
        <v>74</v>
      </c>
      <c r="BQ924" t="s">
        <v>74</v>
      </c>
      <c r="BR924" t="s">
        <v>97</v>
      </c>
      <c r="BS924" t="s">
        <v>10654</v>
      </c>
      <c r="BT924" t="str">
        <f>HYPERLINK("https%3A%2F%2Fwww.webofscience.com%2Fwos%2Fwoscc%2Ffull-record%2FWOS:A1996VZ65200003","View Full Record in Web of Science")</f>
        <v>View Full Record in Web of Science</v>
      </c>
    </row>
    <row r="925" spans="1:72" x14ac:dyDescent="0.15">
      <c r="A925" t="s">
        <v>72</v>
      </c>
      <c r="B925" t="s">
        <v>10655</v>
      </c>
      <c r="C925" t="s">
        <v>74</v>
      </c>
      <c r="D925" t="s">
        <v>74</v>
      </c>
      <c r="E925" t="s">
        <v>74</v>
      </c>
      <c r="F925" t="s">
        <v>10655</v>
      </c>
      <c r="G925" t="s">
        <v>74</v>
      </c>
      <c r="H925" t="s">
        <v>74</v>
      </c>
      <c r="I925" t="s">
        <v>10656</v>
      </c>
      <c r="J925" t="s">
        <v>10657</v>
      </c>
      <c r="K925" t="s">
        <v>74</v>
      </c>
      <c r="L925" t="s">
        <v>74</v>
      </c>
      <c r="M925" t="s">
        <v>77</v>
      </c>
      <c r="N925" t="s">
        <v>78</v>
      </c>
      <c r="O925" t="s">
        <v>74</v>
      </c>
      <c r="P925" t="s">
        <v>74</v>
      </c>
      <c r="Q925" t="s">
        <v>74</v>
      </c>
      <c r="R925" t="s">
        <v>74</v>
      </c>
      <c r="S925" t="s">
        <v>74</v>
      </c>
      <c r="T925" t="s">
        <v>74</v>
      </c>
      <c r="U925" t="s">
        <v>10658</v>
      </c>
      <c r="V925" t="s">
        <v>10659</v>
      </c>
      <c r="W925" t="s">
        <v>74</v>
      </c>
      <c r="X925" t="s">
        <v>74</v>
      </c>
      <c r="Y925" t="s">
        <v>74</v>
      </c>
      <c r="Z925" t="s">
        <v>74</v>
      </c>
      <c r="AA925" t="s">
        <v>74</v>
      </c>
      <c r="AB925" t="s">
        <v>74</v>
      </c>
      <c r="AC925" t="s">
        <v>74</v>
      </c>
      <c r="AD925" t="s">
        <v>74</v>
      </c>
      <c r="AE925" t="s">
        <v>74</v>
      </c>
      <c r="AF925" t="s">
        <v>74</v>
      </c>
      <c r="AG925">
        <v>35</v>
      </c>
      <c r="AH925">
        <v>9</v>
      </c>
      <c r="AI925">
        <v>9</v>
      </c>
      <c r="AJ925">
        <v>0</v>
      </c>
      <c r="AK925">
        <v>3</v>
      </c>
      <c r="AL925" t="s">
        <v>108</v>
      </c>
      <c r="AM925" t="s">
        <v>109</v>
      </c>
      <c r="AN925" t="s">
        <v>110</v>
      </c>
      <c r="AO925" t="s">
        <v>10660</v>
      </c>
      <c r="AP925" t="s">
        <v>10661</v>
      </c>
      <c r="AQ925" t="s">
        <v>74</v>
      </c>
      <c r="AR925" t="s">
        <v>10662</v>
      </c>
      <c r="AS925" t="s">
        <v>10663</v>
      </c>
      <c r="AT925" t="s">
        <v>10613</v>
      </c>
      <c r="AU925">
        <v>1996</v>
      </c>
      <c r="AV925">
        <v>5</v>
      </c>
      <c r="AW925" t="s">
        <v>114</v>
      </c>
      <c r="AX925" t="s">
        <v>74</v>
      </c>
      <c r="AY925" t="s">
        <v>74</v>
      </c>
      <c r="AZ925" t="s">
        <v>74</v>
      </c>
      <c r="BA925" t="s">
        <v>74</v>
      </c>
      <c r="BB925">
        <v>255</v>
      </c>
      <c r="BC925">
        <v>261</v>
      </c>
      <c r="BD925" t="s">
        <v>74</v>
      </c>
      <c r="BE925" t="s">
        <v>10664</v>
      </c>
      <c r="BF925" t="str">
        <f>HYPERLINK("http://dx.doi.org/10.1016/0927-6505(96)00026-6","http://dx.doi.org/10.1016/0927-6505(96)00026-6")</f>
        <v>http://dx.doi.org/10.1016/0927-6505(96)00026-6</v>
      </c>
      <c r="BG925" t="s">
        <v>74</v>
      </c>
      <c r="BH925" t="s">
        <v>74</v>
      </c>
      <c r="BI925">
        <v>7</v>
      </c>
      <c r="BJ925" t="s">
        <v>10665</v>
      </c>
      <c r="BK925" t="s">
        <v>95</v>
      </c>
      <c r="BL925" t="s">
        <v>10666</v>
      </c>
      <c r="BM925" t="s">
        <v>10667</v>
      </c>
      <c r="BN925" t="s">
        <v>74</v>
      </c>
      <c r="BO925" t="s">
        <v>74</v>
      </c>
      <c r="BP925" t="s">
        <v>74</v>
      </c>
      <c r="BQ925" t="s">
        <v>74</v>
      </c>
      <c r="BR925" t="s">
        <v>97</v>
      </c>
      <c r="BS925" t="s">
        <v>10668</v>
      </c>
      <c r="BT925" t="str">
        <f>HYPERLINK("https%3A%2F%2Fwww.webofscience.com%2Fwos%2Fwoscc%2Ffull-record%2FWOS:A1996VP23500006","View Full Record in Web of Science")</f>
        <v>View Full Record in Web of Science</v>
      </c>
    </row>
    <row r="926" spans="1:72" x14ac:dyDescent="0.15">
      <c r="A926" t="s">
        <v>72</v>
      </c>
      <c r="B926" t="s">
        <v>10669</v>
      </c>
      <c r="C926" t="s">
        <v>74</v>
      </c>
      <c r="D926" t="s">
        <v>74</v>
      </c>
      <c r="E926" t="s">
        <v>74</v>
      </c>
      <c r="F926" t="s">
        <v>10669</v>
      </c>
      <c r="G926" t="s">
        <v>74</v>
      </c>
      <c r="H926" t="s">
        <v>74</v>
      </c>
      <c r="I926" t="s">
        <v>10670</v>
      </c>
      <c r="J926" t="s">
        <v>10671</v>
      </c>
      <c r="K926" t="s">
        <v>74</v>
      </c>
      <c r="L926" t="s">
        <v>74</v>
      </c>
      <c r="M926" t="s">
        <v>77</v>
      </c>
      <c r="N926" t="s">
        <v>78</v>
      </c>
      <c r="O926" t="s">
        <v>74</v>
      </c>
      <c r="P926" t="s">
        <v>74</v>
      </c>
      <c r="Q926" t="s">
        <v>74</v>
      </c>
      <c r="R926" t="s">
        <v>74</v>
      </c>
      <c r="S926" t="s">
        <v>74</v>
      </c>
      <c r="T926" t="s">
        <v>74</v>
      </c>
      <c r="U926" t="s">
        <v>10672</v>
      </c>
      <c r="V926" t="s">
        <v>10673</v>
      </c>
      <c r="W926" t="s">
        <v>10674</v>
      </c>
      <c r="X926" t="s">
        <v>10675</v>
      </c>
      <c r="Y926" t="s">
        <v>10676</v>
      </c>
      <c r="Z926" t="s">
        <v>74</v>
      </c>
      <c r="AA926" t="s">
        <v>74</v>
      </c>
      <c r="AB926" t="s">
        <v>74</v>
      </c>
      <c r="AC926" t="s">
        <v>74</v>
      </c>
      <c r="AD926" t="s">
        <v>74</v>
      </c>
      <c r="AE926" t="s">
        <v>74</v>
      </c>
      <c r="AF926" t="s">
        <v>74</v>
      </c>
      <c r="AG926">
        <v>87</v>
      </c>
      <c r="AH926">
        <v>123</v>
      </c>
      <c r="AI926">
        <v>141</v>
      </c>
      <c r="AJ926">
        <v>3</v>
      </c>
      <c r="AK926">
        <v>24</v>
      </c>
      <c r="AL926" t="s">
        <v>10677</v>
      </c>
      <c r="AM926" t="s">
        <v>151</v>
      </c>
      <c r="AN926" t="s">
        <v>10678</v>
      </c>
      <c r="AO926" t="s">
        <v>10679</v>
      </c>
      <c r="AP926" t="s">
        <v>10680</v>
      </c>
      <c r="AQ926" t="s">
        <v>74</v>
      </c>
      <c r="AR926" t="s">
        <v>10671</v>
      </c>
      <c r="AS926" t="s">
        <v>10671</v>
      </c>
      <c r="AT926" t="s">
        <v>10613</v>
      </c>
      <c r="AU926">
        <v>1996</v>
      </c>
      <c r="AV926">
        <v>113</v>
      </c>
      <c r="AW926">
        <v>4</v>
      </c>
      <c r="AX926" t="s">
        <v>74</v>
      </c>
      <c r="AY926" t="s">
        <v>74</v>
      </c>
      <c r="AZ926" t="s">
        <v>74</v>
      </c>
      <c r="BA926" t="s">
        <v>74</v>
      </c>
      <c r="BB926">
        <v>784</v>
      </c>
      <c r="BC926">
        <v>801</v>
      </c>
      <c r="BD926" t="s">
        <v>74</v>
      </c>
      <c r="BE926" t="s">
        <v>74</v>
      </c>
      <c r="BF926" t="s">
        <v>74</v>
      </c>
      <c r="BG926" t="s">
        <v>74</v>
      </c>
      <c r="BH926" t="s">
        <v>74</v>
      </c>
      <c r="BI926">
        <v>18</v>
      </c>
      <c r="BJ926" t="s">
        <v>1442</v>
      </c>
      <c r="BK926" t="s">
        <v>95</v>
      </c>
      <c r="BL926" t="s">
        <v>1443</v>
      </c>
      <c r="BM926" t="s">
        <v>10681</v>
      </c>
      <c r="BN926" t="s">
        <v>74</v>
      </c>
      <c r="BO926" t="s">
        <v>74</v>
      </c>
      <c r="BP926" t="s">
        <v>74</v>
      </c>
      <c r="BQ926" t="s">
        <v>74</v>
      </c>
      <c r="BR926" t="s">
        <v>97</v>
      </c>
      <c r="BS926" t="s">
        <v>10682</v>
      </c>
      <c r="BT926" t="str">
        <f>HYPERLINK("https%3A%2F%2Fwww.webofscience.com%2Fwos%2Fwoscc%2Ffull-record%2FWOS:A1996VN96300005","View Full Record in Web of Science")</f>
        <v>View Full Record in Web of Science</v>
      </c>
    </row>
    <row r="927" spans="1:72" x14ac:dyDescent="0.15">
      <c r="A927" t="s">
        <v>72</v>
      </c>
      <c r="B927" t="s">
        <v>10683</v>
      </c>
      <c r="C927" t="s">
        <v>74</v>
      </c>
      <c r="D927" t="s">
        <v>74</v>
      </c>
      <c r="E927" t="s">
        <v>74</v>
      </c>
      <c r="F927" t="s">
        <v>10683</v>
      </c>
      <c r="G927" t="s">
        <v>74</v>
      </c>
      <c r="H927" t="s">
        <v>74</v>
      </c>
      <c r="I927" t="s">
        <v>10684</v>
      </c>
      <c r="J927" t="s">
        <v>5006</v>
      </c>
      <c r="K927" t="s">
        <v>74</v>
      </c>
      <c r="L927" t="s">
        <v>74</v>
      </c>
      <c r="M927" t="s">
        <v>77</v>
      </c>
      <c r="N927" t="s">
        <v>78</v>
      </c>
      <c r="O927" t="s">
        <v>74</v>
      </c>
      <c r="P927" t="s">
        <v>74</v>
      </c>
      <c r="Q927" t="s">
        <v>74</v>
      </c>
      <c r="R927" t="s">
        <v>74</v>
      </c>
      <c r="S927" t="s">
        <v>74</v>
      </c>
      <c r="T927" t="s">
        <v>10685</v>
      </c>
      <c r="U927" t="s">
        <v>10686</v>
      </c>
      <c r="V927" t="s">
        <v>10687</v>
      </c>
      <c r="W927" t="s">
        <v>10688</v>
      </c>
      <c r="X927" t="s">
        <v>10689</v>
      </c>
      <c r="Y927" t="s">
        <v>74</v>
      </c>
      <c r="Z927" t="s">
        <v>74</v>
      </c>
      <c r="AA927" t="s">
        <v>74</v>
      </c>
      <c r="AB927" t="s">
        <v>74</v>
      </c>
      <c r="AC927" t="s">
        <v>74</v>
      </c>
      <c r="AD927" t="s">
        <v>74</v>
      </c>
      <c r="AE927" t="s">
        <v>74</v>
      </c>
      <c r="AF927" t="s">
        <v>74</v>
      </c>
      <c r="AG927">
        <v>68</v>
      </c>
      <c r="AH927">
        <v>49</v>
      </c>
      <c r="AI927">
        <v>49</v>
      </c>
      <c r="AJ927">
        <v>0</v>
      </c>
      <c r="AK927">
        <v>6</v>
      </c>
      <c r="AL927" t="s">
        <v>1881</v>
      </c>
      <c r="AM927" t="s">
        <v>1882</v>
      </c>
      <c r="AN927" t="s">
        <v>1883</v>
      </c>
      <c r="AO927" t="s">
        <v>5010</v>
      </c>
      <c r="AP927" t="s">
        <v>10690</v>
      </c>
      <c r="AQ927" t="s">
        <v>74</v>
      </c>
      <c r="AR927" t="s">
        <v>5011</v>
      </c>
      <c r="AS927" t="s">
        <v>5012</v>
      </c>
      <c r="AT927" t="s">
        <v>10613</v>
      </c>
      <c r="AU927">
        <v>1996</v>
      </c>
      <c r="AV927">
        <v>43</v>
      </c>
      <c r="AW927">
        <v>5</v>
      </c>
      <c r="AX927" t="s">
        <v>74</v>
      </c>
      <c r="AY927" t="s">
        <v>74</v>
      </c>
      <c r="AZ927" t="s">
        <v>74</v>
      </c>
      <c r="BA927" t="s">
        <v>74</v>
      </c>
      <c r="BB927">
        <v>509</v>
      </c>
      <c r="BC927">
        <v>523</v>
      </c>
      <c r="BD927" t="s">
        <v>74</v>
      </c>
      <c r="BE927" t="s">
        <v>10691</v>
      </c>
      <c r="BF927" t="str">
        <f>HYPERLINK("http://dx.doi.org/10.1080/08120099608728273","http://dx.doi.org/10.1080/08120099608728273")</f>
        <v>http://dx.doi.org/10.1080/08120099608728273</v>
      </c>
      <c r="BG927" t="s">
        <v>74</v>
      </c>
      <c r="BH927" t="s">
        <v>74</v>
      </c>
      <c r="BI927">
        <v>15</v>
      </c>
      <c r="BJ927" t="s">
        <v>1541</v>
      </c>
      <c r="BK927" t="s">
        <v>95</v>
      </c>
      <c r="BL927" t="s">
        <v>564</v>
      </c>
      <c r="BM927" t="s">
        <v>10692</v>
      </c>
      <c r="BN927" t="s">
        <v>74</v>
      </c>
      <c r="BO927" t="s">
        <v>74</v>
      </c>
      <c r="BP927" t="s">
        <v>74</v>
      </c>
      <c r="BQ927" t="s">
        <v>74</v>
      </c>
      <c r="BR927" t="s">
        <v>97</v>
      </c>
      <c r="BS927" t="s">
        <v>10693</v>
      </c>
      <c r="BT927" t="str">
        <f>HYPERLINK("https%3A%2F%2Fwww.webofscience.com%2Fwos%2Fwoscc%2Ffull-record%2FWOS:A1996VQ70800003","View Full Record in Web of Science")</f>
        <v>View Full Record in Web of Science</v>
      </c>
    </row>
    <row r="928" spans="1:72" x14ac:dyDescent="0.15">
      <c r="A928" t="s">
        <v>72</v>
      </c>
      <c r="B928" t="s">
        <v>10694</v>
      </c>
      <c r="C928" t="s">
        <v>74</v>
      </c>
      <c r="D928" t="s">
        <v>74</v>
      </c>
      <c r="E928" t="s">
        <v>74</v>
      </c>
      <c r="F928" t="s">
        <v>10694</v>
      </c>
      <c r="G928" t="s">
        <v>74</v>
      </c>
      <c r="H928" t="s">
        <v>74</v>
      </c>
      <c r="I928" t="s">
        <v>10695</v>
      </c>
      <c r="J928" t="s">
        <v>5006</v>
      </c>
      <c r="K928" t="s">
        <v>74</v>
      </c>
      <c r="L928" t="s">
        <v>74</v>
      </c>
      <c r="M928" t="s">
        <v>77</v>
      </c>
      <c r="N928" t="s">
        <v>78</v>
      </c>
      <c r="O928" t="s">
        <v>74</v>
      </c>
      <c r="P928" t="s">
        <v>74</v>
      </c>
      <c r="Q928" t="s">
        <v>74</v>
      </c>
      <c r="R928" t="s">
        <v>74</v>
      </c>
      <c r="S928" t="s">
        <v>74</v>
      </c>
      <c r="T928" t="s">
        <v>10696</v>
      </c>
      <c r="U928" t="s">
        <v>10697</v>
      </c>
      <c r="V928" t="s">
        <v>10698</v>
      </c>
      <c r="W928" t="s">
        <v>10699</v>
      </c>
      <c r="X928" t="s">
        <v>10700</v>
      </c>
      <c r="Y928" t="s">
        <v>74</v>
      </c>
      <c r="Z928" t="s">
        <v>74</v>
      </c>
      <c r="AA928" t="s">
        <v>10701</v>
      </c>
      <c r="AB928" t="s">
        <v>10702</v>
      </c>
      <c r="AC928" t="s">
        <v>74</v>
      </c>
      <c r="AD928" t="s">
        <v>74</v>
      </c>
      <c r="AE928" t="s">
        <v>74</v>
      </c>
      <c r="AF928" t="s">
        <v>74</v>
      </c>
      <c r="AG928">
        <v>56</v>
      </c>
      <c r="AH928">
        <v>97</v>
      </c>
      <c r="AI928">
        <v>123</v>
      </c>
      <c r="AJ928">
        <v>0</v>
      </c>
      <c r="AK928">
        <v>9</v>
      </c>
      <c r="AL928" t="s">
        <v>1881</v>
      </c>
      <c r="AM928" t="s">
        <v>1882</v>
      </c>
      <c r="AN928" t="s">
        <v>1883</v>
      </c>
      <c r="AO928" t="s">
        <v>5010</v>
      </c>
      <c r="AP928" t="s">
        <v>10690</v>
      </c>
      <c r="AQ928" t="s">
        <v>74</v>
      </c>
      <c r="AR928" t="s">
        <v>5011</v>
      </c>
      <c r="AS928" t="s">
        <v>5012</v>
      </c>
      <c r="AT928" t="s">
        <v>10613</v>
      </c>
      <c r="AU928">
        <v>1996</v>
      </c>
      <c r="AV928">
        <v>43</v>
      </c>
      <c r="AW928">
        <v>5</v>
      </c>
      <c r="AX928" t="s">
        <v>74</v>
      </c>
      <c r="AY928" t="s">
        <v>74</v>
      </c>
      <c r="AZ928" t="s">
        <v>74</v>
      </c>
      <c r="BA928" t="s">
        <v>74</v>
      </c>
      <c r="BB928">
        <v>539</v>
      </c>
      <c r="BC928">
        <v>553</v>
      </c>
      <c r="BD928" t="s">
        <v>74</v>
      </c>
      <c r="BE928" t="s">
        <v>10703</v>
      </c>
      <c r="BF928" t="str">
        <f>HYPERLINK("http://dx.doi.org/10.1080/08120099608728275","http://dx.doi.org/10.1080/08120099608728275")</f>
        <v>http://dx.doi.org/10.1080/08120099608728275</v>
      </c>
      <c r="BG928" t="s">
        <v>74</v>
      </c>
      <c r="BH928" t="s">
        <v>74</v>
      </c>
      <c r="BI928">
        <v>15</v>
      </c>
      <c r="BJ928" t="s">
        <v>1541</v>
      </c>
      <c r="BK928" t="s">
        <v>95</v>
      </c>
      <c r="BL928" t="s">
        <v>564</v>
      </c>
      <c r="BM928" t="s">
        <v>10692</v>
      </c>
      <c r="BN928" t="s">
        <v>74</v>
      </c>
      <c r="BO928" t="s">
        <v>74</v>
      </c>
      <c r="BP928" t="s">
        <v>74</v>
      </c>
      <c r="BQ928" t="s">
        <v>74</v>
      </c>
      <c r="BR928" t="s">
        <v>97</v>
      </c>
      <c r="BS928" t="s">
        <v>10704</v>
      </c>
      <c r="BT928" t="str">
        <f>HYPERLINK("https%3A%2F%2Fwww.webofscience.com%2Fwos%2Fwoscc%2Ffull-record%2FWOS:A1996VQ70800005","View Full Record in Web of Science")</f>
        <v>View Full Record in Web of Science</v>
      </c>
    </row>
    <row r="929" spans="1:72" x14ac:dyDescent="0.15">
      <c r="A929" t="s">
        <v>72</v>
      </c>
      <c r="B929" t="s">
        <v>10705</v>
      </c>
      <c r="C929" t="s">
        <v>74</v>
      </c>
      <c r="D929" t="s">
        <v>74</v>
      </c>
      <c r="E929" t="s">
        <v>74</v>
      </c>
      <c r="F929" t="s">
        <v>10705</v>
      </c>
      <c r="G929" t="s">
        <v>74</v>
      </c>
      <c r="H929" t="s">
        <v>74</v>
      </c>
      <c r="I929" t="s">
        <v>10706</v>
      </c>
      <c r="J929" t="s">
        <v>10707</v>
      </c>
      <c r="K929" t="s">
        <v>74</v>
      </c>
      <c r="L929" t="s">
        <v>74</v>
      </c>
      <c r="M929" t="s">
        <v>77</v>
      </c>
      <c r="N929" t="s">
        <v>428</v>
      </c>
      <c r="O929" t="s">
        <v>74</v>
      </c>
      <c r="P929" t="s">
        <v>74</v>
      </c>
      <c r="Q929" t="s">
        <v>74</v>
      </c>
      <c r="R929" t="s">
        <v>74</v>
      </c>
      <c r="S929" t="s">
        <v>74</v>
      </c>
      <c r="T929" t="s">
        <v>10708</v>
      </c>
      <c r="U929" t="s">
        <v>10709</v>
      </c>
      <c r="V929" t="s">
        <v>10710</v>
      </c>
      <c r="W929" t="s">
        <v>10711</v>
      </c>
      <c r="X929" t="s">
        <v>9536</v>
      </c>
      <c r="Y929" t="s">
        <v>10712</v>
      </c>
      <c r="Z929" t="s">
        <v>74</v>
      </c>
      <c r="AA929" t="s">
        <v>10713</v>
      </c>
      <c r="AB929" t="s">
        <v>10714</v>
      </c>
      <c r="AC929" t="s">
        <v>74</v>
      </c>
      <c r="AD929" t="s">
        <v>74</v>
      </c>
      <c r="AE929" t="s">
        <v>74</v>
      </c>
      <c r="AF929" t="s">
        <v>74</v>
      </c>
      <c r="AG929">
        <v>121</v>
      </c>
      <c r="AH929">
        <v>160</v>
      </c>
      <c r="AI929">
        <v>172</v>
      </c>
      <c r="AJ929">
        <v>0</v>
      </c>
      <c r="AK929">
        <v>32</v>
      </c>
      <c r="AL929" t="s">
        <v>2667</v>
      </c>
      <c r="AM929" t="s">
        <v>3770</v>
      </c>
      <c r="AN929" t="s">
        <v>3771</v>
      </c>
      <c r="AO929" t="s">
        <v>10715</v>
      </c>
      <c r="AP929" t="s">
        <v>74</v>
      </c>
      <c r="AQ929" t="s">
        <v>74</v>
      </c>
      <c r="AR929" t="s">
        <v>10716</v>
      </c>
      <c r="AS929" t="s">
        <v>10717</v>
      </c>
      <c r="AT929" t="s">
        <v>10613</v>
      </c>
      <c r="AU929">
        <v>1996</v>
      </c>
      <c r="AV929">
        <v>59</v>
      </c>
      <c r="AW929">
        <v>2</v>
      </c>
      <c r="AX929" t="s">
        <v>74</v>
      </c>
      <c r="AY929" t="s">
        <v>74</v>
      </c>
      <c r="AZ929" t="s">
        <v>74</v>
      </c>
      <c r="BA929" t="s">
        <v>74</v>
      </c>
      <c r="BB929">
        <v>143</v>
      </c>
      <c r="BC929">
        <v>177</v>
      </c>
      <c r="BD929" t="s">
        <v>74</v>
      </c>
      <c r="BE929" t="s">
        <v>74</v>
      </c>
      <c r="BF929" t="s">
        <v>74</v>
      </c>
      <c r="BG929" t="s">
        <v>74</v>
      </c>
      <c r="BH929" t="s">
        <v>74</v>
      </c>
      <c r="BI929">
        <v>35</v>
      </c>
      <c r="BJ929" t="s">
        <v>10718</v>
      </c>
      <c r="BK929" t="s">
        <v>95</v>
      </c>
      <c r="BL929" t="s">
        <v>10718</v>
      </c>
      <c r="BM929" t="s">
        <v>10719</v>
      </c>
      <c r="BN929" t="s">
        <v>74</v>
      </c>
      <c r="BO929" t="s">
        <v>74</v>
      </c>
      <c r="BP929" t="s">
        <v>74</v>
      </c>
      <c r="BQ929" t="s">
        <v>74</v>
      </c>
      <c r="BR929" t="s">
        <v>97</v>
      </c>
      <c r="BS929" t="s">
        <v>10720</v>
      </c>
      <c r="BT929" t="str">
        <f>HYPERLINK("https%3A%2F%2Fwww.webofscience.com%2Fwos%2Fwoscc%2Ffull-record%2FWOS:A1996VP32400003","View Full Record in Web of Science")</f>
        <v>View Full Record in Web of Science</v>
      </c>
    </row>
    <row r="930" spans="1:72" x14ac:dyDescent="0.15">
      <c r="A930" t="s">
        <v>72</v>
      </c>
      <c r="B930" t="s">
        <v>10721</v>
      </c>
      <c r="C930" t="s">
        <v>74</v>
      </c>
      <c r="D930" t="s">
        <v>74</v>
      </c>
      <c r="E930" t="s">
        <v>74</v>
      </c>
      <c r="F930" t="s">
        <v>10721</v>
      </c>
      <c r="G930" t="s">
        <v>74</v>
      </c>
      <c r="H930" t="s">
        <v>74</v>
      </c>
      <c r="I930" t="s">
        <v>10722</v>
      </c>
      <c r="J930" t="s">
        <v>10723</v>
      </c>
      <c r="K930" t="s">
        <v>74</v>
      </c>
      <c r="L930" t="s">
        <v>74</v>
      </c>
      <c r="M930" t="s">
        <v>77</v>
      </c>
      <c r="N930" t="s">
        <v>78</v>
      </c>
      <c r="O930" t="s">
        <v>74</v>
      </c>
      <c r="P930" t="s">
        <v>74</v>
      </c>
      <c r="Q930" t="s">
        <v>74</v>
      </c>
      <c r="R930" t="s">
        <v>74</v>
      </c>
      <c r="S930" t="s">
        <v>74</v>
      </c>
      <c r="T930" t="s">
        <v>10724</v>
      </c>
      <c r="U930" t="s">
        <v>10725</v>
      </c>
      <c r="V930" t="s">
        <v>10726</v>
      </c>
      <c r="W930" t="s">
        <v>74</v>
      </c>
      <c r="X930" t="s">
        <v>74</v>
      </c>
      <c r="Y930" t="s">
        <v>10727</v>
      </c>
      <c r="Z930" t="s">
        <v>74</v>
      </c>
      <c r="AA930" t="s">
        <v>74</v>
      </c>
      <c r="AB930" t="s">
        <v>74</v>
      </c>
      <c r="AC930" t="s">
        <v>74</v>
      </c>
      <c r="AD930" t="s">
        <v>74</v>
      </c>
      <c r="AE930" t="s">
        <v>74</v>
      </c>
      <c r="AF930" t="s">
        <v>74</v>
      </c>
      <c r="AG930">
        <v>25</v>
      </c>
      <c r="AH930">
        <v>21</v>
      </c>
      <c r="AI930">
        <v>26</v>
      </c>
      <c r="AJ930">
        <v>1</v>
      </c>
      <c r="AK930">
        <v>6</v>
      </c>
      <c r="AL930" t="s">
        <v>86</v>
      </c>
      <c r="AM930" t="s">
        <v>87</v>
      </c>
      <c r="AN930" t="s">
        <v>88</v>
      </c>
      <c r="AO930" t="s">
        <v>10728</v>
      </c>
      <c r="AP930" t="s">
        <v>74</v>
      </c>
      <c r="AQ930" t="s">
        <v>74</v>
      </c>
      <c r="AR930" t="s">
        <v>10729</v>
      </c>
      <c r="AS930" t="s">
        <v>10730</v>
      </c>
      <c r="AT930" t="s">
        <v>10613</v>
      </c>
      <c r="AU930">
        <v>1996</v>
      </c>
      <c r="AV930">
        <v>23</v>
      </c>
      <c r="AW930">
        <v>3</v>
      </c>
      <c r="AX930" t="s">
        <v>74</v>
      </c>
      <c r="AY930" t="s">
        <v>74</v>
      </c>
      <c r="AZ930" t="s">
        <v>74</v>
      </c>
      <c r="BA930" t="s">
        <v>74</v>
      </c>
      <c r="BB930">
        <v>282</v>
      </c>
      <c r="BC930">
        <v>291</v>
      </c>
      <c r="BD930" t="s">
        <v>74</v>
      </c>
      <c r="BE930" t="s">
        <v>74</v>
      </c>
      <c r="BF930" t="s">
        <v>74</v>
      </c>
      <c r="BG930" t="s">
        <v>74</v>
      </c>
      <c r="BH930" t="s">
        <v>74</v>
      </c>
      <c r="BI930">
        <v>10</v>
      </c>
      <c r="BJ930" t="s">
        <v>598</v>
      </c>
      <c r="BK930" t="s">
        <v>95</v>
      </c>
      <c r="BL930" t="s">
        <v>599</v>
      </c>
      <c r="BM930" t="s">
        <v>10731</v>
      </c>
      <c r="BN930" t="s">
        <v>74</v>
      </c>
      <c r="BO930" t="s">
        <v>74</v>
      </c>
      <c r="BP930" t="s">
        <v>74</v>
      </c>
      <c r="BQ930" t="s">
        <v>74</v>
      </c>
      <c r="BR930" t="s">
        <v>97</v>
      </c>
      <c r="BS930" t="s">
        <v>10732</v>
      </c>
      <c r="BT930" t="str">
        <f>HYPERLINK("https%3A%2F%2Fwww.webofscience.com%2Fwos%2Fwoscc%2Ffull-record%2FWOS:A1996VT49400009","View Full Record in Web of Science")</f>
        <v>View Full Record in Web of Science</v>
      </c>
    </row>
    <row r="931" spans="1:72" x14ac:dyDescent="0.15">
      <c r="A931" t="s">
        <v>72</v>
      </c>
      <c r="B931" t="s">
        <v>10733</v>
      </c>
      <c r="C931" t="s">
        <v>74</v>
      </c>
      <c r="D931" t="s">
        <v>74</v>
      </c>
      <c r="E931" t="s">
        <v>74</v>
      </c>
      <c r="F931" t="s">
        <v>10733</v>
      </c>
      <c r="G931" t="s">
        <v>74</v>
      </c>
      <c r="H931" t="s">
        <v>74</v>
      </c>
      <c r="I931" t="s">
        <v>10734</v>
      </c>
      <c r="J931" t="s">
        <v>10735</v>
      </c>
      <c r="K931" t="s">
        <v>74</v>
      </c>
      <c r="L931" t="s">
        <v>74</v>
      </c>
      <c r="M931" t="s">
        <v>77</v>
      </c>
      <c r="N931" t="s">
        <v>332</v>
      </c>
      <c r="O931" t="s">
        <v>1612</v>
      </c>
      <c r="P931" t="s">
        <v>1613</v>
      </c>
      <c r="Q931" t="s">
        <v>1614</v>
      </c>
      <c r="R931" t="s">
        <v>74</v>
      </c>
      <c r="S931" t="s">
        <v>1615</v>
      </c>
      <c r="T931" t="s">
        <v>74</v>
      </c>
      <c r="U931" t="s">
        <v>10736</v>
      </c>
      <c r="V931" t="s">
        <v>10737</v>
      </c>
      <c r="W931" t="s">
        <v>10738</v>
      </c>
      <c r="X931" t="s">
        <v>74</v>
      </c>
      <c r="Y931" t="s">
        <v>10739</v>
      </c>
      <c r="Z931" t="s">
        <v>74</v>
      </c>
      <c r="AA931" t="s">
        <v>10740</v>
      </c>
      <c r="AB931" t="s">
        <v>10741</v>
      </c>
      <c r="AC931" t="s">
        <v>74</v>
      </c>
      <c r="AD931" t="s">
        <v>74</v>
      </c>
      <c r="AE931" t="s">
        <v>74</v>
      </c>
      <c r="AF931" t="s">
        <v>74</v>
      </c>
      <c r="AG931">
        <v>25</v>
      </c>
      <c r="AH931">
        <v>22</v>
      </c>
      <c r="AI931">
        <v>24</v>
      </c>
      <c r="AJ931">
        <v>0</v>
      </c>
      <c r="AK931">
        <v>1</v>
      </c>
      <c r="AL931" t="s">
        <v>319</v>
      </c>
      <c r="AM931" t="s">
        <v>630</v>
      </c>
      <c r="AN931" t="s">
        <v>631</v>
      </c>
      <c r="AO931" t="s">
        <v>10742</v>
      </c>
      <c r="AP931" t="s">
        <v>10743</v>
      </c>
      <c r="AQ931" t="s">
        <v>74</v>
      </c>
      <c r="AR931" t="s">
        <v>10744</v>
      </c>
      <c r="AS931" t="s">
        <v>10745</v>
      </c>
      <c r="AT931" t="s">
        <v>10613</v>
      </c>
      <c r="AU931">
        <v>1996</v>
      </c>
      <c r="AV931">
        <v>81</v>
      </c>
      <c r="AW931">
        <v>1</v>
      </c>
      <c r="AX931" t="s">
        <v>74</v>
      </c>
      <c r="AY931" t="s">
        <v>74</v>
      </c>
      <c r="AZ931" t="s">
        <v>74</v>
      </c>
      <c r="BA931" t="s">
        <v>74</v>
      </c>
      <c r="BB931">
        <v>75</v>
      </c>
      <c r="BC931">
        <v>103</v>
      </c>
      <c r="BD931" t="s">
        <v>74</v>
      </c>
      <c r="BE931" t="s">
        <v>10746</v>
      </c>
      <c r="BF931" t="str">
        <f>HYPERLINK("http://dx.doi.org/10.1007/BF00119401","http://dx.doi.org/10.1007/BF00119401")</f>
        <v>http://dx.doi.org/10.1007/BF00119401</v>
      </c>
      <c r="BG931" t="s">
        <v>74</v>
      </c>
      <c r="BH931" t="s">
        <v>74</v>
      </c>
      <c r="BI931">
        <v>29</v>
      </c>
      <c r="BJ931" t="s">
        <v>306</v>
      </c>
      <c r="BK931" t="s">
        <v>350</v>
      </c>
      <c r="BL931" t="s">
        <v>306</v>
      </c>
      <c r="BM931" t="s">
        <v>10747</v>
      </c>
      <c r="BN931" t="s">
        <v>74</v>
      </c>
      <c r="BO931" t="s">
        <v>74</v>
      </c>
      <c r="BP931" t="s">
        <v>74</v>
      </c>
      <c r="BQ931" t="s">
        <v>74</v>
      </c>
      <c r="BR931" t="s">
        <v>97</v>
      </c>
      <c r="BS931" t="s">
        <v>10748</v>
      </c>
      <c r="BT931" t="str">
        <f>HYPERLINK("https%3A%2F%2Fwww.webofscience.com%2Fwos%2Fwoscc%2Ffull-record%2FWOS:A1996WB60500008","View Full Record in Web of Science")</f>
        <v>View Full Record in Web of Science</v>
      </c>
    </row>
    <row r="932" spans="1:72" x14ac:dyDescent="0.15">
      <c r="A932" t="s">
        <v>72</v>
      </c>
      <c r="B932" t="s">
        <v>10749</v>
      </c>
      <c r="C932" t="s">
        <v>74</v>
      </c>
      <c r="D932" t="s">
        <v>74</v>
      </c>
      <c r="E932" t="s">
        <v>74</v>
      </c>
      <c r="F932" t="s">
        <v>10749</v>
      </c>
      <c r="G932" t="s">
        <v>74</v>
      </c>
      <c r="H932" t="s">
        <v>74</v>
      </c>
      <c r="I932" t="s">
        <v>10750</v>
      </c>
      <c r="J932" t="s">
        <v>1392</v>
      </c>
      <c r="K932" t="s">
        <v>74</v>
      </c>
      <c r="L932" t="s">
        <v>74</v>
      </c>
      <c r="M932" t="s">
        <v>77</v>
      </c>
      <c r="N932" t="s">
        <v>78</v>
      </c>
      <c r="O932" t="s">
        <v>74</v>
      </c>
      <c r="P932" t="s">
        <v>74</v>
      </c>
      <c r="Q932" t="s">
        <v>74</v>
      </c>
      <c r="R932" t="s">
        <v>74</v>
      </c>
      <c r="S932" t="s">
        <v>74</v>
      </c>
      <c r="T932" t="s">
        <v>74</v>
      </c>
      <c r="U932" t="s">
        <v>10751</v>
      </c>
      <c r="V932" t="s">
        <v>10752</v>
      </c>
      <c r="W932" t="s">
        <v>10753</v>
      </c>
      <c r="X932" t="s">
        <v>10754</v>
      </c>
      <c r="Y932" t="s">
        <v>10755</v>
      </c>
      <c r="Z932" t="s">
        <v>74</v>
      </c>
      <c r="AA932" t="s">
        <v>74</v>
      </c>
      <c r="AB932" t="s">
        <v>74</v>
      </c>
      <c r="AC932" t="s">
        <v>74</v>
      </c>
      <c r="AD932" t="s">
        <v>74</v>
      </c>
      <c r="AE932" t="s">
        <v>74</v>
      </c>
      <c r="AF932" t="s">
        <v>74</v>
      </c>
      <c r="AG932">
        <v>80</v>
      </c>
      <c r="AH932">
        <v>142</v>
      </c>
      <c r="AI932">
        <v>145</v>
      </c>
      <c r="AJ932">
        <v>0</v>
      </c>
      <c r="AK932">
        <v>3</v>
      </c>
      <c r="AL932" t="s">
        <v>86</v>
      </c>
      <c r="AM932" t="s">
        <v>87</v>
      </c>
      <c r="AN932" t="s">
        <v>88</v>
      </c>
      <c r="AO932" t="s">
        <v>1399</v>
      </c>
      <c r="AP932" t="s">
        <v>74</v>
      </c>
      <c r="AQ932" t="s">
        <v>74</v>
      </c>
      <c r="AR932" t="s">
        <v>1400</v>
      </c>
      <c r="AS932" t="s">
        <v>1401</v>
      </c>
      <c r="AT932" t="s">
        <v>10613</v>
      </c>
      <c r="AU932">
        <v>1996</v>
      </c>
      <c r="AV932">
        <v>125</v>
      </c>
      <c r="AW932" t="s">
        <v>1456</v>
      </c>
      <c r="AX932" t="s">
        <v>74</v>
      </c>
      <c r="AY932" t="s">
        <v>74</v>
      </c>
      <c r="AZ932" t="s">
        <v>74</v>
      </c>
      <c r="BA932" t="s">
        <v>74</v>
      </c>
      <c r="BB932">
        <v>237</v>
      </c>
      <c r="BC932">
        <v>250</v>
      </c>
      <c r="BD932" t="s">
        <v>74</v>
      </c>
      <c r="BE932" t="s">
        <v>10756</v>
      </c>
      <c r="BF932" t="str">
        <f>HYPERLINK("http://dx.doi.org/10.1007/s004100050219","http://dx.doi.org/10.1007/s004100050219")</f>
        <v>http://dx.doi.org/10.1007/s004100050219</v>
      </c>
      <c r="BG932" t="s">
        <v>74</v>
      </c>
      <c r="BH932" t="s">
        <v>74</v>
      </c>
      <c r="BI932">
        <v>14</v>
      </c>
      <c r="BJ932" t="s">
        <v>1403</v>
      </c>
      <c r="BK932" t="s">
        <v>95</v>
      </c>
      <c r="BL932" t="s">
        <v>1403</v>
      </c>
      <c r="BM932" t="s">
        <v>10757</v>
      </c>
      <c r="BN932" t="s">
        <v>74</v>
      </c>
      <c r="BO932" t="s">
        <v>74</v>
      </c>
      <c r="BP932" t="s">
        <v>74</v>
      </c>
      <c r="BQ932" t="s">
        <v>74</v>
      </c>
      <c r="BR932" t="s">
        <v>97</v>
      </c>
      <c r="BS932" t="s">
        <v>10758</v>
      </c>
      <c r="BT932" t="str">
        <f>HYPERLINK("https%3A%2F%2Fwww.webofscience.com%2Fwos%2Fwoscc%2Ffull-record%2FWOS:A1996VP03800010","View Full Record in Web of Science")</f>
        <v>View Full Record in Web of Science</v>
      </c>
    </row>
    <row r="933" spans="1:72" x14ac:dyDescent="0.15">
      <c r="A933" t="s">
        <v>72</v>
      </c>
      <c r="B933" t="s">
        <v>10759</v>
      </c>
      <c r="C933" t="s">
        <v>74</v>
      </c>
      <c r="D933" t="s">
        <v>74</v>
      </c>
      <c r="E933" t="s">
        <v>74</v>
      </c>
      <c r="F933" t="s">
        <v>10759</v>
      </c>
      <c r="G933" t="s">
        <v>74</v>
      </c>
      <c r="H933" t="s">
        <v>74</v>
      </c>
      <c r="I933" t="s">
        <v>10760</v>
      </c>
      <c r="J933" t="s">
        <v>10761</v>
      </c>
      <c r="K933" t="s">
        <v>74</v>
      </c>
      <c r="L933" t="s">
        <v>74</v>
      </c>
      <c r="M933" t="s">
        <v>77</v>
      </c>
      <c r="N933" t="s">
        <v>78</v>
      </c>
      <c r="O933" t="s">
        <v>74</v>
      </c>
      <c r="P933" t="s">
        <v>74</v>
      </c>
      <c r="Q933" t="s">
        <v>74</v>
      </c>
      <c r="R933" t="s">
        <v>74</v>
      </c>
      <c r="S933" t="s">
        <v>74</v>
      </c>
      <c r="T933" t="s">
        <v>74</v>
      </c>
      <c r="U933" t="s">
        <v>10762</v>
      </c>
      <c r="V933" t="s">
        <v>10763</v>
      </c>
      <c r="W933" t="s">
        <v>10764</v>
      </c>
      <c r="X933" t="s">
        <v>10765</v>
      </c>
      <c r="Y933" t="s">
        <v>10766</v>
      </c>
      <c r="Z933" t="s">
        <v>74</v>
      </c>
      <c r="AA933" t="s">
        <v>74</v>
      </c>
      <c r="AB933" t="s">
        <v>74</v>
      </c>
      <c r="AC933" t="s">
        <v>74</v>
      </c>
      <c r="AD933" t="s">
        <v>74</v>
      </c>
      <c r="AE933" t="s">
        <v>74</v>
      </c>
      <c r="AF933" t="s">
        <v>74</v>
      </c>
      <c r="AG933">
        <v>39</v>
      </c>
      <c r="AH933">
        <v>13</v>
      </c>
      <c r="AI933">
        <v>13</v>
      </c>
      <c r="AJ933">
        <v>0</v>
      </c>
      <c r="AK933">
        <v>10</v>
      </c>
      <c r="AL933" t="s">
        <v>175</v>
      </c>
      <c r="AM933" t="s">
        <v>132</v>
      </c>
      <c r="AN933" t="s">
        <v>860</v>
      </c>
      <c r="AO933" t="s">
        <v>10767</v>
      </c>
      <c r="AP933" t="s">
        <v>74</v>
      </c>
      <c r="AQ933" t="s">
        <v>74</v>
      </c>
      <c r="AR933" t="s">
        <v>10768</v>
      </c>
      <c r="AS933" t="s">
        <v>10769</v>
      </c>
      <c r="AT933" t="s">
        <v>10613</v>
      </c>
      <c r="AU933">
        <v>1996</v>
      </c>
      <c r="AV933">
        <v>43</v>
      </c>
      <c r="AW933">
        <v>10</v>
      </c>
      <c r="AX933" t="s">
        <v>74</v>
      </c>
      <c r="AY933" t="s">
        <v>74</v>
      </c>
      <c r="AZ933" t="s">
        <v>74</v>
      </c>
      <c r="BA933" t="s">
        <v>74</v>
      </c>
      <c r="BB933">
        <v>1647</v>
      </c>
      <c r="BC933">
        <v>1659</v>
      </c>
      <c r="BD933" t="s">
        <v>74</v>
      </c>
      <c r="BE933" t="s">
        <v>10770</v>
      </c>
      <c r="BF933" t="str">
        <f>HYPERLINK("http://dx.doi.org/10.1016/S0967-0637(96)00054-4","http://dx.doi.org/10.1016/S0967-0637(96)00054-4")</f>
        <v>http://dx.doi.org/10.1016/S0967-0637(96)00054-4</v>
      </c>
      <c r="BG933" t="s">
        <v>74</v>
      </c>
      <c r="BH933" t="s">
        <v>74</v>
      </c>
      <c r="BI933">
        <v>13</v>
      </c>
      <c r="BJ933" t="s">
        <v>1061</v>
      </c>
      <c r="BK933" t="s">
        <v>95</v>
      </c>
      <c r="BL933" t="s">
        <v>1061</v>
      </c>
      <c r="BM933" t="s">
        <v>10771</v>
      </c>
      <c r="BN933" t="s">
        <v>74</v>
      </c>
      <c r="BO933" t="s">
        <v>74</v>
      </c>
      <c r="BP933" t="s">
        <v>74</v>
      </c>
      <c r="BQ933" t="s">
        <v>74</v>
      </c>
      <c r="BR933" t="s">
        <v>97</v>
      </c>
      <c r="BS933" t="s">
        <v>10772</v>
      </c>
      <c r="BT933" t="str">
        <f>HYPERLINK("https%3A%2F%2Fwww.webofscience.com%2Fwos%2Fwoscc%2Ffull-record%2FWOS:A1996WD66700005","View Full Record in Web of Science")</f>
        <v>View Full Record in Web of Science</v>
      </c>
    </row>
    <row r="934" spans="1:72" x14ac:dyDescent="0.15">
      <c r="A934" t="s">
        <v>72</v>
      </c>
      <c r="B934" t="s">
        <v>10773</v>
      </c>
      <c r="C934" t="s">
        <v>74</v>
      </c>
      <c r="D934" t="s">
        <v>74</v>
      </c>
      <c r="E934" t="s">
        <v>74</v>
      </c>
      <c r="F934" t="s">
        <v>10773</v>
      </c>
      <c r="G934" t="s">
        <v>74</v>
      </c>
      <c r="H934" t="s">
        <v>74</v>
      </c>
      <c r="I934" t="s">
        <v>10774</v>
      </c>
      <c r="J934" t="s">
        <v>1408</v>
      </c>
      <c r="K934" t="s">
        <v>74</v>
      </c>
      <c r="L934" t="s">
        <v>74</v>
      </c>
      <c r="M934" t="s">
        <v>77</v>
      </c>
      <c r="N934" t="s">
        <v>78</v>
      </c>
      <c r="O934" t="s">
        <v>74</v>
      </c>
      <c r="P934" t="s">
        <v>74</v>
      </c>
      <c r="Q934" t="s">
        <v>74</v>
      </c>
      <c r="R934" t="s">
        <v>74</v>
      </c>
      <c r="S934" t="s">
        <v>74</v>
      </c>
      <c r="T934" t="s">
        <v>10775</v>
      </c>
      <c r="U934" t="s">
        <v>10776</v>
      </c>
      <c r="V934" t="s">
        <v>10777</v>
      </c>
      <c r="W934" t="s">
        <v>10778</v>
      </c>
      <c r="X934" t="s">
        <v>10779</v>
      </c>
      <c r="Y934" t="s">
        <v>10780</v>
      </c>
      <c r="Z934" t="s">
        <v>74</v>
      </c>
      <c r="AA934" t="s">
        <v>74</v>
      </c>
      <c r="AB934" t="s">
        <v>74</v>
      </c>
      <c r="AC934" t="s">
        <v>74</v>
      </c>
      <c r="AD934" t="s">
        <v>74</v>
      </c>
      <c r="AE934" t="s">
        <v>74</v>
      </c>
      <c r="AF934" t="s">
        <v>74</v>
      </c>
      <c r="AG934">
        <v>45</v>
      </c>
      <c r="AH934">
        <v>98</v>
      </c>
      <c r="AI934">
        <v>105</v>
      </c>
      <c r="AJ934">
        <v>2</v>
      </c>
      <c r="AK934">
        <v>27</v>
      </c>
      <c r="AL934" t="s">
        <v>108</v>
      </c>
      <c r="AM934" t="s">
        <v>109</v>
      </c>
      <c r="AN934" t="s">
        <v>110</v>
      </c>
      <c r="AO934" t="s">
        <v>1413</v>
      </c>
      <c r="AP934" t="s">
        <v>74</v>
      </c>
      <c r="AQ934" t="s">
        <v>74</v>
      </c>
      <c r="AR934" t="s">
        <v>1414</v>
      </c>
      <c r="AS934" t="s">
        <v>1415</v>
      </c>
      <c r="AT934" t="s">
        <v>10613</v>
      </c>
      <c r="AU934">
        <v>1996</v>
      </c>
      <c r="AV934">
        <v>144</v>
      </c>
      <c r="AW934" t="s">
        <v>636</v>
      </c>
      <c r="AX934" t="s">
        <v>74</v>
      </c>
      <c r="AY934" t="s">
        <v>74</v>
      </c>
      <c r="AZ934" t="s">
        <v>74</v>
      </c>
      <c r="BA934" t="s">
        <v>74</v>
      </c>
      <c r="BB934">
        <v>9</v>
      </c>
      <c r="BC934">
        <v>19</v>
      </c>
      <c r="BD934" t="s">
        <v>74</v>
      </c>
      <c r="BE934" t="s">
        <v>10781</v>
      </c>
      <c r="BF934" t="str">
        <f>HYPERLINK("http://dx.doi.org/10.1016/0012-821X(96)00157-4","http://dx.doi.org/10.1016/0012-821X(96)00157-4")</f>
        <v>http://dx.doi.org/10.1016/0012-821X(96)00157-4</v>
      </c>
      <c r="BG934" t="s">
        <v>74</v>
      </c>
      <c r="BH934" t="s">
        <v>74</v>
      </c>
      <c r="BI934">
        <v>11</v>
      </c>
      <c r="BJ934" t="s">
        <v>225</v>
      </c>
      <c r="BK934" t="s">
        <v>95</v>
      </c>
      <c r="BL934" t="s">
        <v>225</v>
      </c>
      <c r="BM934" t="s">
        <v>10782</v>
      </c>
      <c r="BN934" t="s">
        <v>74</v>
      </c>
      <c r="BO934" t="s">
        <v>74</v>
      </c>
      <c r="BP934" t="s">
        <v>74</v>
      </c>
      <c r="BQ934" t="s">
        <v>74</v>
      </c>
      <c r="BR934" t="s">
        <v>97</v>
      </c>
      <c r="BS934" t="s">
        <v>10783</v>
      </c>
      <c r="BT934" t="str">
        <f>HYPERLINK("https%3A%2F%2Fwww.webofscience.com%2Fwos%2Fwoscc%2Ffull-record%2FWOS:A1996VQ22700002","View Full Record in Web of Science")</f>
        <v>View Full Record in Web of Science</v>
      </c>
    </row>
    <row r="935" spans="1:72" x14ac:dyDescent="0.15">
      <c r="A935" t="s">
        <v>72</v>
      </c>
      <c r="B935" t="s">
        <v>10784</v>
      </c>
      <c r="C935" t="s">
        <v>74</v>
      </c>
      <c r="D935" t="s">
        <v>74</v>
      </c>
      <c r="E935" t="s">
        <v>74</v>
      </c>
      <c r="F935" t="s">
        <v>10784</v>
      </c>
      <c r="G935" t="s">
        <v>74</v>
      </c>
      <c r="H935" t="s">
        <v>74</v>
      </c>
      <c r="I935" t="s">
        <v>10785</v>
      </c>
      <c r="J935" t="s">
        <v>1408</v>
      </c>
      <c r="K935" t="s">
        <v>74</v>
      </c>
      <c r="L935" t="s">
        <v>74</v>
      </c>
      <c r="M935" t="s">
        <v>77</v>
      </c>
      <c r="N935" t="s">
        <v>78</v>
      </c>
      <c r="O935" t="s">
        <v>74</v>
      </c>
      <c r="P935" t="s">
        <v>74</v>
      </c>
      <c r="Q935" t="s">
        <v>74</v>
      </c>
      <c r="R935" t="s">
        <v>74</v>
      </c>
      <c r="S935" t="s">
        <v>74</v>
      </c>
      <c r="T935" t="s">
        <v>10786</v>
      </c>
      <c r="U935" t="s">
        <v>10787</v>
      </c>
      <c r="V935" t="s">
        <v>10788</v>
      </c>
      <c r="W935" t="s">
        <v>10789</v>
      </c>
      <c r="X935" t="s">
        <v>7792</v>
      </c>
      <c r="Y935" t="s">
        <v>10790</v>
      </c>
      <c r="Z935" t="s">
        <v>74</v>
      </c>
      <c r="AA935" t="s">
        <v>74</v>
      </c>
      <c r="AB935" t="s">
        <v>74</v>
      </c>
      <c r="AC935" t="s">
        <v>74</v>
      </c>
      <c r="AD935" t="s">
        <v>74</v>
      </c>
      <c r="AE935" t="s">
        <v>74</v>
      </c>
      <c r="AF935" t="s">
        <v>74</v>
      </c>
      <c r="AG935">
        <v>41</v>
      </c>
      <c r="AH935">
        <v>35</v>
      </c>
      <c r="AI935">
        <v>38</v>
      </c>
      <c r="AJ935">
        <v>0</v>
      </c>
      <c r="AK935">
        <v>3</v>
      </c>
      <c r="AL935" t="s">
        <v>108</v>
      </c>
      <c r="AM935" t="s">
        <v>109</v>
      </c>
      <c r="AN935" t="s">
        <v>110</v>
      </c>
      <c r="AO935" t="s">
        <v>1413</v>
      </c>
      <c r="AP935" t="s">
        <v>74</v>
      </c>
      <c r="AQ935" t="s">
        <v>74</v>
      </c>
      <c r="AR935" t="s">
        <v>1414</v>
      </c>
      <c r="AS935" t="s">
        <v>1415</v>
      </c>
      <c r="AT935" t="s">
        <v>10613</v>
      </c>
      <c r="AU935">
        <v>1996</v>
      </c>
      <c r="AV935">
        <v>144</v>
      </c>
      <c r="AW935" t="s">
        <v>636</v>
      </c>
      <c r="AX935" t="s">
        <v>74</v>
      </c>
      <c r="AY935" t="s">
        <v>74</v>
      </c>
      <c r="AZ935" t="s">
        <v>74</v>
      </c>
      <c r="BA935" t="s">
        <v>74</v>
      </c>
      <c r="BB935">
        <v>297</v>
      </c>
      <c r="BC935">
        <v>314</v>
      </c>
      <c r="BD935" t="s">
        <v>74</v>
      </c>
      <c r="BE935" t="s">
        <v>10791</v>
      </c>
      <c r="BF935" t="str">
        <f>HYPERLINK("http://dx.doi.org/10.1016/0012-821X(96)00164-1","http://dx.doi.org/10.1016/0012-821X(96)00164-1")</f>
        <v>http://dx.doi.org/10.1016/0012-821X(96)00164-1</v>
      </c>
      <c r="BG935" t="s">
        <v>74</v>
      </c>
      <c r="BH935" t="s">
        <v>74</v>
      </c>
      <c r="BI935">
        <v>18</v>
      </c>
      <c r="BJ935" t="s">
        <v>225</v>
      </c>
      <c r="BK935" t="s">
        <v>95</v>
      </c>
      <c r="BL935" t="s">
        <v>225</v>
      </c>
      <c r="BM935" t="s">
        <v>10782</v>
      </c>
      <c r="BN935" t="s">
        <v>74</v>
      </c>
      <c r="BO935" t="s">
        <v>74</v>
      </c>
      <c r="BP935" t="s">
        <v>74</v>
      </c>
      <c r="BQ935" t="s">
        <v>74</v>
      </c>
      <c r="BR935" t="s">
        <v>97</v>
      </c>
      <c r="BS935" t="s">
        <v>10792</v>
      </c>
      <c r="BT935" t="str">
        <f>HYPERLINK("https%3A%2F%2Fwww.webofscience.com%2Fwos%2Fwoscc%2Ffull-record%2FWOS:A1996VQ22700023","View Full Record in Web of Science")</f>
        <v>View Full Record in Web of Science</v>
      </c>
    </row>
    <row r="936" spans="1:72" x14ac:dyDescent="0.15">
      <c r="A936" t="s">
        <v>72</v>
      </c>
      <c r="B936" t="s">
        <v>10793</v>
      </c>
      <c r="C936" t="s">
        <v>74</v>
      </c>
      <c r="D936" t="s">
        <v>74</v>
      </c>
      <c r="E936" t="s">
        <v>74</v>
      </c>
      <c r="F936" t="s">
        <v>10793</v>
      </c>
      <c r="G936" t="s">
        <v>74</v>
      </c>
      <c r="H936" t="s">
        <v>74</v>
      </c>
      <c r="I936" t="s">
        <v>10794</v>
      </c>
      <c r="J936" t="s">
        <v>10795</v>
      </c>
      <c r="K936" t="s">
        <v>74</v>
      </c>
      <c r="L936" t="s">
        <v>74</v>
      </c>
      <c r="M936" t="s">
        <v>77</v>
      </c>
      <c r="N936" t="s">
        <v>78</v>
      </c>
      <c r="O936" t="s">
        <v>74</v>
      </c>
      <c r="P936" t="s">
        <v>74</v>
      </c>
      <c r="Q936" t="s">
        <v>74</v>
      </c>
      <c r="R936" t="s">
        <v>74</v>
      </c>
      <c r="S936" t="s">
        <v>74</v>
      </c>
      <c r="T936" t="s">
        <v>74</v>
      </c>
      <c r="U936" t="s">
        <v>10796</v>
      </c>
      <c r="V936" t="s">
        <v>10797</v>
      </c>
      <c r="W936" t="s">
        <v>10798</v>
      </c>
      <c r="X936" t="s">
        <v>10799</v>
      </c>
      <c r="Y936" t="s">
        <v>74</v>
      </c>
      <c r="Z936" t="s">
        <v>74</v>
      </c>
      <c r="AA936" t="s">
        <v>858</v>
      </c>
      <c r="AB936" t="s">
        <v>10800</v>
      </c>
      <c r="AC936" t="s">
        <v>74</v>
      </c>
      <c r="AD936" t="s">
        <v>74</v>
      </c>
      <c r="AE936" t="s">
        <v>74</v>
      </c>
      <c r="AF936" t="s">
        <v>74</v>
      </c>
      <c r="AG936">
        <v>20</v>
      </c>
      <c r="AH936">
        <v>9</v>
      </c>
      <c r="AI936">
        <v>9</v>
      </c>
      <c r="AJ936">
        <v>0</v>
      </c>
      <c r="AK936">
        <v>0</v>
      </c>
      <c r="AL936" t="s">
        <v>10801</v>
      </c>
      <c r="AM936" t="s">
        <v>10802</v>
      </c>
      <c r="AN936" t="s">
        <v>10803</v>
      </c>
      <c r="AO936" t="s">
        <v>10804</v>
      </c>
      <c r="AP936" t="s">
        <v>74</v>
      </c>
      <c r="AQ936" t="s">
        <v>74</v>
      </c>
      <c r="AR936" t="s">
        <v>10805</v>
      </c>
      <c r="AS936" t="s">
        <v>10806</v>
      </c>
      <c r="AT936" t="s">
        <v>10613</v>
      </c>
      <c r="AU936">
        <v>1996</v>
      </c>
      <c r="AV936">
        <v>126</v>
      </c>
      <c r="AW936">
        <v>10</v>
      </c>
      <c r="AX936" t="s">
        <v>74</v>
      </c>
      <c r="AY936" t="s">
        <v>74</v>
      </c>
      <c r="AZ936" t="s">
        <v>74</v>
      </c>
      <c r="BA936" t="s">
        <v>74</v>
      </c>
      <c r="BB936">
        <v>667</v>
      </c>
      <c r="BC936">
        <v>672</v>
      </c>
      <c r="BD936" t="s">
        <v>74</v>
      </c>
      <c r="BE936" t="s">
        <v>74</v>
      </c>
      <c r="BF936" t="s">
        <v>74</v>
      </c>
      <c r="BG936" t="s">
        <v>74</v>
      </c>
      <c r="BH936" t="s">
        <v>74</v>
      </c>
      <c r="BI936">
        <v>6</v>
      </c>
      <c r="BJ936" t="s">
        <v>3018</v>
      </c>
      <c r="BK936" t="s">
        <v>866</v>
      </c>
      <c r="BL936" t="s">
        <v>678</v>
      </c>
      <c r="BM936" t="s">
        <v>10807</v>
      </c>
      <c r="BN936" t="s">
        <v>74</v>
      </c>
      <c r="BO936" t="s">
        <v>74</v>
      </c>
      <c r="BP936" t="s">
        <v>74</v>
      </c>
      <c r="BQ936" t="s">
        <v>74</v>
      </c>
      <c r="BR936" t="s">
        <v>97</v>
      </c>
      <c r="BS936" t="s">
        <v>10808</v>
      </c>
      <c r="BT936" t="str">
        <f>HYPERLINK("https%3A%2F%2Fwww.webofscience.com%2Fwos%2Fwoscc%2Ffull-record%2FWOS:A1996VM22900007","View Full Record in Web of Science")</f>
        <v>View Full Record in Web of Science</v>
      </c>
    </row>
    <row r="937" spans="1:72" x14ac:dyDescent="0.15">
      <c r="A937" t="s">
        <v>72</v>
      </c>
      <c r="B937" t="s">
        <v>10809</v>
      </c>
      <c r="C937" t="s">
        <v>74</v>
      </c>
      <c r="D937" t="s">
        <v>74</v>
      </c>
      <c r="E937" t="s">
        <v>74</v>
      </c>
      <c r="F937" t="s">
        <v>10809</v>
      </c>
      <c r="G937" t="s">
        <v>74</v>
      </c>
      <c r="H937" t="s">
        <v>74</v>
      </c>
      <c r="I937" t="s">
        <v>10810</v>
      </c>
      <c r="J937" t="s">
        <v>10811</v>
      </c>
      <c r="K937" t="s">
        <v>74</v>
      </c>
      <c r="L937" t="s">
        <v>74</v>
      </c>
      <c r="M937" t="s">
        <v>1577</v>
      </c>
      <c r="N937" t="s">
        <v>78</v>
      </c>
      <c r="O937" t="s">
        <v>74</v>
      </c>
      <c r="P937" t="s">
        <v>74</v>
      </c>
      <c r="Q937" t="s">
        <v>74</v>
      </c>
      <c r="R937" t="s">
        <v>74</v>
      </c>
      <c r="S937" t="s">
        <v>74</v>
      </c>
      <c r="T937" t="s">
        <v>74</v>
      </c>
      <c r="U937" t="s">
        <v>10812</v>
      </c>
      <c r="V937" t="s">
        <v>10813</v>
      </c>
      <c r="W937" t="s">
        <v>10814</v>
      </c>
      <c r="X937" t="s">
        <v>9240</v>
      </c>
      <c r="Y937" t="s">
        <v>10815</v>
      </c>
      <c r="Z937" t="s">
        <v>74</v>
      </c>
      <c r="AA937" t="s">
        <v>10816</v>
      </c>
      <c r="AB937" t="s">
        <v>74</v>
      </c>
      <c r="AC937" t="s">
        <v>74</v>
      </c>
      <c r="AD937" t="s">
        <v>74</v>
      </c>
      <c r="AE937" t="s">
        <v>74</v>
      </c>
      <c r="AF937" t="s">
        <v>74</v>
      </c>
      <c r="AG937">
        <v>42</v>
      </c>
      <c r="AH937">
        <v>3</v>
      </c>
      <c r="AI937">
        <v>5</v>
      </c>
      <c r="AJ937">
        <v>0</v>
      </c>
      <c r="AK937">
        <v>2</v>
      </c>
      <c r="AL937" t="s">
        <v>10817</v>
      </c>
      <c r="AM937" t="s">
        <v>1584</v>
      </c>
      <c r="AN937" t="s">
        <v>10818</v>
      </c>
      <c r="AO937" t="s">
        <v>10819</v>
      </c>
      <c r="AP937" t="s">
        <v>74</v>
      </c>
      <c r="AQ937" t="s">
        <v>74</v>
      </c>
      <c r="AR937" t="s">
        <v>10820</v>
      </c>
      <c r="AS937" t="s">
        <v>10821</v>
      </c>
      <c r="AT937" t="s">
        <v>10613</v>
      </c>
      <c r="AU937">
        <v>1996</v>
      </c>
      <c r="AV937" t="s">
        <v>74</v>
      </c>
      <c r="AW937">
        <v>10</v>
      </c>
      <c r="AX937" t="s">
        <v>74</v>
      </c>
      <c r="AY937" t="s">
        <v>74</v>
      </c>
      <c r="AZ937" t="s">
        <v>74</v>
      </c>
      <c r="BA937" t="s">
        <v>74</v>
      </c>
      <c r="BB937">
        <v>963</v>
      </c>
      <c r="BC937">
        <v>975</v>
      </c>
      <c r="BD937" t="s">
        <v>74</v>
      </c>
      <c r="BE937" t="s">
        <v>74</v>
      </c>
      <c r="BF937" t="s">
        <v>74</v>
      </c>
      <c r="BG937" t="s">
        <v>74</v>
      </c>
      <c r="BH937" t="s">
        <v>74</v>
      </c>
      <c r="BI937">
        <v>13</v>
      </c>
      <c r="BJ937" t="s">
        <v>225</v>
      </c>
      <c r="BK937" t="s">
        <v>95</v>
      </c>
      <c r="BL937" t="s">
        <v>225</v>
      </c>
      <c r="BM937" t="s">
        <v>10822</v>
      </c>
      <c r="BN937" t="s">
        <v>74</v>
      </c>
      <c r="BO937" t="s">
        <v>74</v>
      </c>
      <c r="BP937" t="s">
        <v>74</v>
      </c>
      <c r="BQ937" t="s">
        <v>74</v>
      </c>
      <c r="BR937" t="s">
        <v>97</v>
      </c>
      <c r="BS937" t="s">
        <v>10823</v>
      </c>
      <c r="BT937" t="str">
        <f>HYPERLINK("https%3A%2F%2Fwww.webofscience.com%2Fwos%2Fwoscc%2Ffull-record%2FWOS:A1996VY05000005","View Full Record in Web of Science")</f>
        <v>View Full Record in Web of Science</v>
      </c>
    </row>
    <row r="938" spans="1:72" x14ac:dyDescent="0.15">
      <c r="A938" t="s">
        <v>72</v>
      </c>
      <c r="B938" t="s">
        <v>10824</v>
      </c>
      <c r="C938" t="s">
        <v>74</v>
      </c>
      <c r="D938" t="s">
        <v>74</v>
      </c>
      <c r="E938" t="s">
        <v>74</v>
      </c>
      <c r="F938" t="s">
        <v>10824</v>
      </c>
      <c r="G938" t="s">
        <v>74</v>
      </c>
      <c r="H938" t="s">
        <v>74</v>
      </c>
      <c r="I938" t="s">
        <v>10825</v>
      </c>
      <c r="J938" t="s">
        <v>3322</v>
      </c>
      <c r="K938" t="s">
        <v>74</v>
      </c>
      <c r="L938" t="s">
        <v>74</v>
      </c>
      <c r="M938" t="s">
        <v>77</v>
      </c>
      <c r="N938" t="s">
        <v>78</v>
      </c>
      <c r="O938" t="s">
        <v>74</v>
      </c>
      <c r="P938" t="s">
        <v>74</v>
      </c>
      <c r="Q938" t="s">
        <v>74</v>
      </c>
      <c r="R938" t="s">
        <v>74</v>
      </c>
      <c r="S938" t="s">
        <v>74</v>
      </c>
      <c r="T938" t="s">
        <v>74</v>
      </c>
      <c r="U938" t="s">
        <v>10826</v>
      </c>
      <c r="V938" t="s">
        <v>10827</v>
      </c>
      <c r="W938" t="s">
        <v>1950</v>
      </c>
      <c r="X938" t="s">
        <v>380</v>
      </c>
      <c r="Y938" t="s">
        <v>1951</v>
      </c>
      <c r="Z938" t="s">
        <v>74</v>
      </c>
      <c r="AA938" t="s">
        <v>10828</v>
      </c>
      <c r="AB938" t="s">
        <v>10829</v>
      </c>
      <c r="AC938" t="s">
        <v>74</v>
      </c>
      <c r="AD938" t="s">
        <v>74</v>
      </c>
      <c r="AE938" t="s">
        <v>74</v>
      </c>
      <c r="AF938" t="s">
        <v>74</v>
      </c>
      <c r="AG938">
        <v>30</v>
      </c>
      <c r="AH938">
        <v>157</v>
      </c>
      <c r="AI938">
        <v>173</v>
      </c>
      <c r="AJ938">
        <v>3</v>
      </c>
      <c r="AK938">
        <v>24</v>
      </c>
      <c r="AL938" t="s">
        <v>1309</v>
      </c>
      <c r="AM938" t="s">
        <v>572</v>
      </c>
      <c r="AN938" t="s">
        <v>1310</v>
      </c>
      <c r="AO938" t="s">
        <v>3330</v>
      </c>
      <c r="AP938" t="s">
        <v>74</v>
      </c>
      <c r="AQ938" t="s">
        <v>74</v>
      </c>
      <c r="AR938" t="s">
        <v>3331</v>
      </c>
      <c r="AS938" t="s">
        <v>3332</v>
      </c>
      <c r="AT938" t="s">
        <v>10613</v>
      </c>
      <c r="AU938">
        <v>1996</v>
      </c>
      <c r="AV938">
        <v>46</v>
      </c>
      <c r="AW938">
        <v>4</v>
      </c>
      <c r="AX938" t="s">
        <v>74</v>
      </c>
      <c r="AY938" t="s">
        <v>74</v>
      </c>
      <c r="AZ938" t="s">
        <v>74</v>
      </c>
      <c r="BA938" t="s">
        <v>74</v>
      </c>
      <c r="BB938">
        <v>841</v>
      </c>
      <c r="BC938">
        <v>848</v>
      </c>
      <c r="BD938" t="s">
        <v>74</v>
      </c>
      <c r="BE938" t="s">
        <v>10830</v>
      </c>
      <c r="BF938" t="str">
        <f>HYPERLINK("http://dx.doi.org/10.1099/00207713-46-4-841","http://dx.doi.org/10.1099/00207713-46-4-841")</f>
        <v>http://dx.doi.org/10.1099/00207713-46-4-841</v>
      </c>
      <c r="BG938" t="s">
        <v>74</v>
      </c>
      <c r="BH938" t="s">
        <v>74</v>
      </c>
      <c r="BI938">
        <v>8</v>
      </c>
      <c r="BJ938" t="s">
        <v>1044</v>
      </c>
      <c r="BK938" t="s">
        <v>95</v>
      </c>
      <c r="BL938" t="s">
        <v>1044</v>
      </c>
      <c r="BM938" t="s">
        <v>10831</v>
      </c>
      <c r="BN938">
        <v>8863407</v>
      </c>
      <c r="BO938" t="s">
        <v>227</v>
      </c>
      <c r="BP938" t="s">
        <v>74</v>
      </c>
      <c r="BQ938" t="s">
        <v>74</v>
      </c>
      <c r="BR938" t="s">
        <v>97</v>
      </c>
      <c r="BS938" t="s">
        <v>10832</v>
      </c>
      <c r="BT938" t="str">
        <f>HYPERLINK("https%3A%2F%2Fwww.webofscience.com%2Fwos%2Fwoscc%2Ffull-record%2FWOS:A1996VL86700001","View Full Record in Web of Science")</f>
        <v>View Full Record in Web of Science</v>
      </c>
    </row>
    <row r="939" spans="1:72" x14ac:dyDescent="0.15">
      <c r="A939" t="s">
        <v>72</v>
      </c>
      <c r="B939" t="s">
        <v>10833</v>
      </c>
      <c r="C939" t="s">
        <v>74</v>
      </c>
      <c r="D939" t="s">
        <v>74</v>
      </c>
      <c r="E939" t="s">
        <v>74</v>
      </c>
      <c r="F939" t="s">
        <v>10833</v>
      </c>
      <c r="G939" t="s">
        <v>74</v>
      </c>
      <c r="H939" t="s">
        <v>74</v>
      </c>
      <c r="I939" t="s">
        <v>10834</v>
      </c>
      <c r="J939" t="s">
        <v>7728</v>
      </c>
      <c r="K939" t="s">
        <v>74</v>
      </c>
      <c r="L939" t="s">
        <v>74</v>
      </c>
      <c r="M939" t="s">
        <v>77</v>
      </c>
      <c r="N939" t="s">
        <v>78</v>
      </c>
      <c r="O939" t="s">
        <v>74</v>
      </c>
      <c r="P939" t="s">
        <v>74</v>
      </c>
      <c r="Q939" t="s">
        <v>74</v>
      </c>
      <c r="R939" t="s">
        <v>74</v>
      </c>
      <c r="S939" t="s">
        <v>74</v>
      </c>
      <c r="T939" t="s">
        <v>10835</v>
      </c>
      <c r="U939" t="s">
        <v>10836</v>
      </c>
      <c r="V939" t="s">
        <v>10837</v>
      </c>
      <c r="W939" t="s">
        <v>10838</v>
      </c>
      <c r="X939" t="s">
        <v>10839</v>
      </c>
      <c r="Y939" t="s">
        <v>74</v>
      </c>
      <c r="Z939" t="s">
        <v>74</v>
      </c>
      <c r="AA939" t="s">
        <v>10840</v>
      </c>
      <c r="AB939" t="s">
        <v>10841</v>
      </c>
      <c r="AC939" t="s">
        <v>74</v>
      </c>
      <c r="AD939" t="s">
        <v>74</v>
      </c>
      <c r="AE939" t="s">
        <v>74</v>
      </c>
      <c r="AF939" t="s">
        <v>74</v>
      </c>
      <c r="AG939">
        <v>47</v>
      </c>
      <c r="AH939">
        <v>25</v>
      </c>
      <c r="AI939">
        <v>30</v>
      </c>
      <c r="AJ939">
        <v>0</v>
      </c>
      <c r="AK939">
        <v>3</v>
      </c>
      <c r="AL939" t="s">
        <v>1772</v>
      </c>
      <c r="AM939" t="s">
        <v>630</v>
      </c>
      <c r="AN939" t="s">
        <v>1773</v>
      </c>
      <c r="AO939" t="s">
        <v>7735</v>
      </c>
      <c r="AP939" t="s">
        <v>74</v>
      </c>
      <c r="AQ939" t="s">
        <v>74</v>
      </c>
      <c r="AR939" t="s">
        <v>7736</v>
      </c>
      <c r="AS939" t="s">
        <v>7737</v>
      </c>
      <c r="AT939" t="s">
        <v>10613</v>
      </c>
      <c r="AU939">
        <v>1996</v>
      </c>
      <c r="AV939">
        <v>25</v>
      </c>
      <c r="AW939">
        <v>2</v>
      </c>
      <c r="AX939" t="s">
        <v>74</v>
      </c>
      <c r="AY939" t="s">
        <v>74</v>
      </c>
      <c r="AZ939" t="s">
        <v>74</v>
      </c>
      <c r="BA939" t="s">
        <v>74</v>
      </c>
      <c r="BB939">
        <v>115</v>
      </c>
      <c r="BC939">
        <v>148</v>
      </c>
      <c r="BD939" t="s">
        <v>74</v>
      </c>
      <c r="BE939" t="s">
        <v>10842</v>
      </c>
      <c r="BF939" t="str">
        <f>HYPERLINK("http://dx.doi.org/10.1007/BF00053788","http://dx.doi.org/10.1007/BF00053788")</f>
        <v>http://dx.doi.org/10.1007/BF00053788</v>
      </c>
      <c r="BG939" t="s">
        <v>74</v>
      </c>
      <c r="BH939" t="s">
        <v>74</v>
      </c>
      <c r="BI939">
        <v>34</v>
      </c>
      <c r="BJ939" t="s">
        <v>2247</v>
      </c>
      <c r="BK939" t="s">
        <v>95</v>
      </c>
      <c r="BL939" t="s">
        <v>2248</v>
      </c>
      <c r="BM939" t="s">
        <v>10843</v>
      </c>
      <c r="BN939" t="s">
        <v>74</v>
      </c>
      <c r="BO939" t="s">
        <v>74</v>
      </c>
      <c r="BP939" t="s">
        <v>74</v>
      </c>
      <c r="BQ939" t="s">
        <v>74</v>
      </c>
      <c r="BR939" t="s">
        <v>97</v>
      </c>
      <c r="BS939" t="s">
        <v>10844</v>
      </c>
      <c r="BT939" t="str">
        <f>HYPERLINK("https%3A%2F%2Fwww.webofscience.com%2Fwos%2Fwoscc%2Ffull-record%2FWOS:A1996VW64000001","View Full Record in Web of Science")</f>
        <v>View Full Record in Web of Science</v>
      </c>
    </row>
    <row r="940" spans="1:72" x14ac:dyDescent="0.15">
      <c r="A940" t="s">
        <v>72</v>
      </c>
      <c r="B940" t="s">
        <v>10845</v>
      </c>
      <c r="C940" t="s">
        <v>74</v>
      </c>
      <c r="D940" t="s">
        <v>74</v>
      </c>
      <c r="E940" t="s">
        <v>74</v>
      </c>
      <c r="F940" t="s">
        <v>10845</v>
      </c>
      <c r="G940" t="s">
        <v>74</v>
      </c>
      <c r="H940" t="s">
        <v>74</v>
      </c>
      <c r="I940" t="s">
        <v>10846</v>
      </c>
      <c r="J940" t="s">
        <v>10847</v>
      </c>
      <c r="K940" t="s">
        <v>74</v>
      </c>
      <c r="L940" t="s">
        <v>74</v>
      </c>
      <c r="M940" t="s">
        <v>77</v>
      </c>
      <c r="N940" t="s">
        <v>78</v>
      </c>
      <c r="O940" t="s">
        <v>74</v>
      </c>
      <c r="P940" t="s">
        <v>74</v>
      </c>
      <c r="Q940" t="s">
        <v>74</v>
      </c>
      <c r="R940" t="s">
        <v>74</v>
      </c>
      <c r="S940" t="s">
        <v>74</v>
      </c>
      <c r="T940" t="s">
        <v>74</v>
      </c>
      <c r="U940" t="s">
        <v>10848</v>
      </c>
      <c r="V940" t="s">
        <v>10849</v>
      </c>
      <c r="W940" t="s">
        <v>10850</v>
      </c>
      <c r="X940" t="s">
        <v>10851</v>
      </c>
      <c r="Y940" t="s">
        <v>10852</v>
      </c>
      <c r="Z940" t="s">
        <v>74</v>
      </c>
      <c r="AA940" t="s">
        <v>10853</v>
      </c>
      <c r="AB940" t="s">
        <v>10854</v>
      </c>
      <c r="AC940" t="s">
        <v>74</v>
      </c>
      <c r="AD940" t="s">
        <v>74</v>
      </c>
      <c r="AE940" t="s">
        <v>74</v>
      </c>
      <c r="AF940" t="s">
        <v>74</v>
      </c>
      <c r="AG940">
        <v>30</v>
      </c>
      <c r="AH940">
        <v>62</v>
      </c>
      <c r="AI940">
        <v>63</v>
      </c>
      <c r="AJ940">
        <v>0</v>
      </c>
      <c r="AK940">
        <v>4</v>
      </c>
      <c r="AL940" t="s">
        <v>4410</v>
      </c>
      <c r="AM940" t="s">
        <v>824</v>
      </c>
      <c r="AN940" t="s">
        <v>4411</v>
      </c>
      <c r="AO940" t="s">
        <v>10855</v>
      </c>
      <c r="AP940" t="s">
        <v>74</v>
      </c>
      <c r="AQ940" t="s">
        <v>74</v>
      </c>
      <c r="AR940" t="s">
        <v>10856</v>
      </c>
      <c r="AS940" t="s">
        <v>10857</v>
      </c>
      <c r="AT940" t="s">
        <v>10613</v>
      </c>
      <c r="AU940">
        <v>1996</v>
      </c>
      <c r="AV940">
        <v>115</v>
      </c>
      <c r="AW940">
        <v>3</v>
      </c>
      <c r="AX940" t="s">
        <v>74</v>
      </c>
      <c r="AY940" t="s">
        <v>74</v>
      </c>
      <c r="AZ940" t="s">
        <v>74</v>
      </c>
      <c r="BA940" t="s">
        <v>74</v>
      </c>
      <c r="BB940">
        <v>265</v>
      </c>
      <c r="BC940">
        <v>282</v>
      </c>
      <c r="BD940" t="s">
        <v>74</v>
      </c>
      <c r="BE940" t="s">
        <v>10858</v>
      </c>
      <c r="BF940" t="str">
        <f>HYPERLINK("http://dx.doi.org/10.1016/S0021-9975(96)80084-3","http://dx.doi.org/10.1016/S0021-9975(96)80084-3")</f>
        <v>http://dx.doi.org/10.1016/S0021-9975(96)80084-3</v>
      </c>
      <c r="BG940" t="s">
        <v>74</v>
      </c>
      <c r="BH940" t="s">
        <v>74</v>
      </c>
      <c r="BI940">
        <v>18</v>
      </c>
      <c r="BJ940" t="s">
        <v>10859</v>
      </c>
      <c r="BK940" t="s">
        <v>95</v>
      </c>
      <c r="BL940" t="s">
        <v>10859</v>
      </c>
      <c r="BM940" t="s">
        <v>10860</v>
      </c>
      <c r="BN940">
        <v>8923237</v>
      </c>
      <c r="BO940" t="s">
        <v>74</v>
      </c>
      <c r="BP940" t="s">
        <v>74</v>
      </c>
      <c r="BQ940" t="s">
        <v>74</v>
      </c>
      <c r="BR940" t="s">
        <v>97</v>
      </c>
      <c r="BS940" t="s">
        <v>10861</v>
      </c>
      <c r="BT940" t="str">
        <f>HYPERLINK("https%3A%2F%2Fwww.webofscience.com%2Fwos%2Fwoscc%2Ffull-record%2FWOS:A1996VL85200006","View Full Record in Web of Science")</f>
        <v>View Full Record in Web of Science</v>
      </c>
    </row>
    <row r="941" spans="1:72" x14ac:dyDescent="0.15">
      <c r="A941" t="s">
        <v>72</v>
      </c>
      <c r="B941" t="s">
        <v>10862</v>
      </c>
      <c r="C941" t="s">
        <v>74</v>
      </c>
      <c r="D941" t="s">
        <v>74</v>
      </c>
      <c r="E941" t="s">
        <v>74</v>
      </c>
      <c r="F941" t="s">
        <v>10862</v>
      </c>
      <c r="G941" t="s">
        <v>74</v>
      </c>
      <c r="H941" t="s">
        <v>74</v>
      </c>
      <c r="I941" t="s">
        <v>10863</v>
      </c>
      <c r="J941" t="s">
        <v>10864</v>
      </c>
      <c r="K941" t="s">
        <v>74</v>
      </c>
      <c r="L941" t="s">
        <v>74</v>
      </c>
      <c r="M941" t="s">
        <v>77</v>
      </c>
      <c r="N941" t="s">
        <v>78</v>
      </c>
      <c r="O941" t="s">
        <v>74</v>
      </c>
      <c r="P941" t="s">
        <v>74</v>
      </c>
      <c r="Q941" t="s">
        <v>74</v>
      </c>
      <c r="R941" t="s">
        <v>74</v>
      </c>
      <c r="S941" t="s">
        <v>74</v>
      </c>
      <c r="T941" t="s">
        <v>10865</v>
      </c>
      <c r="U941" t="s">
        <v>10866</v>
      </c>
      <c r="V941" t="s">
        <v>10867</v>
      </c>
      <c r="W941" t="s">
        <v>10868</v>
      </c>
      <c r="X941" t="s">
        <v>10869</v>
      </c>
      <c r="Y941" t="s">
        <v>74</v>
      </c>
      <c r="Z941" t="s">
        <v>74</v>
      </c>
      <c r="AA941" t="s">
        <v>10870</v>
      </c>
      <c r="AB941" t="s">
        <v>10871</v>
      </c>
      <c r="AC941" t="s">
        <v>74</v>
      </c>
      <c r="AD941" t="s">
        <v>74</v>
      </c>
      <c r="AE941" t="s">
        <v>74</v>
      </c>
      <c r="AF941" t="s">
        <v>74</v>
      </c>
      <c r="AG941">
        <v>63</v>
      </c>
      <c r="AH941">
        <v>22</v>
      </c>
      <c r="AI941">
        <v>23</v>
      </c>
      <c r="AJ941">
        <v>0</v>
      </c>
      <c r="AK941">
        <v>0</v>
      </c>
      <c r="AL941" t="s">
        <v>86</v>
      </c>
      <c r="AM941" t="s">
        <v>87</v>
      </c>
      <c r="AN941" t="s">
        <v>88</v>
      </c>
      <c r="AO941" t="s">
        <v>10872</v>
      </c>
      <c r="AP941" t="s">
        <v>74</v>
      </c>
      <c r="AQ941" t="s">
        <v>74</v>
      </c>
      <c r="AR941" t="s">
        <v>10873</v>
      </c>
      <c r="AS941" t="s">
        <v>10874</v>
      </c>
      <c r="AT941" t="s">
        <v>10613</v>
      </c>
      <c r="AU941">
        <v>1996</v>
      </c>
      <c r="AV941">
        <v>179</v>
      </c>
      <c r="AW941">
        <v>4</v>
      </c>
      <c r="AX941" t="s">
        <v>74</v>
      </c>
      <c r="AY941" t="s">
        <v>74</v>
      </c>
      <c r="AZ941" t="s">
        <v>74</v>
      </c>
      <c r="BA941" t="s">
        <v>74</v>
      </c>
      <c r="BB941">
        <v>455</v>
      </c>
      <c r="BC941">
        <v>471</v>
      </c>
      <c r="BD941" t="s">
        <v>74</v>
      </c>
      <c r="BE941" t="s">
        <v>74</v>
      </c>
      <c r="BF941" t="s">
        <v>74</v>
      </c>
      <c r="BG941" t="s">
        <v>74</v>
      </c>
      <c r="BH941" t="s">
        <v>74</v>
      </c>
      <c r="BI941">
        <v>17</v>
      </c>
      <c r="BJ941" t="s">
        <v>10875</v>
      </c>
      <c r="BK941" t="s">
        <v>95</v>
      </c>
      <c r="BL941" t="s">
        <v>10876</v>
      </c>
      <c r="BM941" t="s">
        <v>10877</v>
      </c>
      <c r="BN941" t="s">
        <v>74</v>
      </c>
      <c r="BO941" t="s">
        <v>74</v>
      </c>
      <c r="BP941" t="s">
        <v>74</v>
      </c>
      <c r="BQ941" t="s">
        <v>74</v>
      </c>
      <c r="BR941" t="s">
        <v>97</v>
      </c>
      <c r="BS941" t="s">
        <v>10878</v>
      </c>
      <c r="BT941" t="str">
        <f>HYPERLINK("https%3A%2F%2Fwww.webofscience.com%2Fwos%2Fwoscc%2Ffull-record%2FWOS:A1996VM30500003","View Full Record in Web of Science")</f>
        <v>View Full Record in Web of Science</v>
      </c>
    </row>
    <row r="942" spans="1:72" x14ac:dyDescent="0.15">
      <c r="A942" t="s">
        <v>72</v>
      </c>
      <c r="B942" t="s">
        <v>5257</v>
      </c>
      <c r="C942" t="s">
        <v>74</v>
      </c>
      <c r="D942" t="s">
        <v>74</v>
      </c>
      <c r="E942" t="s">
        <v>74</v>
      </c>
      <c r="F942" t="s">
        <v>5257</v>
      </c>
      <c r="G942" t="s">
        <v>74</v>
      </c>
      <c r="H942" t="s">
        <v>74</v>
      </c>
      <c r="I942" t="s">
        <v>10879</v>
      </c>
      <c r="J942" t="s">
        <v>10166</v>
      </c>
      <c r="K942" t="s">
        <v>74</v>
      </c>
      <c r="L942" t="s">
        <v>74</v>
      </c>
      <c r="M942" t="s">
        <v>77</v>
      </c>
      <c r="N942" t="s">
        <v>78</v>
      </c>
      <c r="O942" t="s">
        <v>74</v>
      </c>
      <c r="P942" t="s">
        <v>74</v>
      </c>
      <c r="Q942" t="s">
        <v>74</v>
      </c>
      <c r="R942" t="s">
        <v>74</v>
      </c>
      <c r="S942" t="s">
        <v>74</v>
      </c>
      <c r="T942" t="s">
        <v>10880</v>
      </c>
      <c r="U942" t="s">
        <v>10881</v>
      </c>
      <c r="V942" t="s">
        <v>10882</v>
      </c>
      <c r="W942" t="s">
        <v>74</v>
      </c>
      <c r="X942" t="s">
        <v>74</v>
      </c>
      <c r="Y942" t="s">
        <v>10883</v>
      </c>
      <c r="Z942" t="s">
        <v>74</v>
      </c>
      <c r="AA942" t="s">
        <v>74</v>
      </c>
      <c r="AB942" t="s">
        <v>74</v>
      </c>
      <c r="AC942" t="s">
        <v>74</v>
      </c>
      <c r="AD942" t="s">
        <v>74</v>
      </c>
      <c r="AE942" t="s">
        <v>74</v>
      </c>
      <c r="AF942" t="s">
        <v>74</v>
      </c>
      <c r="AG942">
        <v>23</v>
      </c>
      <c r="AH942">
        <v>29</v>
      </c>
      <c r="AI942">
        <v>33</v>
      </c>
      <c r="AJ942">
        <v>0</v>
      </c>
      <c r="AK942">
        <v>5</v>
      </c>
      <c r="AL942" t="s">
        <v>2667</v>
      </c>
      <c r="AM942" t="s">
        <v>1757</v>
      </c>
      <c r="AN942" t="s">
        <v>1758</v>
      </c>
      <c r="AO942" t="s">
        <v>10171</v>
      </c>
      <c r="AP942" t="s">
        <v>74</v>
      </c>
      <c r="AQ942" t="s">
        <v>74</v>
      </c>
      <c r="AR942" t="s">
        <v>10172</v>
      </c>
      <c r="AS942" t="s">
        <v>10173</v>
      </c>
      <c r="AT942" t="s">
        <v>10613</v>
      </c>
      <c r="AU942">
        <v>1996</v>
      </c>
      <c r="AV942">
        <v>49</v>
      </c>
      <c r="AW942">
        <v>4</v>
      </c>
      <c r="AX942" t="s">
        <v>74</v>
      </c>
      <c r="AY942" t="s">
        <v>74</v>
      </c>
      <c r="AZ942" t="s">
        <v>74</v>
      </c>
      <c r="BA942" t="s">
        <v>74</v>
      </c>
      <c r="BB942">
        <v>753</v>
      </c>
      <c r="BC942">
        <v>758</v>
      </c>
      <c r="BD942" t="s">
        <v>74</v>
      </c>
      <c r="BE942" t="s">
        <v>10884</v>
      </c>
      <c r="BF942" t="str">
        <f>HYPERLINK("http://dx.doi.org/10.1111/j.1095-8649.1996.tb00074.x","http://dx.doi.org/10.1111/j.1095-8649.1996.tb00074.x")</f>
        <v>http://dx.doi.org/10.1111/j.1095-8649.1996.tb00074.x</v>
      </c>
      <c r="BG942" t="s">
        <v>74</v>
      </c>
      <c r="BH942" t="s">
        <v>74</v>
      </c>
      <c r="BI942">
        <v>6</v>
      </c>
      <c r="BJ942" t="s">
        <v>7336</v>
      </c>
      <c r="BK942" t="s">
        <v>95</v>
      </c>
      <c r="BL942" t="s">
        <v>7336</v>
      </c>
      <c r="BM942" t="s">
        <v>10885</v>
      </c>
      <c r="BN942" t="s">
        <v>74</v>
      </c>
      <c r="BO942" t="s">
        <v>74</v>
      </c>
      <c r="BP942" t="s">
        <v>74</v>
      </c>
      <c r="BQ942" t="s">
        <v>74</v>
      </c>
      <c r="BR942" t="s">
        <v>97</v>
      </c>
      <c r="BS942" t="s">
        <v>10886</v>
      </c>
      <c r="BT942" t="str">
        <f>HYPERLINK("https%3A%2F%2Fwww.webofscience.com%2Fwos%2Fwoscc%2Ffull-record%2FWOS:A1996VR40200021","View Full Record in Web of Science")</f>
        <v>View Full Record in Web of Science</v>
      </c>
    </row>
    <row r="943" spans="1:72" x14ac:dyDescent="0.15">
      <c r="A943" t="s">
        <v>72</v>
      </c>
      <c r="B943" t="s">
        <v>10887</v>
      </c>
      <c r="C943" t="s">
        <v>74</v>
      </c>
      <c r="D943" t="s">
        <v>74</v>
      </c>
      <c r="E943" t="s">
        <v>74</v>
      </c>
      <c r="F943" t="s">
        <v>10887</v>
      </c>
      <c r="G943" t="s">
        <v>74</v>
      </c>
      <c r="H943" t="s">
        <v>74</v>
      </c>
      <c r="I943" t="s">
        <v>10888</v>
      </c>
      <c r="J943" t="s">
        <v>10889</v>
      </c>
      <c r="K943" t="s">
        <v>74</v>
      </c>
      <c r="L943" t="s">
        <v>74</v>
      </c>
      <c r="M943" t="s">
        <v>77</v>
      </c>
      <c r="N943" t="s">
        <v>78</v>
      </c>
      <c r="O943" t="s">
        <v>74</v>
      </c>
      <c r="P943" t="s">
        <v>74</v>
      </c>
      <c r="Q943" t="s">
        <v>74</v>
      </c>
      <c r="R943" t="s">
        <v>74</v>
      </c>
      <c r="S943" t="s">
        <v>74</v>
      </c>
      <c r="T943" t="s">
        <v>74</v>
      </c>
      <c r="U943" t="s">
        <v>10890</v>
      </c>
      <c r="V943" t="s">
        <v>10891</v>
      </c>
      <c r="W943" t="s">
        <v>4289</v>
      </c>
      <c r="X943" t="s">
        <v>2142</v>
      </c>
      <c r="Y943" t="s">
        <v>10892</v>
      </c>
      <c r="Z943" t="s">
        <v>74</v>
      </c>
      <c r="AA943" t="s">
        <v>74</v>
      </c>
      <c r="AB943" t="s">
        <v>74</v>
      </c>
      <c r="AC943" t="s">
        <v>74</v>
      </c>
      <c r="AD943" t="s">
        <v>74</v>
      </c>
      <c r="AE943" t="s">
        <v>74</v>
      </c>
      <c r="AF943" t="s">
        <v>74</v>
      </c>
      <c r="AG943">
        <v>85</v>
      </c>
      <c r="AH943">
        <v>14</v>
      </c>
      <c r="AI943">
        <v>16</v>
      </c>
      <c r="AJ943">
        <v>0</v>
      </c>
      <c r="AK943">
        <v>3</v>
      </c>
      <c r="AL943" t="s">
        <v>4383</v>
      </c>
      <c r="AM943" t="s">
        <v>4384</v>
      </c>
      <c r="AN943" t="s">
        <v>10893</v>
      </c>
      <c r="AO943" t="s">
        <v>10894</v>
      </c>
      <c r="AP943" t="s">
        <v>74</v>
      </c>
      <c r="AQ943" t="s">
        <v>74</v>
      </c>
      <c r="AR943" t="s">
        <v>10895</v>
      </c>
      <c r="AS943" t="s">
        <v>10896</v>
      </c>
      <c r="AT943" t="s">
        <v>10613</v>
      </c>
      <c r="AU943">
        <v>1996</v>
      </c>
      <c r="AV943">
        <v>15</v>
      </c>
      <c r="AW943" t="s">
        <v>74</v>
      </c>
      <c r="AX943">
        <v>2</v>
      </c>
      <c r="AY943" t="s">
        <v>74</v>
      </c>
      <c r="AZ943" t="s">
        <v>74</v>
      </c>
      <c r="BA943" t="s">
        <v>74</v>
      </c>
      <c r="BB943">
        <v>169</v>
      </c>
      <c r="BC943">
        <v>186</v>
      </c>
      <c r="BD943" t="s">
        <v>74</v>
      </c>
      <c r="BE943" t="s">
        <v>10897</v>
      </c>
      <c r="BF943" t="str">
        <f>HYPERLINK("http://dx.doi.org/10.1144/jm.15.2.169","http://dx.doi.org/10.1144/jm.15.2.169")</f>
        <v>http://dx.doi.org/10.1144/jm.15.2.169</v>
      </c>
      <c r="BG943" t="s">
        <v>74</v>
      </c>
      <c r="BH943" t="s">
        <v>74</v>
      </c>
      <c r="BI943">
        <v>18</v>
      </c>
      <c r="BJ943" t="s">
        <v>1745</v>
      </c>
      <c r="BK943" t="s">
        <v>95</v>
      </c>
      <c r="BL943" t="s">
        <v>1745</v>
      </c>
      <c r="BM943" t="s">
        <v>10898</v>
      </c>
      <c r="BN943" t="s">
        <v>74</v>
      </c>
      <c r="BO943" t="s">
        <v>308</v>
      </c>
      <c r="BP943" t="s">
        <v>74</v>
      </c>
      <c r="BQ943" t="s">
        <v>74</v>
      </c>
      <c r="BR943" t="s">
        <v>97</v>
      </c>
      <c r="BS943" t="s">
        <v>10899</v>
      </c>
      <c r="BT943" t="str">
        <f>HYPERLINK("https%3A%2F%2Fwww.webofscience.com%2Fwos%2Fwoscc%2Ffull-record%2FWOS:A1996VV60800008","View Full Record in Web of Science")</f>
        <v>View Full Record in Web of Science</v>
      </c>
    </row>
    <row r="944" spans="1:72" x14ac:dyDescent="0.15">
      <c r="A944" t="s">
        <v>72</v>
      </c>
      <c r="B944" t="s">
        <v>10900</v>
      </c>
      <c r="C944" t="s">
        <v>74</v>
      </c>
      <c r="D944" t="s">
        <v>74</v>
      </c>
      <c r="E944" t="s">
        <v>74</v>
      </c>
      <c r="F944" t="s">
        <v>10900</v>
      </c>
      <c r="G944" t="s">
        <v>74</v>
      </c>
      <c r="H944" t="s">
        <v>74</v>
      </c>
      <c r="I944" t="s">
        <v>10901</v>
      </c>
      <c r="J944" t="s">
        <v>3431</v>
      </c>
      <c r="K944" t="s">
        <v>74</v>
      </c>
      <c r="L944" t="s">
        <v>74</v>
      </c>
      <c r="M944" t="s">
        <v>77</v>
      </c>
      <c r="N944" t="s">
        <v>78</v>
      </c>
      <c r="O944" t="s">
        <v>74</v>
      </c>
      <c r="P944" t="s">
        <v>74</v>
      </c>
      <c r="Q944" t="s">
        <v>74</v>
      </c>
      <c r="R944" t="s">
        <v>74</v>
      </c>
      <c r="S944" t="s">
        <v>74</v>
      </c>
      <c r="T944" t="s">
        <v>10902</v>
      </c>
      <c r="U944" t="s">
        <v>10903</v>
      </c>
      <c r="V944" t="s">
        <v>10904</v>
      </c>
      <c r="W944" t="s">
        <v>10905</v>
      </c>
      <c r="X944" t="s">
        <v>4409</v>
      </c>
      <c r="Y944" t="s">
        <v>10906</v>
      </c>
      <c r="Z944" t="s">
        <v>74</v>
      </c>
      <c r="AA944" t="s">
        <v>10907</v>
      </c>
      <c r="AB944" t="s">
        <v>10908</v>
      </c>
      <c r="AC944" t="s">
        <v>74</v>
      </c>
      <c r="AD944" t="s">
        <v>74</v>
      </c>
      <c r="AE944" t="s">
        <v>74</v>
      </c>
      <c r="AF944" t="s">
        <v>74</v>
      </c>
      <c r="AG944">
        <v>35</v>
      </c>
      <c r="AH944">
        <v>17</v>
      </c>
      <c r="AI944">
        <v>18</v>
      </c>
      <c r="AJ944">
        <v>0</v>
      </c>
      <c r="AK944">
        <v>3</v>
      </c>
      <c r="AL944" t="s">
        <v>1881</v>
      </c>
      <c r="AM944" t="s">
        <v>1882</v>
      </c>
      <c r="AN944" t="s">
        <v>7634</v>
      </c>
      <c r="AO944" t="s">
        <v>3438</v>
      </c>
      <c r="AP944" t="s">
        <v>74</v>
      </c>
      <c r="AQ944" t="s">
        <v>74</v>
      </c>
      <c r="AR944" t="s">
        <v>3439</v>
      </c>
      <c r="AS944" t="s">
        <v>3440</v>
      </c>
      <c r="AT944" t="s">
        <v>10613</v>
      </c>
      <c r="AU944">
        <v>1996</v>
      </c>
      <c r="AV944">
        <v>30</v>
      </c>
      <c r="AW944">
        <v>10</v>
      </c>
      <c r="AX944" t="s">
        <v>74</v>
      </c>
      <c r="AY944" t="s">
        <v>74</v>
      </c>
      <c r="AZ944" t="s">
        <v>74</v>
      </c>
      <c r="BA944" t="s">
        <v>74</v>
      </c>
      <c r="BB944">
        <v>1549</v>
      </c>
      <c r="BC944">
        <v>1575</v>
      </c>
      <c r="BD944" t="s">
        <v>74</v>
      </c>
      <c r="BE944" t="s">
        <v>10909</v>
      </c>
      <c r="BF944" t="str">
        <f>HYPERLINK("http://dx.doi.org/10.1080/00222939600770881","http://dx.doi.org/10.1080/00222939600770881")</f>
        <v>http://dx.doi.org/10.1080/00222939600770881</v>
      </c>
      <c r="BG944" t="s">
        <v>74</v>
      </c>
      <c r="BH944" t="s">
        <v>74</v>
      </c>
      <c r="BI944">
        <v>27</v>
      </c>
      <c r="BJ944" t="s">
        <v>3442</v>
      </c>
      <c r="BK944" t="s">
        <v>95</v>
      </c>
      <c r="BL944" t="s">
        <v>3443</v>
      </c>
      <c r="BM944" t="s">
        <v>10910</v>
      </c>
      <c r="BN944" t="s">
        <v>74</v>
      </c>
      <c r="BO944" t="s">
        <v>74</v>
      </c>
      <c r="BP944" t="s">
        <v>74</v>
      </c>
      <c r="BQ944" t="s">
        <v>74</v>
      </c>
      <c r="BR944" t="s">
        <v>97</v>
      </c>
      <c r="BS944" t="s">
        <v>10911</v>
      </c>
      <c r="BT944" t="str">
        <f>HYPERLINK("https%3A%2F%2Fwww.webofscience.com%2Fwos%2Fwoscc%2Ffull-record%2FWOS:A1996VM94700008","View Full Record in Web of Science")</f>
        <v>View Full Record in Web of Science</v>
      </c>
    </row>
    <row r="945" spans="1:72" x14ac:dyDescent="0.15">
      <c r="A945" t="s">
        <v>72</v>
      </c>
      <c r="B945" t="s">
        <v>10912</v>
      </c>
      <c r="C945" t="s">
        <v>74</v>
      </c>
      <c r="D945" t="s">
        <v>74</v>
      </c>
      <c r="E945" t="s">
        <v>74</v>
      </c>
      <c r="F945" t="s">
        <v>10912</v>
      </c>
      <c r="G945" t="s">
        <v>74</v>
      </c>
      <c r="H945" t="s">
        <v>74</v>
      </c>
      <c r="I945" t="s">
        <v>10913</v>
      </c>
      <c r="J945" t="s">
        <v>4346</v>
      </c>
      <c r="K945" t="s">
        <v>74</v>
      </c>
      <c r="L945" t="s">
        <v>74</v>
      </c>
      <c r="M945" t="s">
        <v>77</v>
      </c>
      <c r="N945" t="s">
        <v>78</v>
      </c>
      <c r="O945" t="s">
        <v>74</v>
      </c>
      <c r="P945" t="s">
        <v>74</v>
      </c>
      <c r="Q945" t="s">
        <v>74</v>
      </c>
      <c r="R945" t="s">
        <v>74</v>
      </c>
      <c r="S945" t="s">
        <v>74</v>
      </c>
      <c r="T945" t="s">
        <v>74</v>
      </c>
      <c r="U945" t="s">
        <v>10914</v>
      </c>
      <c r="V945" t="s">
        <v>10915</v>
      </c>
      <c r="W945" t="s">
        <v>10916</v>
      </c>
      <c r="X945" t="s">
        <v>10917</v>
      </c>
      <c r="Y945" t="s">
        <v>10918</v>
      </c>
      <c r="Z945" t="s">
        <v>74</v>
      </c>
      <c r="AA945" t="s">
        <v>74</v>
      </c>
      <c r="AB945" t="s">
        <v>10919</v>
      </c>
      <c r="AC945" t="s">
        <v>74</v>
      </c>
      <c r="AD945" t="s">
        <v>74</v>
      </c>
      <c r="AE945" t="s">
        <v>74</v>
      </c>
      <c r="AF945" t="s">
        <v>74</v>
      </c>
      <c r="AG945">
        <v>30</v>
      </c>
      <c r="AH945">
        <v>58</v>
      </c>
      <c r="AI945">
        <v>62</v>
      </c>
      <c r="AJ945">
        <v>0</v>
      </c>
      <c r="AK945">
        <v>11</v>
      </c>
      <c r="AL945" t="s">
        <v>298</v>
      </c>
      <c r="AM945" t="s">
        <v>299</v>
      </c>
      <c r="AN945" t="s">
        <v>300</v>
      </c>
      <c r="AO945" t="s">
        <v>4351</v>
      </c>
      <c r="AP945" t="s">
        <v>7929</v>
      </c>
      <c r="AQ945" t="s">
        <v>74</v>
      </c>
      <c r="AR945" t="s">
        <v>4352</v>
      </c>
      <c r="AS945" t="s">
        <v>4353</v>
      </c>
      <c r="AT945" t="s">
        <v>10613</v>
      </c>
      <c r="AU945">
        <v>1996</v>
      </c>
      <c r="AV945">
        <v>26</v>
      </c>
      <c r="AW945">
        <v>10</v>
      </c>
      <c r="AX945" t="s">
        <v>74</v>
      </c>
      <c r="AY945" t="s">
        <v>74</v>
      </c>
      <c r="AZ945" t="s">
        <v>74</v>
      </c>
      <c r="BA945" t="s">
        <v>74</v>
      </c>
      <c r="BB945">
        <v>2297</v>
      </c>
      <c r="BC945">
        <v>2301</v>
      </c>
      <c r="BD945" t="s">
        <v>74</v>
      </c>
      <c r="BE945" t="s">
        <v>10920</v>
      </c>
      <c r="BF945" t="str">
        <f>HYPERLINK("http://dx.doi.org/10.1175/1520-0485(1996)026&lt;2297:OTOPOD&gt;2.0.CO;2","http://dx.doi.org/10.1175/1520-0485(1996)026&lt;2297:OTOPOD&gt;2.0.CO;2")</f>
        <v>http://dx.doi.org/10.1175/1520-0485(1996)026&lt;2297:OTOPOD&gt;2.0.CO;2</v>
      </c>
      <c r="BG945" t="s">
        <v>74</v>
      </c>
      <c r="BH945" t="s">
        <v>74</v>
      </c>
      <c r="BI945">
        <v>5</v>
      </c>
      <c r="BJ945" t="s">
        <v>1061</v>
      </c>
      <c r="BK945" t="s">
        <v>95</v>
      </c>
      <c r="BL945" t="s">
        <v>1061</v>
      </c>
      <c r="BM945" t="s">
        <v>10921</v>
      </c>
      <c r="BN945" t="s">
        <v>74</v>
      </c>
      <c r="BO945" t="s">
        <v>308</v>
      </c>
      <c r="BP945" t="s">
        <v>74</v>
      </c>
      <c r="BQ945" t="s">
        <v>74</v>
      </c>
      <c r="BR945" t="s">
        <v>97</v>
      </c>
      <c r="BS945" t="s">
        <v>10922</v>
      </c>
      <c r="BT945" t="str">
        <f>HYPERLINK("https%3A%2F%2Fwww.webofscience.com%2Fwos%2Fwoscc%2Ffull-record%2FWOS:A1996VP25500022","View Full Record in Web of Science")</f>
        <v>View Full Record in Web of Science</v>
      </c>
    </row>
    <row r="946" spans="1:72" x14ac:dyDescent="0.15">
      <c r="A946" t="s">
        <v>72</v>
      </c>
      <c r="B946" t="s">
        <v>10923</v>
      </c>
      <c r="C946" t="s">
        <v>74</v>
      </c>
      <c r="D946" t="s">
        <v>74</v>
      </c>
      <c r="E946" t="s">
        <v>74</v>
      </c>
      <c r="F946" t="s">
        <v>10923</v>
      </c>
      <c r="G946" t="s">
        <v>74</v>
      </c>
      <c r="H946" t="s">
        <v>74</v>
      </c>
      <c r="I946" t="s">
        <v>10924</v>
      </c>
      <c r="J946" t="s">
        <v>3506</v>
      </c>
      <c r="K946" t="s">
        <v>74</v>
      </c>
      <c r="L946" t="s">
        <v>74</v>
      </c>
      <c r="M946" t="s">
        <v>77</v>
      </c>
      <c r="N946" t="s">
        <v>78</v>
      </c>
      <c r="O946" t="s">
        <v>74</v>
      </c>
      <c r="P946" t="s">
        <v>74</v>
      </c>
      <c r="Q946" t="s">
        <v>74</v>
      </c>
      <c r="R946" t="s">
        <v>74</v>
      </c>
      <c r="S946" t="s">
        <v>74</v>
      </c>
      <c r="T946" t="s">
        <v>74</v>
      </c>
      <c r="U946" t="s">
        <v>10925</v>
      </c>
      <c r="V946" t="s">
        <v>10926</v>
      </c>
      <c r="W946" t="s">
        <v>10927</v>
      </c>
      <c r="X946" t="s">
        <v>10928</v>
      </c>
      <c r="Y946" t="s">
        <v>10929</v>
      </c>
      <c r="Z946" t="s">
        <v>74</v>
      </c>
      <c r="AA946" t="s">
        <v>74</v>
      </c>
      <c r="AB946" t="s">
        <v>74</v>
      </c>
      <c r="AC946" t="s">
        <v>74</v>
      </c>
      <c r="AD946" t="s">
        <v>74</v>
      </c>
      <c r="AE946" t="s">
        <v>74</v>
      </c>
      <c r="AF946" t="s">
        <v>74</v>
      </c>
      <c r="AG946">
        <v>24</v>
      </c>
      <c r="AH946">
        <v>13</v>
      </c>
      <c r="AI946">
        <v>16</v>
      </c>
      <c r="AJ946">
        <v>0</v>
      </c>
      <c r="AK946">
        <v>3</v>
      </c>
      <c r="AL946" t="s">
        <v>1036</v>
      </c>
      <c r="AM946" t="s">
        <v>132</v>
      </c>
      <c r="AN946" t="s">
        <v>1037</v>
      </c>
      <c r="AO946" t="s">
        <v>3513</v>
      </c>
      <c r="AP946" t="s">
        <v>3514</v>
      </c>
      <c r="AQ946" t="s">
        <v>74</v>
      </c>
      <c r="AR946" t="s">
        <v>3515</v>
      </c>
      <c r="AS946" t="s">
        <v>3516</v>
      </c>
      <c r="AT946" t="s">
        <v>10613</v>
      </c>
      <c r="AU946">
        <v>1996</v>
      </c>
      <c r="AV946">
        <v>18</v>
      </c>
      <c r="AW946">
        <v>10</v>
      </c>
      <c r="AX946" t="s">
        <v>74</v>
      </c>
      <c r="AY946" t="s">
        <v>74</v>
      </c>
      <c r="AZ946" t="s">
        <v>74</v>
      </c>
      <c r="BA946" t="s">
        <v>74</v>
      </c>
      <c r="BB946">
        <v>1931</v>
      </c>
      <c r="BC946">
        <v>1940</v>
      </c>
      <c r="BD946" t="s">
        <v>74</v>
      </c>
      <c r="BE946" t="s">
        <v>10930</v>
      </c>
      <c r="BF946" t="str">
        <f>HYPERLINK("http://dx.doi.org/10.1093/plankt/18.10.1931","http://dx.doi.org/10.1093/plankt/18.10.1931")</f>
        <v>http://dx.doi.org/10.1093/plankt/18.10.1931</v>
      </c>
      <c r="BG946" t="s">
        <v>74</v>
      </c>
      <c r="BH946" t="s">
        <v>74</v>
      </c>
      <c r="BI946">
        <v>10</v>
      </c>
      <c r="BJ946" t="s">
        <v>3518</v>
      </c>
      <c r="BK946" t="s">
        <v>95</v>
      </c>
      <c r="BL946" t="s">
        <v>3518</v>
      </c>
      <c r="BM946" t="s">
        <v>10931</v>
      </c>
      <c r="BN946" t="s">
        <v>74</v>
      </c>
      <c r="BO946" t="s">
        <v>74</v>
      </c>
      <c r="BP946" t="s">
        <v>74</v>
      </c>
      <c r="BQ946" t="s">
        <v>74</v>
      </c>
      <c r="BR946" t="s">
        <v>97</v>
      </c>
      <c r="BS946" t="s">
        <v>10932</v>
      </c>
      <c r="BT946" t="str">
        <f>HYPERLINK("https%3A%2F%2Fwww.webofscience.com%2Fwos%2Fwoscc%2Ffull-record%2FWOS:A1996VU40900011","View Full Record in Web of Science")</f>
        <v>View Full Record in Web of Science</v>
      </c>
    </row>
    <row r="947" spans="1:72" x14ac:dyDescent="0.15">
      <c r="A947" t="s">
        <v>72</v>
      </c>
      <c r="B947" t="s">
        <v>10933</v>
      </c>
      <c r="C947" t="s">
        <v>74</v>
      </c>
      <c r="D947" t="s">
        <v>74</v>
      </c>
      <c r="E947" t="s">
        <v>74</v>
      </c>
      <c r="F947" t="s">
        <v>10933</v>
      </c>
      <c r="G947" t="s">
        <v>74</v>
      </c>
      <c r="H947" t="s">
        <v>74</v>
      </c>
      <c r="I947" t="s">
        <v>10934</v>
      </c>
      <c r="J947" t="s">
        <v>10935</v>
      </c>
      <c r="K947" t="s">
        <v>74</v>
      </c>
      <c r="L947" t="s">
        <v>74</v>
      </c>
      <c r="M947" t="s">
        <v>77</v>
      </c>
      <c r="N947" t="s">
        <v>78</v>
      </c>
      <c r="O947" t="s">
        <v>74</v>
      </c>
      <c r="P947" t="s">
        <v>74</v>
      </c>
      <c r="Q947" t="s">
        <v>74</v>
      </c>
      <c r="R947" t="s">
        <v>74</v>
      </c>
      <c r="S947" t="s">
        <v>74</v>
      </c>
      <c r="T947" t="s">
        <v>74</v>
      </c>
      <c r="U947" t="s">
        <v>10936</v>
      </c>
      <c r="V947" t="s">
        <v>10937</v>
      </c>
      <c r="W947" t="s">
        <v>10938</v>
      </c>
      <c r="X947" t="s">
        <v>10939</v>
      </c>
      <c r="Y947" t="s">
        <v>10940</v>
      </c>
      <c r="Z947" t="s">
        <v>74</v>
      </c>
      <c r="AA947" t="s">
        <v>10941</v>
      </c>
      <c r="AB947" t="s">
        <v>10942</v>
      </c>
      <c r="AC947" t="s">
        <v>74</v>
      </c>
      <c r="AD947" t="s">
        <v>74</v>
      </c>
      <c r="AE947" t="s">
        <v>74</v>
      </c>
      <c r="AF947" t="s">
        <v>74</v>
      </c>
      <c r="AG947">
        <v>51</v>
      </c>
      <c r="AH947">
        <v>53</v>
      </c>
      <c r="AI947">
        <v>53</v>
      </c>
      <c r="AJ947">
        <v>0</v>
      </c>
      <c r="AK947">
        <v>4</v>
      </c>
      <c r="AL947" t="s">
        <v>175</v>
      </c>
      <c r="AM947" t="s">
        <v>132</v>
      </c>
      <c r="AN947" t="s">
        <v>176</v>
      </c>
      <c r="AO947" t="s">
        <v>10943</v>
      </c>
      <c r="AP947" t="s">
        <v>74</v>
      </c>
      <c r="AQ947" t="s">
        <v>74</v>
      </c>
      <c r="AR947" t="s">
        <v>10944</v>
      </c>
      <c r="AS947" t="s">
        <v>10945</v>
      </c>
      <c r="AT947" t="s">
        <v>10652</v>
      </c>
      <c r="AU947">
        <v>1996</v>
      </c>
      <c r="AV947">
        <v>14</v>
      </c>
      <c r="AW947" t="s">
        <v>114</v>
      </c>
      <c r="AX947" t="s">
        <v>74</v>
      </c>
      <c r="AY947" t="s">
        <v>74</v>
      </c>
      <c r="AZ947" t="s">
        <v>74</v>
      </c>
      <c r="BA947" t="s">
        <v>74</v>
      </c>
      <c r="BB947">
        <v>137</v>
      </c>
      <c r="BC947">
        <v>147</v>
      </c>
      <c r="BD947" t="s">
        <v>74</v>
      </c>
      <c r="BE947" t="s">
        <v>10946</v>
      </c>
      <c r="BF947" t="str">
        <f>HYPERLINK("http://dx.doi.org/10.1016/S0743-9547(96)00053-0","http://dx.doi.org/10.1016/S0743-9547(96)00053-0")</f>
        <v>http://dx.doi.org/10.1016/S0743-9547(96)00053-0</v>
      </c>
      <c r="BG947" t="s">
        <v>74</v>
      </c>
      <c r="BH947" t="s">
        <v>74</v>
      </c>
      <c r="BI947">
        <v>11</v>
      </c>
      <c r="BJ947" t="s">
        <v>1541</v>
      </c>
      <c r="BK947" t="s">
        <v>95</v>
      </c>
      <c r="BL947" t="s">
        <v>564</v>
      </c>
      <c r="BM947" t="s">
        <v>10947</v>
      </c>
      <c r="BN947" t="s">
        <v>74</v>
      </c>
      <c r="BO947" t="s">
        <v>74</v>
      </c>
      <c r="BP947" t="s">
        <v>74</v>
      </c>
      <c r="BQ947" t="s">
        <v>74</v>
      </c>
      <c r="BR947" t="s">
        <v>97</v>
      </c>
      <c r="BS947" t="s">
        <v>10948</v>
      </c>
      <c r="BT947" t="str">
        <f>HYPERLINK("https%3A%2F%2Fwww.webofscience.com%2Fwos%2Fwoscc%2Ffull-record%2FWOS:A1996WE03100004","View Full Record in Web of Science")</f>
        <v>View Full Record in Web of Science</v>
      </c>
    </row>
    <row r="948" spans="1:72" x14ac:dyDescent="0.15">
      <c r="A948" t="s">
        <v>72</v>
      </c>
      <c r="B948" t="s">
        <v>10949</v>
      </c>
      <c r="C948" t="s">
        <v>74</v>
      </c>
      <c r="D948" t="s">
        <v>74</v>
      </c>
      <c r="E948" t="s">
        <v>74</v>
      </c>
      <c r="F948" t="s">
        <v>10949</v>
      </c>
      <c r="G948" t="s">
        <v>74</v>
      </c>
      <c r="H948" t="s">
        <v>74</v>
      </c>
      <c r="I948" t="s">
        <v>10950</v>
      </c>
      <c r="J948" t="s">
        <v>1717</v>
      </c>
      <c r="K948" t="s">
        <v>74</v>
      </c>
      <c r="L948" t="s">
        <v>74</v>
      </c>
      <c r="M948" t="s">
        <v>77</v>
      </c>
      <c r="N948" t="s">
        <v>78</v>
      </c>
      <c r="O948" t="s">
        <v>74</v>
      </c>
      <c r="P948" t="s">
        <v>74</v>
      </c>
      <c r="Q948" t="s">
        <v>74</v>
      </c>
      <c r="R948" t="s">
        <v>74</v>
      </c>
      <c r="S948" t="s">
        <v>74</v>
      </c>
      <c r="T948" t="s">
        <v>74</v>
      </c>
      <c r="U948" t="s">
        <v>10951</v>
      </c>
      <c r="V948" t="s">
        <v>10952</v>
      </c>
      <c r="W948" t="s">
        <v>74</v>
      </c>
      <c r="X948" t="s">
        <v>74</v>
      </c>
      <c r="Y948" t="s">
        <v>10953</v>
      </c>
      <c r="Z948" t="s">
        <v>74</v>
      </c>
      <c r="AA948" t="s">
        <v>10954</v>
      </c>
      <c r="AB948" t="s">
        <v>10955</v>
      </c>
      <c r="AC948" t="s">
        <v>74</v>
      </c>
      <c r="AD948" t="s">
        <v>74</v>
      </c>
      <c r="AE948" t="s">
        <v>74</v>
      </c>
      <c r="AF948" t="s">
        <v>74</v>
      </c>
      <c r="AG948">
        <v>24</v>
      </c>
      <c r="AH948">
        <v>65</v>
      </c>
      <c r="AI948">
        <v>83</v>
      </c>
      <c r="AJ948">
        <v>0</v>
      </c>
      <c r="AK948">
        <v>6</v>
      </c>
      <c r="AL948" t="s">
        <v>298</v>
      </c>
      <c r="AM948" t="s">
        <v>299</v>
      </c>
      <c r="AN948" t="s">
        <v>1619</v>
      </c>
      <c r="AO948" t="s">
        <v>1724</v>
      </c>
      <c r="AP948" t="s">
        <v>74</v>
      </c>
      <c r="AQ948" t="s">
        <v>74</v>
      </c>
      <c r="AR948" t="s">
        <v>1725</v>
      </c>
      <c r="AS948" t="s">
        <v>1726</v>
      </c>
      <c r="AT948" t="s">
        <v>10956</v>
      </c>
      <c r="AU948">
        <v>1996</v>
      </c>
      <c r="AV948">
        <v>53</v>
      </c>
      <c r="AW948">
        <v>19</v>
      </c>
      <c r="AX948" t="s">
        <v>74</v>
      </c>
      <c r="AY948" t="s">
        <v>74</v>
      </c>
      <c r="AZ948" t="s">
        <v>74</v>
      </c>
      <c r="BA948" t="s">
        <v>74</v>
      </c>
      <c r="BB948">
        <v>2803</v>
      </c>
      <c r="BC948">
        <v>2812</v>
      </c>
      <c r="BD948" t="s">
        <v>74</v>
      </c>
      <c r="BE948" t="s">
        <v>10957</v>
      </c>
      <c r="BF948" t="str">
        <f>HYPERLINK("http://dx.doi.org/10.1175/1520-0469(1996)053&lt;2803:GSOONB&gt;2.0.CO;2","http://dx.doi.org/10.1175/1520-0469(1996)053&lt;2803:GSOONB&gt;2.0.CO;2")</f>
        <v>http://dx.doi.org/10.1175/1520-0469(1996)053&lt;2803:GSOONB&gt;2.0.CO;2</v>
      </c>
      <c r="BG948" t="s">
        <v>74</v>
      </c>
      <c r="BH948" t="s">
        <v>74</v>
      </c>
      <c r="BI948">
        <v>10</v>
      </c>
      <c r="BJ948" t="s">
        <v>306</v>
      </c>
      <c r="BK948" t="s">
        <v>95</v>
      </c>
      <c r="BL948" t="s">
        <v>306</v>
      </c>
      <c r="BM948" t="s">
        <v>10958</v>
      </c>
      <c r="BN948" t="s">
        <v>74</v>
      </c>
      <c r="BO948" t="s">
        <v>227</v>
      </c>
      <c r="BP948" t="s">
        <v>74</v>
      </c>
      <c r="BQ948" t="s">
        <v>74</v>
      </c>
      <c r="BR948" t="s">
        <v>97</v>
      </c>
      <c r="BS948" t="s">
        <v>10959</v>
      </c>
      <c r="BT948" t="str">
        <f>HYPERLINK("https%3A%2F%2Fwww.webofscience.com%2Fwos%2Fwoscc%2Ffull-record%2FWOS:A1996VN86500004","View Full Record in Web of Science")</f>
        <v>View Full Record in Web of Science</v>
      </c>
    </row>
    <row r="949" spans="1:72" x14ac:dyDescent="0.15">
      <c r="A949" t="s">
        <v>72</v>
      </c>
      <c r="B949" t="s">
        <v>10960</v>
      </c>
      <c r="C949" t="s">
        <v>74</v>
      </c>
      <c r="D949" t="s">
        <v>74</v>
      </c>
      <c r="E949" t="s">
        <v>74</v>
      </c>
      <c r="F949" t="s">
        <v>10960</v>
      </c>
      <c r="G949" t="s">
        <v>74</v>
      </c>
      <c r="H949" t="s">
        <v>74</v>
      </c>
      <c r="I949" t="s">
        <v>10961</v>
      </c>
      <c r="J949" t="s">
        <v>10962</v>
      </c>
      <c r="K949" t="s">
        <v>74</v>
      </c>
      <c r="L949" t="s">
        <v>74</v>
      </c>
      <c r="M949" t="s">
        <v>77</v>
      </c>
      <c r="N949" t="s">
        <v>78</v>
      </c>
      <c r="O949" t="s">
        <v>74</v>
      </c>
      <c r="P949" t="s">
        <v>74</v>
      </c>
      <c r="Q949" t="s">
        <v>74</v>
      </c>
      <c r="R949" t="s">
        <v>74</v>
      </c>
      <c r="S949" t="s">
        <v>74</v>
      </c>
      <c r="T949" t="s">
        <v>10963</v>
      </c>
      <c r="U949" t="s">
        <v>10964</v>
      </c>
      <c r="V949" t="s">
        <v>10965</v>
      </c>
      <c r="W949" t="s">
        <v>10966</v>
      </c>
      <c r="X949" t="s">
        <v>2124</v>
      </c>
      <c r="Y949" t="s">
        <v>10967</v>
      </c>
      <c r="Z949" t="s">
        <v>74</v>
      </c>
      <c r="AA949" t="s">
        <v>74</v>
      </c>
      <c r="AB949" t="s">
        <v>10968</v>
      </c>
      <c r="AC949" t="s">
        <v>74</v>
      </c>
      <c r="AD949" t="s">
        <v>74</v>
      </c>
      <c r="AE949" t="s">
        <v>74</v>
      </c>
      <c r="AF949" t="s">
        <v>74</v>
      </c>
      <c r="AG949">
        <v>27</v>
      </c>
      <c r="AH949">
        <v>16</v>
      </c>
      <c r="AI949">
        <v>18</v>
      </c>
      <c r="AJ949">
        <v>0</v>
      </c>
      <c r="AK949">
        <v>3</v>
      </c>
      <c r="AL949" t="s">
        <v>10969</v>
      </c>
      <c r="AM949" t="s">
        <v>435</v>
      </c>
      <c r="AN949" t="s">
        <v>10970</v>
      </c>
      <c r="AO949" t="s">
        <v>10971</v>
      </c>
      <c r="AP949" t="s">
        <v>74</v>
      </c>
      <c r="AQ949" t="s">
        <v>74</v>
      </c>
      <c r="AR949" t="s">
        <v>10972</v>
      </c>
      <c r="AS949" t="s">
        <v>10973</v>
      </c>
      <c r="AT949" t="s">
        <v>10613</v>
      </c>
      <c r="AU949">
        <v>1996</v>
      </c>
      <c r="AV949">
        <v>60</v>
      </c>
      <c r="AW949">
        <v>4</v>
      </c>
      <c r="AX949" t="s">
        <v>74</v>
      </c>
      <c r="AY949" t="s">
        <v>74</v>
      </c>
      <c r="AZ949" t="s">
        <v>74</v>
      </c>
      <c r="BA949" t="s">
        <v>74</v>
      </c>
      <c r="BB949">
        <v>802</v>
      </c>
      <c r="BC949">
        <v>807</v>
      </c>
      <c r="BD949" t="s">
        <v>74</v>
      </c>
      <c r="BE949" t="s">
        <v>10974</v>
      </c>
      <c r="BF949" t="str">
        <f>HYPERLINK("http://dx.doi.org/10.2307/3802380","http://dx.doi.org/10.2307/3802380")</f>
        <v>http://dx.doi.org/10.2307/3802380</v>
      </c>
      <c r="BG949" t="s">
        <v>74</v>
      </c>
      <c r="BH949" t="s">
        <v>74</v>
      </c>
      <c r="BI949">
        <v>6</v>
      </c>
      <c r="BJ949" t="s">
        <v>10975</v>
      </c>
      <c r="BK949" t="s">
        <v>95</v>
      </c>
      <c r="BL949" t="s">
        <v>10976</v>
      </c>
      <c r="BM949" t="s">
        <v>10977</v>
      </c>
      <c r="BN949" t="s">
        <v>74</v>
      </c>
      <c r="BO949" t="s">
        <v>74</v>
      </c>
      <c r="BP949" t="s">
        <v>74</v>
      </c>
      <c r="BQ949" t="s">
        <v>74</v>
      </c>
      <c r="BR949" t="s">
        <v>97</v>
      </c>
      <c r="BS949" t="s">
        <v>10978</v>
      </c>
      <c r="BT949" t="str">
        <f>HYPERLINK("https%3A%2F%2Fwww.webofscience.com%2Fwos%2Fwoscc%2Ffull-record%2FWOS:A1996VV82100013","View Full Record in Web of Science")</f>
        <v>View Full Record in Web of Science</v>
      </c>
    </row>
    <row r="950" spans="1:72" x14ac:dyDescent="0.15">
      <c r="A950" t="s">
        <v>72</v>
      </c>
      <c r="B950" t="s">
        <v>10979</v>
      </c>
      <c r="C950" t="s">
        <v>74</v>
      </c>
      <c r="D950" t="s">
        <v>74</v>
      </c>
      <c r="E950" t="s">
        <v>74</v>
      </c>
      <c r="F950" t="s">
        <v>10979</v>
      </c>
      <c r="G950" t="s">
        <v>74</v>
      </c>
      <c r="H950" t="s">
        <v>74</v>
      </c>
      <c r="I950" t="s">
        <v>10980</v>
      </c>
      <c r="J950" t="s">
        <v>76</v>
      </c>
      <c r="K950" t="s">
        <v>74</v>
      </c>
      <c r="L950" t="s">
        <v>74</v>
      </c>
      <c r="M950" t="s">
        <v>77</v>
      </c>
      <c r="N950" t="s">
        <v>78</v>
      </c>
      <c r="O950" t="s">
        <v>74</v>
      </c>
      <c r="P950" t="s">
        <v>74</v>
      </c>
      <c r="Q950" t="s">
        <v>74</v>
      </c>
      <c r="R950" t="s">
        <v>74</v>
      </c>
      <c r="S950" t="s">
        <v>74</v>
      </c>
      <c r="T950" t="s">
        <v>74</v>
      </c>
      <c r="U950" t="s">
        <v>10981</v>
      </c>
      <c r="V950" t="s">
        <v>10982</v>
      </c>
      <c r="W950" t="s">
        <v>10983</v>
      </c>
      <c r="X950" t="s">
        <v>82</v>
      </c>
      <c r="Y950" t="s">
        <v>10984</v>
      </c>
      <c r="Z950" t="s">
        <v>74</v>
      </c>
      <c r="AA950" t="s">
        <v>74</v>
      </c>
      <c r="AB950" t="s">
        <v>10985</v>
      </c>
      <c r="AC950" t="s">
        <v>74</v>
      </c>
      <c r="AD950" t="s">
        <v>74</v>
      </c>
      <c r="AE950" t="s">
        <v>74</v>
      </c>
      <c r="AF950" t="s">
        <v>74</v>
      </c>
      <c r="AG950">
        <v>47</v>
      </c>
      <c r="AH950">
        <v>61</v>
      </c>
      <c r="AI950">
        <v>65</v>
      </c>
      <c r="AJ950">
        <v>0</v>
      </c>
      <c r="AK950">
        <v>14</v>
      </c>
      <c r="AL950" t="s">
        <v>86</v>
      </c>
      <c r="AM950" t="s">
        <v>87</v>
      </c>
      <c r="AN950" t="s">
        <v>88</v>
      </c>
      <c r="AO950" t="s">
        <v>89</v>
      </c>
      <c r="AP950" t="s">
        <v>74</v>
      </c>
      <c r="AQ950" t="s">
        <v>74</v>
      </c>
      <c r="AR950" t="s">
        <v>90</v>
      </c>
      <c r="AS950" t="s">
        <v>91</v>
      </c>
      <c r="AT950" t="s">
        <v>10613</v>
      </c>
      <c r="AU950">
        <v>1996</v>
      </c>
      <c r="AV950">
        <v>126</v>
      </c>
      <c r="AW950">
        <v>4</v>
      </c>
      <c r="AX950" t="s">
        <v>74</v>
      </c>
      <c r="AY950" t="s">
        <v>74</v>
      </c>
      <c r="AZ950" t="s">
        <v>74</v>
      </c>
      <c r="BA950" t="s">
        <v>74</v>
      </c>
      <c r="BB950">
        <v>559</v>
      </c>
      <c r="BC950">
        <v>570</v>
      </c>
      <c r="BD950" t="s">
        <v>74</v>
      </c>
      <c r="BE950" t="s">
        <v>10986</v>
      </c>
      <c r="BF950" t="str">
        <f>HYPERLINK("http://dx.doi.org/10.1007/BF00351323","http://dx.doi.org/10.1007/BF00351323")</f>
        <v>http://dx.doi.org/10.1007/BF00351323</v>
      </c>
      <c r="BG950" t="s">
        <v>74</v>
      </c>
      <c r="BH950" t="s">
        <v>74</v>
      </c>
      <c r="BI950">
        <v>12</v>
      </c>
      <c r="BJ950" t="s">
        <v>94</v>
      </c>
      <c r="BK950" t="s">
        <v>95</v>
      </c>
      <c r="BL950" t="s">
        <v>94</v>
      </c>
      <c r="BM950" t="s">
        <v>10987</v>
      </c>
      <c r="BN950" t="s">
        <v>74</v>
      </c>
      <c r="BO950" t="s">
        <v>74</v>
      </c>
      <c r="BP950" t="s">
        <v>74</v>
      </c>
      <c r="BQ950" t="s">
        <v>74</v>
      </c>
      <c r="BR950" t="s">
        <v>97</v>
      </c>
      <c r="BS950" t="s">
        <v>10988</v>
      </c>
      <c r="BT950" t="str">
        <f>HYPERLINK("https%3A%2F%2Fwww.webofscience.com%2Fwos%2Fwoscc%2Ffull-record%2FWOS:A1996VR10300001","View Full Record in Web of Science")</f>
        <v>View Full Record in Web of Science</v>
      </c>
    </row>
    <row r="951" spans="1:72" x14ac:dyDescent="0.15">
      <c r="A951" t="s">
        <v>72</v>
      </c>
      <c r="B951" t="s">
        <v>10989</v>
      </c>
      <c r="C951" t="s">
        <v>74</v>
      </c>
      <c r="D951" t="s">
        <v>74</v>
      </c>
      <c r="E951" t="s">
        <v>74</v>
      </c>
      <c r="F951" t="s">
        <v>10989</v>
      </c>
      <c r="G951" t="s">
        <v>74</v>
      </c>
      <c r="H951" t="s">
        <v>74</v>
      </c>
      <c r="I951" t="s">
        <v>10990</v>
      </c>
      <c r="J951" t="s">
        <v>76</v>
      </c>
      <c r="K951" t="s">
        <v>74</v>
      </c>
      <c r="L951" t="s">
        <v>74</v>
      </c>
      <c r="M951" t="s">
        <v>77</v>
      </c>
      <c r="N951" t="s">
        <v>78</v>
      </c>
      <c r="O951" t="s">
        <v>74</v>
      </c>
      <c r="P951" t="s">
        <v>74</v>
      </c>
      <c r="Q951" t="s">
        <v>74</v>
      </c>
      <c r="R951" t="s">
        <v>74</v>
      </c>
      <c r="S951" t="s">
        <v>74</v>
      </c>
      <c r="T951" t="s">
        <v>74</v>
      </c>
      <c r="U951" t="s">
        <v>10991</v>
      </c>
      <c r="V951" t="s">
        <v>10992</v>
      </c>
      <c r="W951" t="s">
        <v>74</v>
      </c>
      <c r="X951" t="s">
        <v>74</v>
      </c>
      <c r="Y951" t="s">
        <v>10993</v>
      </c>
      <c r="Z951" t="s">
        <v>74</v>
      </c>
      <c r="AA951" t="s">
        <v>74</v>
      </c>
      <c r="AB951" t="s">
        <v>10994</v>
      </c>
      <c r="AC951" t="s">
        <v>74</v>
      </c>
      <c r="AD951" t="s">
        <v>74</v>
      </c>
      <c r="AE951" t="s">
        <v>74</v>
      </c>
      <c r="AF951" t="s">
        <v>74</v>
      </c>
      <c r="AG951">
        <v>33</v>
      </c>
      <c r="AH951">
        <v>74</v>
      </c>
      <c r="AI951">
        <v>79</v>
      </c>
      <c r="AJ951">
        <v>1</v>
      </c>
      <c r="AK951">
        <v>13</v>
      </c>
      <c r="AL951" t="s">
        <v>86</v>
      </c>
      <c r="AM951" t="s">
        <v>87</v>
      </c>
      <c r="AN951" t="s">
        <v>88</v>
      </c>
      <c r="AO951" t="s">
        <v>89</v>
      </c>
      <c r="AP951" t="s">
        <v>74</v>
      </c>
      <c r="AQ951" t="s">
        <v>74</v>
      </c>
      <c r="AR951" t="s">
        <v>90</v>
      </c>
      <c r="AS951" t="s">
        <v>91</v>
      </c>
      <c r="AT951" t="s">
        <v>10613</v>
      </c>
      <c r="AU951">
        <v>1996</v>
      </c>
      <c r="AV951">
        <v>126</v>
      </c>
      <c r="AW951">
        <v>4</v>
      </c>
      <c r="AX951" t="s">
        <v>74</v>
      </c>
      <c r="AY951" t="s">
        <v>74</v>
      </c>
      <c r="AZ951" t="s">
        <v>74</v>
      </c>
      <c r="BA951" t="s">
        <v>74</v>
      </c>
      <c r="BB951">
        <v>603</v>
      </c>
      <c r="BC951">
        <v>608</v>
      </c>
      <c r="BD951" t="s">
        <v>74</v>
      </c>
      <c r="BE951" t="s">
        <v>10995</v>
      </c>
      <c r="BF951" t="str">
        <f>HYPERLINK("http://dx.doi.org/10.1007/BF00351327","http://dx.doi.org/10.1007/BF00351327")</f>
        <v>http://dx.doi.org/10.1007/BF00351327</v>
      </c>
      <c r="BG951" t="s">
        <v>74</v>
      </c>
      <c r="BH951" t="s">
        <v>74</v>
      </c>
      <c r="BI951">
        <v>6</v>
      </c>
      <c r="BJ951" t="s">
        <v>94</v>
      </c>
      <c r="BK951" t="s">
        <v>95</v>
      </c>
      <c r="BL951" t="s">
        <v>94</v>
      </c>
      <c r="BM951" t="s">
        <v>10987</v>
      </c>
      <c r="BN951" t="s">
        <v>74</v>
      </c>
      <c r="BO951" t="s">
        <v>74</v>
      </c>
      <c r="BP951" t="s">
        <v>74</v>
      </c>
      <c r="BQ951" t="s">
        <v>74</v>
      </c>
      <c r="BR951" t="s">
        <v>97</v>
      </c>
      <c r="BS951" t="s">
        <v>10996</v>
      </c>
      <c r="BT951" t="str">
        <f>HYPERLINK("https%3A%2F%2Fwww.webofscience.com%2Fwos%2Fwoscc%2Ffull-record%2FWOS:A1996VR10300005","View Full Record in Web of Science")</f>
        <v>View Full Record in Web of Science</v>
      </c>
    </row>
    <row r="952" spans="1:72" x14ac:dyDescent="0.15">
      <c r="A952" t="s">
        <v>72</v>
      </c>
      <c r="B952" t="s">
        <v>10997</v>
      </c>
      <c r="C952" t="s">
        <v>74</v>
      </c>
      <c r="D952" t="s">
        <v>74</v>
      </c>
      <c r="E952" t="s">
        <v>74</v>
      </c>
      <c r="F952" t="s">
        <v>10997</v>
      </c>
      <c r="G952" t="s">
        <v>74</v>
      </c>
      <c r="H952" t="s">
        <v>74</v>
      </c>
      <c r="I952" t="s">
        <v>10998</v>
      </c>
      <c r="J952" t="s">
        <v>101</v>
      </c>
      <c r="K952" t="s">
        <v>74</v>
      </c>
      <c r="L952" t="s">
        <v>74</v>
      </c>
      <c r="M952" t="s">
        <v>77</v>
      </c>
      <c r="N952" t="s">
        <v>78</v>
      </c>
      <c r="O952" t="s">
        <v>74</v>
      </c>
      <c r="P952" t="s">
        <v>74</v>
      </c>
      <c r="Q952" t="s">
        <v>74</v>
      </c>
      <c r="R952" t="s">
        <v>74</v>
      </c>
      <c r="S952" t="s">
        <v>74</v>
      </c>
      <c r="T952" t="s">
        <v>74</v>
      </c>
      <c r="U952" t="s">
        <v>10999</v>
      </c>
      <c r="V952" t="s">
        <v>11000</v>
      </c>
      <c r="W952" t="s">
        <v>74</v>
      </c>
      <c r="X952" t="s">
        <v>74</v>
      </c>
      <c r="Y952" t="s">
        <v>10576</v>
      </c>
      <c r="Z952" t="s">
        <v>74</v>
      </c>
      <c r="AA952" t="s">
        <v>11001</v>
      </c>
      <c r="AB952" t="s">
        <v>11002</v>
      </c>
      <c r="AC952" t="s">
        <v>74</v>
      </c>
      <c r="AD952" t="s">
        <v>74</v>
      </c>
      <c r="AE952" t="s">
        <v>74</v>
      </c>
      <c r="AF952" t="s">
        <v>74</v>
      </c>
      <c r="AG952">
        <v>61</v>
      </c>
      <c r="AH952">
        <v>116</v>
      </c>
      <c r="AI952">
        <v>126</v>
      </c>
      <c r="AJ952">
        <v>0</v>
      </c>
      <c r="AK952">
        <v>10</v>
      </c>
      <c r="AL952" t="s">
        <v>108</v>
      </c>
      <c r="AM952" t="s">
        <v>109</v>
      </c>
      <c r="AN952" t="s">
        <v>110</v>
      </c>
      <c r="AO952" t="s">
        <v>111</v>
      </c>
      <c r="AP952" t="s">
        <v>74</v>
      </c>
      <c r="AQ952" t="s">
        <v>74</v>
      </c>
      <c r="AR952" t="s">
        <v>112</v>
      </c>
      <c r="AS952" t="s">
        <v>113</v>
      </c>
      <c r="AT952" t="s">
        <v>10613</v>
      </c>
      <c r="AU952">
        <v>1996</v>
      </c>
      <c r="AV952">
        <v>54</v>
      </c>
      <c r="AW952" t="s">
        <v>114</v>
      </c>
      <c r="AX952" t="s">
        <v>74</v>
      </c>
      <c r="AY952" t="s">
        <v>74</v>
      </c>
      <c r="AZ952" t="s">
        <v>74</v>
      </c>
      <c r="BA952" t="s">
        <v>74</v>
      </c>
      <c r="BB952">
        <v>245</v>
      </c>
      <c r="BC952">
        <v>262</v>
      </c>
      <c r="BD952" t="s">
        <v>74</v>
      </c>
      <c r="BE952" t="s">
        <v>11003</v>
      </c>
      <c r="BF952" t="str">
        <f>HYPERLINK("http://dx.doi.org/10.1016/0304-4203(96)00028-X","http://dx.doi.org/10.1016/0304-4203(96)00028-X")</f>
        <v>http://dx.doi.org/10.1016/0304-4203(96)00028-X</v>
      </c>
      <c r="BG952" t="s">
        <v>74</v>
      </c>
      <c r="BH952" t="s">
        <v>74</v>
      </c>
      <c r="BI952">
        <v>18</v>
      </c>
      <c r="BJ952" t="s">
        <v>116</v>
      </c>
      <c r="BK952" t="s">
        <v>95</v>
      </c>
      <c r="BL952" t="s">
        <v>117</v>
      </c>
      <c r="BM952" t="s">
        <v>11004</v>
      </c>
      <c r="BN952" t="s">
        <v>74</v>
      </c>
      <c r="BO952" t="s">
        <v>74</v>
      </c>
      <c r="BP952" t="s">
        <v>74</v>
      </c>
      <c r="BQ952" t="s">
        <v>74</v>
      </c>
      <c r="BR952" t="s">
        <v>97</v>
      </c>
      <c r="BS952" t="s">
        <v>11005</v>
      </c>
      <c r="BT952" t="str">
        <f>HYPERLINK("https%3A%2F%2Fwww.webofscience.com%2Fwos%2Fwoscc%2Ffull-record%2FWOS:A1996VM73600004","View Full Record in Web of Science")</f>
        <v>View Full Record in Web of Science</v>
      </c>
    </row>
    <row r="953" spans="1:72" x14ac:dyDescent="0.15">
      <c r="A953" t="s">
        <v>72</v>
      </c>
      <c r="B953" t="s">
        <v>11006</v>
      </c>
      <c r="C953" t="s">
        <v>74</v>
      </c>
      <c r="D953" t="s">
        <v>74</v>
      </c>
      <c r="E953" t="s">
        <v>74</v>
      </c>
      <c r="F953" t="s">
        <v>11006</v>
      </c>
      <c r="G953" t="s">
        <v>74</v>
      </c>
      <c r="H953" t="s">
        <v>74</v>
      </c>
      <c r="I953" t="s">
        <v>11007</v>
      </c>
      <c r="J953" t="s">
        <v>3554</v>
      </c>
      <c r="K953" t="s">
        <v>74</v>
      </c>
      <c r="L953" t="s">
        <v>74</v>
      </c>
      <c r="M953" t="s">
        <v>77</v>
      </c>
      <c r="N953" t="s">
        <v>428</v>
      </c>
      <c r="O953" t="s">
        <v>74</v>
      </c>
      <c r="P953" t="s">
        <v>74</v>
      </c>
      <c r="Q953" t="s">
        <v>74</v>
      </c>
      <c r="R953" t="s">
        <v>74</v>
      </c>
      <c r="S953" t="s">
        <v>74</v>
      </c>
      <c r="T953" t="s">
        <v>11008</v>
      </c>
      <c r="U953" t="s">
        <v>11009</v>
      </c>
      <c r="V953" t="s">
        <v>11010</v>
      </c>
      <c r="W953" t="s">
        <v>11011</v>
      </c>
      <c r="X953" t="s">
        <v>2142</v>
      </c>
      <c r="Y953" t="s">
        <v>11012</v>
      </c>
      <c r="Z953" t="s">
        <v>74</v>
      </c>
      <c r="AA953" t="s">
        <v>11013</v>
      </c>
      <c r="AB953" t="s">
        <v>11014</v>
      </c>
      <c r="AC953" t="s">
        <v>74</v>
      </c>
      <c r="AD953" t="s">
        <v>74</v>
      </c>
      <c r="AE953" t="s">
        <v>74</v>
      </c>
      <c r="AF953" t="s">
        <v>74</v>
      </c>
      <c r="AG953">
        <v>105</v>
      </c>
      <c r="AH953">
        <v>49</v>
      </c>
      <c r="AI953">
        <v>53</v>
      </c>
      <c r="AJ953">
        <v>0</v>
      </c>
      <c r="AK953">
        <v>11</v>
      </c>
      <c r="AL953" t="s">
        <v>3560</v>
      </c>
      <c r="AM953" t="s">
        <v>3561</v>
      </c>
      <c r="AN953" t="s">
        <v>3562</v>
      </c>
      <c r="AO953" t="s">
        <v>3563</v>
      </c>
      <c r="AP953" t="s">
        <v>3578</v>
      </c>
      <c r="AQ953" t="s">
        <v>74</v>
      </c>
      <c r="AR953" t="s">
        <v>3564</v>
      </c>
      <c r="AS953" t="s">
        <v>3565</v>
      </c>
      <c r="AT953" t="s">
        <v>10613</v>
      </c>
      <c r="AU953">
        <v>1996</v>
      </c>
      <c r="AV953">
        <v>142</v>
      </c>
      <c r="AW953" t="s">
        <v>875</v>
      </c>
      <c r="AX953" t="s">
        <v>74</v>
      </c>
      <c r="AY953" t="s">
        <v>74</v>
      </c>
      <c r="AZ953" t="s">
        <v>74</v>
      </c>
      <c r="BA953" t="s">
        <v>74</v>
      </c>
      <c r="BB953">
        <v>3</v>
      </c>
      <c r="BC953">
        <v>17</v>
      </c>
      <c r="BD953" t="s">
        <v>74</v>
      </c>
      <c r="BE953" t="s">
        <v>11015</v>
      </c>
      <c r="BF953" t="str">
        <f>HYPERLINK("http://dx.doi.org/10.3354/meps142003","http://dx.doi.org/10.3354/meps142003")</f>
        <v>http://dx.doi.org/10.3354/meps142003</v>
      </c>
      <c r="BG953" t="s">
        <v>74</v>
      </c>
      <c r="BH953" t="s">
        <v>74</v>
      </c>
      <c r="BI953">
        <v>15</v>
      </c>
      <c r="BJ953" t="s">
        <v>3567</v>
      </c>
      <c r="BK953" t="s">
        <v>95</v>
      </c>
      <c r="BL953" t="s">
        <v>3568</v>
      </c>
      <c r="BM953" t="s">
        <v>11016</v>
      </c>
      <c r="BN953" t="s">
        <v>74</v>
      </c>
      <c r="BO953" t="s">
        <v>227</v>
      </c>
      <c r="BP953" t="s">
        <v>74</v>
      </c>
      <c r="BQ953" t="s">
        <v>74</v>
      </c>
      <c r="BR953" t="s">
        <v>97</v>
      </c>
      <c r="BS953" t="s">
        <v>11017</v>
      </c>
      <c r="BT953" t="str">
        <f>HYPERLINK("https%3A%2F%2Fwww.webofscience.com%2Fwos%2Fwoscc%2Ffull-record%2FWOS:A1996VT88800002","View Full Record in Web of Science")</f>
        <v>View Full Record in Web of Science</v>
      </c>
    </row>
    <row r="954" spans="1:72" x14ac:dyDescent="0.15">
      <c r="A954" t="s">
        <v>72</v>
      </c>
      <c r="B954" t="s">
        <v>11018</v>
      </c>
      <c r="C954" t="s">
        <v>74</v>
      </c>
      <c r="D954" t="s">
        <v>74</v>
      </c>
      <c r="E954" t="s">
        <v>74</v>
      </c>
      <c r="F954" t="s">
        <v>11018</v>
      </c>
      <c r="G954" t="s">
        <v>74</v>
      </c>
      <c r="H954" t="s">
        <v>74</v>
      </c>
      <c r="I954" t="s">
        <v>11019</v>
      </c>
      <c r="J954" t="s">
        <v>3554</v>
      </c>
      <c r="K954" t="s">
        <v>74</v>
      </c>
      <c r="L954" t="s">
        <v>74</v>
      </c>
      <c r="M954" t="s">
        <v>77</v>
      </c>
      <c r="N954" t="s">
        <v>78</v>
      </c>
      <c r="O954" t="s">
        <v>74</v>
      </c>
      <c r="P954" t="s">
        <v>74</v>
      </c>
      <c r="Q954" t="s">
        <v>74</v>
      </c>
      <c r="R954" t="s">
        <v>74</v>
      </c>
      <c r="S954" t="s">
        <v>74</v>
      </c>
      <c r="T954" t="s">
        <v>11020</v>
      </c>
      <c r="U954" t="s">
        <v>11021</v>
      </c>
      <c r="V954" t="s">
        <v>11022</v>
      </c>
      <c r="W954" t="s">
        <v>11023</v>
      </c>
      <c r="X954" t="s">
        <v>11024</v>
      </c>
      <c r="Y954" t="s">
        <v>74</v>
      </c>
      <c r="Z954" t="s">
        <v>74</v>
      </c>
      <c r="AA954" t="s">
        <v>74</v>
      </c>
      <c r="AB954" t="s">
        <v>11025</v>
      </c>
      <c r="AC954" t="s">
        <v>74</v>
      </c>
      <c r="AD954" t="s">
        <v>74</v>
      </c>
      <c r="AE954" t="s">
        <v>74</v>
      </c>
      <c r="AF954" t="s">
        <v>74</v>
      </c>
      <c r="AG954">
        <v>47</v>
      </c>
      <c r="AH954">
        <v>45</v>
      </c>
      <c r="AI954">
        <v>50</v>
      </c>
      <c r="AJ954">
        <v>1</v>
      </c>
      <c r="AK954">
        <v>11</v>
      </c>
      <c r="AL954" t="s">
        <v>3560</v>
      </c>
      <c r="AM954" t="s">
        <v>3561</v>
      </c>
      <c r="AN954" t="s">
        <v>3562</v>
      </c>
      <c r="AO954" t="s">
        <v>3563</v>
      </c>
      <c r="AP954" t="s">
        <v>74</v>
      </c>
      <c r="AQ954" t="s">
        <v>74</v>
      </c>
      <c r="AR954" t="s">
        <v>3564</v>
      </c>
      <c r="AS954" t="s">
        <v>3565</v>
      </c>
      <c r="AT954" t="s">
        <v>10613</v>
      </c>
      <c r="AU954">
        <v>1996</v>
      </c>
      <c r="AV954">
        <v>141</v>
      </c>
      <c r="AW954" t="s">
        <v>875</v>
      </c>
      <c r="AX954" t="s">
        <v>74</v>
      </c>
      <c r="AY954" t="s">
        <v>74</v>
      </c>
      <c r="AZ954" t="s">
        <v>74</v>
      </c>
      <c r="BA954" t="s">
        <v>74</v>
      </c>
      <c r="BB954">
        <v>139</v>
      </c>
      <c r="BC954">
        <v>147</v>
      </c>
      <c r="BD954" t="s">
        <v>74</v>
      </c>
      <c r="BE954" t="s">
        <v>11026</v>
      </c>
      <c r="BF954" t="str">
        <f>HYPERLINK("http://dx.doi.org/10.3354/meps141139","http://dx.doi.org/10.3354/meps141139")</f>
        <v>http://dx.doi.org/10.3354/meps141139</v>
      </c>
      <c r="BG954" t="s">
        <v>74</v>
      </c>
      <c r="BH954" t="s">
        <v>74</v>
      </c>
      <c r="BI954">
        <v>9</v>
      </c>
      <c r="BJ954" t="s">
        <v>3567</v>
      </c>
      <c r="BK954" t="s">
        <v>95</v>
      </c>
      <c r="BL954" t="s">
        <v>3568</v>
      </c>
      <c r="BM954" t="s">
        <v>11027</v>
      </c>
      <c r="BN954" t="s">
        <v>74</v>
      </c>
      <c r="BO954" t="s">
        <v>738</v>
      </c>
      <c r="BP954" t="s">
        <v>74</v>
      </c>
      <c r="BQ954" t="s">
        <v>74</v>
      </c>
      <c r="BR954" t="s">
        <v>97</v>
      </c>
      <c r="BS954" t="s">
        <v>11028</v>
      </c>
      <c r="BT954" t="str">
        <f>HYPERLINK("https%3A%2F%2Fwww.webofscience.com%2Fwos%2Fwoscc%2Ffull-record%2FWOS:A1996VN38000014","View Full Record in Web of Science")</f>
        <v>View Full Record in Web of Science</v>
      </c>
    </row>
    <row r="955" spans="1:72" x14ac:dyDescent="0.15">
      <c r="A955" t="s">
        <v>72</v>
      </c>
      <c r="B955" t="s">
        <v>11029</v>
      </c>
      <c r="C955" t="s">
        <v>74</v>
      </c>
      <c r="D955" t="s">
        <v>74</v>
      </c>
      <c r="E955" t="s">
        <v>74</v>
      </c>
      <c r="F955" t="s">
        <v>11029</v>
      </c>
      <c r="G955" t="s">
        <v>74</v>
      </c>
      <c r="H955" t="s">
        <v>74</v>
      </c>
      <c r="I955" t="s">
        <v>11030</v>
      </c>
      <c r="J955" t="s">
        <v>2644</v>
      </c>
      <c r="K955" t="s">
        <v>74</v>
      </c>
      <c r="L955" t="s">
        <v>74</v>
      </c>
      <c r="M955" t="s">
        <v>77</v>
      </c>
      <c r="N955" t="s">
        <v>78</v>
      </c>
      <c r="O955" t="s">
        <v>74</v>
      </c>
      <c r="P955" t="s">
        <v>74</v>
      </c>
      <c r="Q955" t="s">
        <v>74</v>
      </c>
      <c r="R955" t="s">
        <v>74</v>
      </c>
      <c r="S955" t="s">
        <v>74</v>
      </c>
      <c r="T955" t="s">
        <v>11031</v>
      </c>
      <c r="U955" t="s">
        <v>11032</v>
      </c>
      <c r="V955" t="s">
        <v>11033</v>
      </c>
      <c r="W955" t="s">
        <v>11034</v>
      </c>
      <c r="X955" t="s">
        <v>8263</v>
      </c>
      <c r="Y955" t="s">
        <v>74</v>
      </c>
      <c r="Z955" t="s">
        <v>74</v>
      </c>
      <c r="AA955" t="s">
        <v>74</v>
      </c>
      <c r="AB955" t="s">
        <v>11035</v>
      </c>
      <c r="AC955" t="s">
        <v>74</v>
      </c>
      <c r="AD955" t="s">
        <v>74</v>
      </c>
      <c r="AE955" t="s">
        <v>74</v>
      </c>
      <c r="AF955" t="s">
        <v>74</v>
      </c>
      <c r="AG955">
        <v>28</v>
      </c>
      <c r="AH955">
        <v>5</v>
      </c>
      <c r="AI955">
        <v>5</v>
      </c>
      <c r="AJ955">
        <v>0</v>
      </c>
      <c r="AK955">
        <v>2</v>
      </c>
      <c r="AL955" t="s">
        <v>108</v>
      </c>
      <c r="AM955" t="s">
        <v>109</v>
      </c>
      <c r="AN955" t="s">
        <v>110</v>
      </c>
      <c r="AO955" t="s">
        <v>2652</v>
      </c>
      <c r="AP955" t="s">
        <v>74</v>
      </c>
      <c r="AQ955" t="s">
        <v>74</v>
      </c>
      <c r="AR955" t="s">
        <v>2654</v>
      </c>
      <c r="AS955" t="s">
        <v>2655</v>
      </c>
      <c r="AT955" t="s">
        <v>10613</v>
      </c>
      <c r="AU955">
        <v>1996</v>
      </c>
      <c r="AV955">
        <v>134</v>
      </c>
      <c r="AW955" t="s">
        <v>114</v>
      </c>
      <c r="AX955" t="s">
        <v>74</v>
      </c>
      <c r="AY955" t="s">
        <v>74</v>
      </c>
      <c r="AZ955" t="s">
        <v>74</v>
      </c>
      <c r="BA955" t="s">
        <v>74</v>
      </c>
      <c r="BB955">
        <v>249</v>
      </c>
      <c r="BC955">
        <v>261</v>
      </c>
      <c r="BD955" t="s">
        <v>74</v>
      </c>
      <c r="BE955" t="s">
        <v>11036</v>
      </c>
      <c r="BF955" t="str">
        <f>HYPERLINK("http://dx.doi.org/10.1016/0025-3227(96)00043-6","http://dx.doi.org/10.1016/0025-3227(96)00043-6")</f>
        <v>http://dx.doi.org/10.1016/0025-3227(96)00043-6</v>
      </c>
      <c r="BG955" t="s">
        <v>74</v>
      </c>
      <c r="BH955" t="s">
        <v>74</v>
      </c>
      <c r="BI955">
        <v>13</v>
      </c>
      <c r="BJ955" t="s">
        <v>2657</v>
      </c>
      <c r="BK955" t="s">
        <v>95</v>
      </c>
      <c r="BL955" t="s">
        <v>2658</v>
      </c>
      <c r="BM955" t="s">
        <v>11037</v>
      </c>
      <c r="BN955" t="s">
        <v>74</v>
      </c>
      <c r="BO955" t="s">
        <v>74</v>
      </c>
      <c r="BP955" t="s">
        <v>74</v>
      </c>
      <c r="BQ955" t="s">
        <v>74</v>
      </c>
      <c r="BR955" t="s">
        <v>97</v>
      </c>
      <c r="BS955" t="s">
        <v>11038</v>
      </c>
      <c r="BT955" t="str">
        <f>HYPERLINK("https%3A%2F%2Fwww.webofscience.com%2Fwos%2Fwoscc%2Ffull-record%2FWOS:A1996VP09500006","View Full Record in Web of Science")</f>
        <v>View Full Record in Web of Science</v>
      </c>
    </row>
    <row r="956" spans="1:72" x14ac:dyDescent="0.15">
      <c r="A956" t="s">
        <v>72</v>
      </c>
      <c r="B956" t="s">
        <v>11039</v>
      </c>
      <c r="C956" t="s">
        <v>74</v>
      </c>
      <c r="D956" t="s">
        <v>74</v>
      </c>
      <c r="E956" t="s">
        <v>74</v>
      </c>
      <c r="F956" t="s">
        <v>11039</v>
      </c>
      <c r="G956" t="s">
        <v>74</v>
      </c>
      <c r="H956" t="s">
        <v>74</v>
      </c>
      <c r="I956" t="s">
        <v>11040</v>
      </c>
      <c r="J956" t="s">
        <v>144</v>
      </c>
      <c r="K956" t="s">
        <v>74</v>
      </c>
      <c r="L956" t="s">
        <v>74</v>
      </c>
      <c r="M956" t="s">
        <v>77</v>
      </c>
      <c r="N956" t="s">
        <v>78</v>
      </c>
      <c r="O956" t="s">
        <v>74</v>
      </c>
      <c r="P956" t="s">
        <v>74</v>
      </c>
      <c r="Q956" t="s">
        <v>74</v>
      </c>
      <c r="R956" t="s">
        <v>74</v>
      </c>
      <c r="S956" t="s">
        <v>74</v>
      </c>
      <c r="T956" t="s">
        <v>11041</v>
      </c>
      <c r="U956" t="s">
        <v>11042</v>
      </c>
      <c r="V956" t="s">
        <v>11043</v>
      </c>
      <c r="W956" t="s">
        <v>74</v>
      </c>
      <c r="X956" t="s">
        <v>74</v>
      </c>
      <c r="Y956" t="s">
        <v>11044</v>
      </c>
      <c r="Z956" t="s">
        <v>74</v>
      </c>
      <c r="AA956" t="s">
        <v>74</v>
      </c>
      <c r="AB956" t="s">
        <v>74</v>
      </c>
      <c r="AC956" t="s">
        <v>74</v>
      </c>
      <c r="AD956" t="s">
        <v>74</v>
      </c>
      <c r="AE956" t="s">
        <v>74</v>
      </c>
      <c r="AF956" t="s">
        <v>74</v>
      </c>
      <c r="AG956">
        <v>29</v>
      </c>
      <c r="AH956">
        <v>12</v>
      </c>
      <c r="AI956">
        <v>13</v>
      </c>
      <c r="AJ956">
        <v>0</v>
      </c>
      <c r="AK956">
        <v>4</v>
      </c>
      <c r="AL956" t="s">
        <v>150</v>
      </c>
      <c r="AM956" t="s">
        <v>151</v>
      </c>
      <c r="AN956" t="s">
        <v>152</v>
      </c>
      <c r="AO956" t="s">
        <v>153</v>
      </c>
      <c r="AP956" t="s">
        <v>74</v>
      </c>
      <c r="AQ956" t="s">
        <v>74</v>
      </c>
      <c r="AR956" t="s">
        <v>154</v>
      </c>
      <c r="AS956" t="s">
        <v>155</v>
      </c>
      <c r="AT956" t="s">
        <v>10613</v>
      </c>
      <c r="AU956">
        <v>1996</v>
      </c>
      <c r="AV956">
        <v>12</v>
      </c>
      <c r="AW956">
        <v>4</v>
      </c>
      <c r="AX956" t="s">
        <v>74</v>
      </c>
      <c r="AY956" t="s">
        <v>74</v>
      </c>
      <c r="AZ956" t="s">
        <v>74</v>
      </c>
      <c r="BA956" t="s">
        <v>74</v>
      </c>
      <c r="BB956">
        <v>543</v>
      </c>
      <c r="BC956">
        <v>554</v>
      </c>
      <c r="BD956" t="s">
        <v>74</v>
      </c>
      <c r="BE956" t="s">
        <v>74</v>
      </c>
      <c r="BF956" t="s">
        <v>74</v>
      </c>
      <c r="BG956" t="s">
        <v>74</v>
      </c>
      <c r="BH956" t="s">
        <v>74</v>
      </c>
      <c r="BI956">
        <v>12</v>
      </c>
      <c r="BJ956" t="s">
        <v>157</v>
      </c>
      <c r="BK956" t="s">
        <v>95</v>
      </c>
      <c r="BL956" t="s">
        <v>157</v>
      </c>
      <c r="BM956" t="s">
        <v>11045</v>
      </c>
      <c r="BN956" t="s">
        <v>74</v>
      </c>
      <c r="BO956" t="s">
        <v>74</v>
      </c>
      <c r="BP956" t="s">
        <v>74</v>
      </c>
      <c r="BQ956" t="s">
        <v>74</v>
      </c>
      <c r="BR956" t="s">
        <v>97</v>
      </c>
      <c r="BS956" t="s">
        <v>11046</v>
      </c>
      <c r="BT956" t="str">
        <f>HYPERLINK("https%3A%2F%2Fwww.webofscience.com%2Fwos%2Fwoscc%2Ffull-record%2FWOS:A1996VL33400004","View Full Record in Web of Science")</f>
        <v>View Full Record in Web of Science</v>
      </c>
    </row>
    <row r="957" spans="1:72" x14ac:dyDescent="0.15">
      <c r="A957" t="s">
        <v>72</v>
      </c>
      <c r="B957" t="s">
        <v>11047</v>
      </c>
      <c r="C957" t="s">
        <v>74</v>
      </c>
      <c r="D957" t="s">
        <v>74</v>
      </c>
      <c r="E957" t="s">
        <v>74</v>
      </c>
      <c r="F957" t="s">
        <v>11047</v>
      </c>
      <c r="G957" t="s">
        <v>74</v>
      </c>
      <c r="H957" t="s">
        <v>74</v>
      </c>
      <c r="I957" t="s">
        <v>11048</v>
      </c>
      <c r="J957" t="s">
        <v>331</v>
      </c>
      <c r="K957" t="s">
        <v>74</v>
      </c>
      <c r="L957" t="s">
        <v>74</v>
      </c>
      <c r="M957" t="s">
        <v>77</v>
      </c>
      <c r="N957" t="s">
        <v>428</v>
      </c>
      <c r="O957" t="s">
        <v>74</v>
      </c>
      <c r="P957" t="s">
        <v>74</v>
      </c>
      <c r="Q957" t="s">
        <v>74</v>
      </c>
      <c r="R957" t="s">
        <v>74</v>
      </c>
      <c r="S957" t="s">
        <v>74</v>
      </c>
      <c r="T957" t="s">
        <v>74</v>
      </c>
      <c r="U957" t="s">
        <v>11049</v>
      </c>
      <c r="V957" t="s">
        <v>11050</v>
      </c>
      <c r="W957" t="s">
        <v>74</v>
      </c>
      <c r="X957" t="s">
        <v>74</v>
      </c>
      <c r="Y957" t="s">
        <v>11051</v>
      </c>
      <c r="Z957" t="s">
        <v>74</v>
      </c>
      <c r="AA957" t="s">
        <v>74</v>
      </c>
      <c r="AB957" t="s">
        <v>74</v>
      </c>
      <c r="AC957" t="s">
        <v>74</v>
      </c>
      <c r="AD957" t="s">
        <v>74</v>
      </c>
      <c r="AE957" t="s">
        <v>74</v>
      </c>
      <c r="AF957" t="s">
        <v>74</v>
      </c>
      <c r="AG957">
        <v>125</v>
      </c>
      <c r="AH957">
        <v>59</v>
      </c>
      <c r="AI957">
        <v>63</v>
      </c>
      <c r="AJ957">
        <v>1</v>
      </c>
      <c r="AK957">
        <v>2</v>
      </c>
      <c r="AL957" t="s">
        <v>108</v>
      </c>
      <c r="AM957" t="s">
        <v>109</v>
      </c>
      <c r="AN957" t="s">
        <v>110</v>
      </c>
      <c r="AO957" t="s">
        <v>344</v>
      </c>
      <c r="AP957" t="s">
        <v>74</v>
      </c>
      <c r="AQ957" t="s">
        <v>74</v>
      </c>
      <c r="AR957" t="s">
        <v>346</v>
      </c>
      <c r="AS957" t="s">
        <v>347</v>
      </c>
      <c r="AT957" t="s">
        <v>10613</v>
      </c>
      <c r="AU957">
        <v>1996</v>
      </c>
      <c r="AV957">
        <v>125</v>
      </c>
      <c r="AW957" t="s">
        <v>562</v>
      </c>
      <c r="AX957" t="s">
        <v>74</v>
      </c>
      <c r="AY957" t="s">
        <v>74</v>
      </c>
      <c r="AZ957" t="s">
        <v>74</v>
      </c>
      <c r="BA957" t="s">
        <v>74</v>
      </c>
      <c r="BB957">
        <v>75</v>
      </c>
      <c r="BC957">
        <v>104</v>
      </c>
      <c r="BD957" t="s">
        <v>74</v>
      </c>
      <c r="BE957" t="s">
        <v>11052</v>
      </c>
      <c r="BF957" t="str">
        <f>HYPERLINK("http://dx.doi.org/10.1016/S0031-0182(96)00025-9","http://dx.doi.org/10.1016/S0031-0182(96)00025-9")</f>
        <v>http://dx.doi.org/10.1016/S0031-0182(96)00025-9</v>
      </c>
      <c r="BG957" t="s">
        <v>74</v>
      </c>
      <c r="BH957" t="s">
        <v>74</v>
      </c>
      <c r="BI957">
        <v>30</v>
      </c>
      <c r="BJ957" t="s">
        <v>349</v>
      </c>
      <c r="BK957" t="s">
        <v>95</v>
      </c>
      <c r="BL957" t="s">
        <v>351</v>
      </c>
      <c r="BM957" t="s">
        <v>11053</v>
      </c>
      <c r="BN957" t="s">
        <v>74</v>
      </c>
      <c r="BO957" t="s">
        <v>74</v>
      </c>
      <c r="BP957" t="s">
        <v>74</v>
      </c>
      <c r="BQ957" t="s">
        <v>74</v>
      </c>
      <c r="BR957" t="s">
        <v>97</v>
      </c>
      <c r="BS957" t="s">
        <v>11054</v>
      </c>
      <c r="BT957" t="str">
        <f>HYPERLINK("https%3A%2F%2Fwww.webofscience.com%2Fwos%2Fwoscc%2Ffull-record%2FWOS:A1996VZ39900005","View Full Record in Web of Science")</f>
        <v>View Full Record in Web of Science</v>
      </c>
    </row>
    <row r="958" spans="1:72" x14ac:dyDescent="0.15">
      <c r="A958" t="s">
        <v>72</v>
      </c>
      <c r="B958" t="s">
        <v>11055</v>
      </c>
      <c r="C958" t="s">
        <v>74</v>
      </c>
      <c r="D958" t="s">
        <v>74</v>
      </c>
      <c r="E958" t="s">
        <v>74</v>
      </c>
      <c r="F958" t="s">
        <v>11055</v>
      </c>
      <c r="G958" t="s">
        <v>74</v>
      </c>
      <c r="H958" t="s">
        <v>74</v>
      </c>
      <c r="I958" t="s">
        <v>11056</v>
      </c>
      <c r="J958" t="s">
        <v>331</v>
      </c>
      <c r="K958" t="s">
        <v>74</v>
      </c>
      <c r="L958" t="s">
        <v>74</v>
      </c>
      <c r="M958" t="s">
        <v>77</v>
      </c>
      <c r="N958" t="s">
        <v>78</v>
      </c>
      <c r="O958" t="s">
        <v>74</v>
      </c>
      <c r="P958" t="s">
        <v>74</v>
      </c>
      <c r="Q958" t="s">
        <v>74</v>
      </c>
      <c r="R958" t="s">
        <v>74</v>
      </c>
      <c r="S958" t="s">
        <v>74</v>
      </c>
      <c r="T958" t="s">
        <v>74</v>
      </c>
      <c r="U958" t="s">
        <v>11057</v>
      </c>
      <c r="V958" t="s">
        <v>11058</v>
      </c>
      <c r="W958" t="s">
        <v>74</v>
      </c>
      <c r="X958" t="s">
        <v>74</v>
      </c>
      <c r="Y958" t="s">
        <v>11059</v>
      </c>
      <c r="Z958" t="s">
        <v>74</v>
      </c>
      <c r="AA958" t="s">
        <v>74</v>
      </c>
      <c r="AB958" t="s">
        <v>74</v>
      </c>
      <c r="AC958" t="s">
        <v>74</v>
      </c>
      <c r="AD958" t="s">
        <v>74</v>
      </c>
      <c r="AE958" t="s">
        <v>74</v>
      </c>
      <c r="AF958" t="s">
        <v>74</v>
      </c>
      <c r="AG958">
        <v>32</v>
      </c>
      <c r="AH958">
        <v>35</v>
      </c>
      <c r="AI958">
        <v>42</v>
      </c>
      <c r="AJ958">
        <v>0</v>
      </c>
      <c r="AK958">
        <v>4</v>
      </c>
      <c r="AL958" t="s">
        <v>108</v>
      </c>
      <c r="AM958" t="s">
        <v>109</v>
      </c>
      <c r="AN958" t="s">
        <v>110</v>
      </c>
      <c r="AO958" t="s">
        <v>344</v>
      </c>
      <c r="AP958" t="s">
        <v>345</v>
      </c>
      <c r="AQ958" t="s">
        <v>74</v>
      </c>
      <c r="AR958" t="s">
        <v>346</v>
      </c>
      <c r="AS958" t="s">
        <v>347</v>
      </c>
      <c r="AT958" t="s">
        <v>10613</v>
      </c>
      <c r="AU958">
        <v>1996</v>
      </c>
      <c r="AV958">
        <v>125</v>
      </c>
      <c r="AW958" t="s">
        <v>562</v>
      </c>
      <c r="AX958" t="s">
        <v>74</v>
      </c>
      <c r="AY958" t="s">
        <v>74</v>
      </c>
      <c r="AZ958" t="s">
        <v>74</v>
      </c>
      <c r="BA958" t="s">
        <v>74</v>
      </c>
      <c r="BB958">
        <v>129</v>
      </c>
      <c r="BC958">
        <v>139</v>
      </c>
      <c r="BD958" t="s">
        <v>74</v>
      </c>
      <c r="BE958" t="s">
        <v>11060</v>
      </c>
      <c r="BF958" t="str">
        <f>HYPERLINK("http://dx.doi.org/10.1016/S0031-0182(96)00027-2","http://dx.doi.org/10.1016/S0031-0182(96)00027-2")</f>
        <v>http://dx.doi.org/10.1016/S0031-0182(96)00027-2</v>
      </c>
      <c r="BG958" t="s">
        <v>74</v>
      </c>
      <c r="BH958" t="s">
        <v>74</v>
      </c>
      <c r="BI958">
        <v>11</v>
      </c>
      <c r="BJ958" t="s">
        <v>349</v>
      </c>
      <c r="BK958" t="s">
        <v>95</v>
      </c>
      <c r="BL958" t="s">
        <v>351</v>
      </c>
      <c r="BM958" t="s">
        <v>11053</v>
      </c>
      <c r="BN958" t="s">
        <v>74</v>
      </c>
      <c r="BO958" t="s">
        <v>74</v>
      </c>
      <c r="BP958" t="s">
        <v>74</v>
      </c>
      <c r="BQ958" t="s">
        <v>74</v>
      </c>
      <c r="BR958" t="s">
        <v>97</v>
      </c>
      <c r="BS958" t="s">
        <v>11061</v>
      </c>
      <c r="BT958" t="str">
        <f>HYPERLINK("https%3A%2F%2Fwww.webofscience.com%2Fwos%2Fwoscc%2Ffull-record%2FWOS:A1996VZ39900007","View Full Record in Web of Science")</f>
        <v>View Full Record in Web of Science</v>
      </c>
    </row>
    <row r="959" spans="1:72" x14ac:dyDescent="0.15">
      <c r="A959" t="s">
        <v>72</v>
      </c>
      <c r="B959" t="s">
        <v>11062</v>
      </c>
      <c r="C959" t="s">
        <v>74</v>
      </c>
      <c r="D959" t="s">
        <v>74</v>
      </c>
      <c r="E959" t="s">
        <v>74</v>
      </c>
      <c r="F959" t="s">
        <v>11062</v>
      </c>
      <c r="G959" t="s">
        <v>74</v>
      </c>
      <c r="H959" t="s">
        <v>74</v>
      </c>
      <c r="I959" t="s">
        <v>11063</v>
      </c>
      <c r="J959" t="s">
        <v>1784</v>
      </c>
      <c r="K959" t="s">
        <v>74</v>
      </c>
      <c r="L959" t="s">
        <v>74</v>
      </c>
      <c r="M959" t="s">
        <v>77</v>
      </c>
      <c r="N959" t="s">
        <v>428</v>
      </c>
      <c r="O959" t="s">
        <v>74</v>
      </c>
      <c r="P959" t="s">
        <v>74</v>
      </c>
      <c r="Q959" t="s">
        <v>74</v>
      </c>
      <c r="R959" t="s">
        <v>74</v>
      </c>
      <c r="S959" t="s">
        <v>74</v>
      </c>
      <c r="T959" t="s">
        <v>74</v>
      </c>
      <c r="U959" t="s">
        <v>11064</v>
      </c>
      <c r="V959" t="s">
        <v>11065</v>
      </c>
      <c r="W959" t="s">
        <v>11066</v>
      </c>
      <c r="X959" t="s">
        <v>11067</v>
      </c>
      <c r="Y959" t="s">
        <v>11068</v>
      </c>
      <c r="Z959" t="s">
        <v>74</v>
      </c>
      <c r="AA959" t="s">
        <v>74</v>
      </c>
      <c r="AB959" t="s">
        <v>74</v>
      </c>
      <c r="AC959" t="s">
        <v>74</v>
      </c>
      <c r="AD959" t="s">
        <v>74</v>
      </c>
      <c r="AE959" t="s">
        <v>74</v>
      </c>
      <c r="AF959" t="s">
        <v>74</v>
      </c>
      <c r="AG959">
        <v>104</v>
      </c>
      <c r="AH959">
        <v>109</v>
      </c>
      <c r="AI959">
        <v>123</v>
      </c>
      <c r="AJ959">
        <v>0</v>
      </c>
      <c r="AK959">
        <v>17</v>
      </c>
      <c r="AL959" t="s">
        <v>707</v>
      </c>
      <c r="AM959" t="s">
        <v>572</v>
      </c>
      <c r="AN959" t="s">
        <v>708</v>
      </c>
      <c r="AO959" t="s">
        <v>1788</v>
      </c>
      <c r="AP959" t="s">
        <v>1789</v>
      </c>
      <c r="AQ959" t="s">
        <v>74</v>
      </c>
      <c r="AR959" t="s">
        <v>1784</v>
      </c>
      <c r="AS959" t="s">
        <v>1790</v>
      </c>
      <c r="AT959" t="s">
        <v>10613</v>
      </c>
      <c r="AU959">
        <v>1996</v>
      </c>
      <c r="AV959">
        <v>11</v>
      </c>
      <c r="AW959">
        <v>5</v>
      </c>
      <c r="AX959" t="s">
        <v>74</v>
      </c>
      <c r="AY959" t="s">
        <v>74</v>
      </c>
      <c r="AZ959" t="s">
        <v>74</v>
      </c>
      <c r="BA959" t="s">
        <v>74</v>
      </c>
      <c r="BB959">
        <v>563</v>
      </c>
      <c r="BC959">
        <v>577</v>
      </c>
      <c r="BD959" t="s">
        <v>74</v>
      </c>
      <c r="BE959" t="s">
        <v>11069</v>
      </c>
      <c r="BF959" t="str">
        <f>HYPERLINK("http://dx.doi.org/10.1029/96PA01419","http://dx.doi.org/10.1029/96PA01419")</f>
        <v>http://dx.doi.org/10.1029/96PA01419</v>
      </c>
      <c r="BG959" t="s">
        <v>74</v>
      </c>
      <c r="BH959" t="s">
        <v>74</v>
      </c>
      <c r="BI959">
        <v>15</v>
      </c>
      <c r="BJ959" t="s">
        <v>1792</v>
      </c>
      <c r="BK959" t="s">
        <v>95</v>
      </c>
      <c r="BL959" t="s">
        <v>1793</v>
      </c>
      <c r="BM959" t="s">
        <v>11070</v>
      </c>
      <c r="BN959" t="s">
        <v>74</v>
      </c>
      <c r="BO959" t="s">
        <v>74</v>
      </c>
      <c r="BP959" t="s">
        <v>74</v>
      </c>
      <c r="BQ959" t="s">
        <v>74</v>
      </c>
      <c r="BR959" t="s">
        <v>97</v>
      </c>
      <c r="BS959" t="s">
        <v>11071</v>
      </c>
      <c r="BT959" t="str">
        <f>HYPERLINK("https%3A%2F%2Fwww.webofscience.com%2Fwos%2Fwoscc%2Ffull-record%2FWOS:A1996VU30100006","View Full Record in Web of Science")</f>
        <v>View Full Record in Web of Science</v>
      </c>
    </row>
    <row r="960" spans="1:72" x14ac:dyDescent="0.15">
      <c r="A960" t="s">
        <v>72</v>
      </c>
      <c r="B960" t="s">
        <v>11072</v>
      </c>
      <c r="C960" t="s">
        <v>74</v>
      </c>
      <c r="D960" t="s">
        <v>74</v>
      </c>
      <c r="E960" t="s">
        <v>74</v>
      </c>
      <c r="F960" t="s">
        <v>11072</v>
      </c>
      <c r="G960" t="s">
        <v>74</v>
      </c>
      <c r="H960" t="s">
        <v>74</v>
      </c>
      <c r="I960" t="s">
        <v>11073</v>
      </c>
      <c r="J960" t="s">
        <v>462</v>
      </c>
      <c r="K960" t="s">
        <v>74</v>
      </c>
      <c r="L960" t="s">
        <v>74</v>
      </c>
      <c r="M960" t="s">
        <v>77</v>
      </c>
      <c r="N960" t="s">
        <v>78</v>
      </c>
      <c r="O960" t="s">
        <v>74</v>
      </c>
      <c r="P960" t="s">
        <v>74</v>
      </c>
      <c r="Q960" t="s">
        <v>74</v>
      </c>
      <c r="R960" t="s">
        <v>74</v>
      </c>
      <c r="S960" t="s">
        <v>74</v>
      </c>
      <c r="T960" t="s">
        <v>74</v>
      </c>
      <c r="U960" t="s">
        <v>11074</v>
      </c>
      <c r="V960" t="s">
        <v>11075</v>
      </c>
      <c r="W960" t="s">
        <v>74</v>
      </c>
      <c r="X960" t="s">
        <v>74</v>
      </c>
      <c r="Y960" t="s">
        <v>11076</v>
      </c>
      <c r="Z960" t="s">
        <v>74</v>
      </c>
      <c r="AA960" t="s">
        <v>74</v>
      </c>
      <c r="AB960" t="s">
        <v>74</v>
      </c>
      <c r="AC960" t="s">
        <v>74</v>
      </c>
      <c r="AD960" t="s">
        <v>74</v>
      </c>
      <c r="AE960" t="s">
        <v>74</v>
      </c>
      <c r="AF960" t="s">
        <v>74</v>
      </c>
      <c r="AG960">
        <v>41</v>
      </c>
      <c r="AH960">
        <v>10</v>
      </c>
      <c r="AI960">
        <v>10</v>
      </c>
      <c r="AJ960">
        <v>0</v>
      </c>
      <c r="AK960">
        <v>7</v>
      </c>
      <c r="AL960" t="s">
        <v>86</v>
      </c>
      <c r="AM960" t="s">
        <v>87</v>
      </c>
      <c r="AN960" t="s">
        <v>88</v>
      </c>
      <c r="AO960" t="s">
        <v>470</v>
      </c>
      <c r="AP960" t="s">
        <v>74</v>
      </c>
      <c r="AQ960" t="s">
        <v>74</v>
      </c>
      <c r="AR960" t="s">
        <v>471</v>
      </c>
      <c r="AS960" t="s">
        <v>472</v>
      </c>
      <c r="AT960" t="s">
        <v>10613</v>
      </c>
      <c r="AU960">
        <v>1996</v>
      </c>
      <c r="AV960">
        <v>16</v>
      </c>
      <c r="AW960">
        <v>8</v>
      </c>
      <c r="AX960" t="s">
        <v>74</v>
      </c>
      <c r="AY960" t="s">
        <v>74</v>
      </c>
      <c r="AZ960" t="s">
        <v>74</v>
      </c>
      <c r="BA960" t="s">
        <v>74</v>
      </c>
      <c r="BB960">
        <v>565</v>
      </c>
      <c r="BC960">
        <v>572</v>
      </c>
      <c r="BD960" t="s">
        <v>74</v>
      </c>
      <c r="BE960" t="s">
        <v>11077</v>
      </c>
      <c r="BF960" t="str">
        <f>HYPERLINK("http://dx.doi.org/10.1007/s003000050090","http://dx.doi.org/10.1007/s003000050090")</f>
        <v>http://dx.doi.org/10.1007/s003000050090</v>
      </c>
      <c r="BG960" t="s">
        <v>74</v>
      </c>
      <c r="BH960" t="s">
        <v>74</v>
      </c>
      <c r="BI960">
        <v>8</v>
      </c>
      <c r="BJ960" t="s">
        <v>474</v>
      </c>
      <c r="BK960" t="s">
        <v>95</v>
      </c>
      <c r="BL960" t="s">
        <v>475</v>
      </c>
      <c r="BM960" t="s">
        <v>11078</v>
      </c>
      <c r="BN960" t="s">
        <v>74</v>
      </c>
      <c r="BO960" t="s">
        <v>74</v>
      </c>
      <c r="BP960" t="s">
        <v>74</v>
      </c>
      <c r="BQ960" t="s">
        <v>74</v>
      </c>
      <c r="BR960" t="s">
        <v>97</v>
      </c>
      <c r="BS960" t="s">
        <v>11079</v>
      </c>
      <c r="BT960" t="str">
        <f>HYPERLINK("https%3A%2F%2Fwww.webofscience.com%2Fwos%2Fwoscc%2Ffull-record%2FWOS:A1996VM32600004","View Full Record in Web of Science")</f>
        <v>View Full Record in Web of Science</v>
      </c>
    </row>
    <row r="961" spans="1:72" x14ac:dyDescent="0.15">
      <c r="A961" t="s">
        <v>72</v>
      </c>
      <c r="B961" t="s">
        <v>11080</v>
      </c>
      <c r="C961" t="s">
        <v>74</v>
      </c>
      <c r="D961" t="s">
        <v>74</v>
      </c>
      <c r="E961" t="s">
        <v>74</v>
      </c>
      <c r="F961" t="s">
        <v>11080</v>
      </c>
      <c r="G961" t="s">
        <v>74</v>
      </c>
      <c r="H961" t="s">
        <v>74</v>
      </c>
      <c r="I961" t="s">
        <v>11081</v>
      </c>
      <c r="J961" t="s">
        <v>462</v>
      </c>
      <c r="K961" t="s">
        <v>74</v>
      </c>
      <c r="L961" t="s">
        <v>74</v>
      </c>
      <c r="M961" t="s">
        <v>77</v>
      </c>
      <c r="N961" t="s">
        <v>78</v>
      </c>
      <c r="O961" t="s">
        <v>74</v>
      </c>
      <c r="P961" t="s">
        <v>74</v>
      </c>
      <c r="Q961" t="s">
        <v>74</v>
      </c>
      <c r="R961" t="s">
        <v>74</v>
      </c>
      <c r="S961" t="s">
        <v>74</v>
      </c>
      <c r="T961" t="s">
        <v>74</v>
      </c>
      <c r="U961" t="s">
        <v>11082</v>
      </c>
      <c r="V961" t="s">
        <v>11083</v>
      </c>
      <c r="W961" t="s">
        <v>11084</v>
      </c>
      <c r="X961" t="s">
        <v>11085</v>
      </c>
      <c r="Y961" t="s">
        <v>11086</v>
      </c>
      <c r="Z961" t="s">
        <v>74</v>
      </c>
      <c r="AA961" t="s">
        <v>11087</v>
      </c>
      <c r="AB961" t="s">
        <v>74</v>
      </c>
      <c r="AC961" t="s">
        <v>74</v>
      </c>
      <c r="AD961" t="s">
        <v>74</v>
      </c>
      <c r="AE961" t="s">
        <v>74</v>
      </c>
      <c r="AF961" t="s">
        <v>74</v>
      </c>
      <c r="AG961">
        <v>29</v>
      </c>
      <c r="AH961">
        <v>23</v>
      </c>
      <c r="AI961">
        <v>23</v>
      </c>
      <c r="AJ961">
        <v>0</v>
      </c>
      <c r="AK961">
        <v>7</v>
      </c>
      <c r="AL961" t="s">
        <v>319</v>
      </c>
      <c r="AM961" t="s">
        <v>87</v>
      </c>
      <c r="AN961" t="s">
        <v>1163</v>
      </c>
      <c r="AO961" t="s">
        <v>470</v>
      </c>
      <c r="AP961" t="s">
        <v>74</v>
      </c>
      <c r="AQ961" t="s">
        <v>74</v>
      </c>
      <c r="AR961" t="s">
        <v>471</v>
      </c>
      <c r="AS961" t="s">
        <v>472</v>
      </c>
      <c r="AT961" t="s">
        <v>10613</v>
      </c>
      <c r="AU961">
        <v>1996</v>
      </c>
      <c r="AV961">
        <v>16</v>
      </c>
      <c r="AW961">
        <v>8</v>
      </c>
      <c r="AX961" t="s">
        <v>74</v>
      </c>
      <c r="AY961" t="s">
        <v>74</v>
      </c>
      <c r="AZ961" t="s">
        <v>74</v>
      </c>
      <c r="BA961" t="s">
        <v>74</v>
      </c>
      <c r="BB961">
        <v>581</v>
      </c>
      <c r="BC961">
        <v>587</v>
      </c>
      <c r="BD961" t="s">
        <v>74</v>
      </c>
      <c r="BE961" t="s">
        <v>74</v>
      </c>
      <c r="BF961" t="s">
        <v>74</v>
      </c>
      <c r="BG961" t="s">
        <v>74</v>
      </c>
      <c r="BH961" t="s">
        <v>74</v>
      </c>
      <c r="BI961">
        <v>7</v>
      </c>
      <c r="BJ961" t="s">
        <v>474</v>
      </c>
      <c r="BK961" t="s">
        <v>95</v>
      </c>
      <c r="BL961" t="s">
        <v>475</v>
      </c>
      <c r="BM961" t="s">
        <v>11078</v>
      </c>
      <c r="BN961" t="s">
        <v>74</v>
      </c>
      <c r="BO961" t="s">
        <v>74</v>
      </c>
      <c r="BP961" t="s">
        <v>74</v>
      </c>
      <c r="BQ961" t="s">
        <v>74</v>
      </c>
      <c r="BR961" t="s">
        <v>97</v>
      </c>
      <c r="BS961" t="s">
        <v>11088</v>
      </c>
      <c r="BT961" t="str">
        <f>HYPERLINK("https%3A%2F%2Fwww.webofscience.com%2Fwos%2Fwoscc%2Ffull-record%2FWOS:A1996VM32600006","View Full Record in Web of Science")</f>
        <v>View Full Record in Web of Science</v>
      </c>
    </row>
    <row r="962" spans="1:72" x14ac:dyDescent="0.15">
      <c r="A962" t="s">
        <v>72</v>
      </c>
      <c r="B962" t="s">
        <v>11089</v>
      </c>
      <c r="C962" t="s">
        <v>74</v>
      </c>
      <c r="D962" t="s">
        <v>74</v>
      </c>
      <c r="E962" t="s">
        <v>74</v>
      </c>
      <c r="F962" t="s">
        <v>11089</v>
      </c>
      <c r="G962" t="s">
        <v>74</v>
      </c>
      <c r="H962" t="s">
        <v>74</v>
      </c>
      <c r="I962" t="s">
        <v>11090</v>
      </c>
      <c r="J962" t="s">
        <v>462</v>
      </c>
      <c r="K962" t="s">
        <v>74</v>
      </c>
      <c r="L962" t="s">
        <v>74</v>
      </c>
      <c r="M962" t="s">
        <v>77</v>
      </c>
      <c r="N962" t="s">
        <v>78</v>
      </c>
      <c r="O962" t="s">
        <v>74</v>
      </c>
      <c r="P962" t="s">
        <v>74</v>
      </c>
      <c r="Q962" t="s">
        <v>74</v>
      </c>
      <c r="R962" t="s">
        <v>74</v>
      </c>
      <c r="S962" t="s">
        <v>74</v>
      </c>
      <c r="T962" t="s">
        <v>74</v>
      </c>
      <c r="U962" t="s">
        <v>11091</v>
      </c>
      <c r="V962" t="s">
        <v>11092</v>
      </c>
      <c r="W962" t="s">
        <v>3485</v>
      </c>
      <c r="X962" t="s">
        <v>3486</v>
      </c>
      <c r="Y962" t="s">
        <v>74</v>
      </c>
      <c r="Z962" t="s">
        <v>74</v>
      </c>
      <c r="AA962" t="s">
        <v>3487</v>
      </c>
      <c r="AB962" t="s">
        <v>74</v>
      </c>
      <c r="AC962" t="s">
        <v>74</v>
      </c>
      <c r="AD962" t="s">
        <v>74</v>
      </c>
      <c r="AE962" t="s">
        <v>74</v>
      </c>
      <c r="AF962" t="s">
        <v>74</v>
      </c>
      <c r="AG962">
        <v>35</v>
      </c>
      <c r="AH962">
        <v>15</v>
      </c>
      <c r="AI962">
        <v>18</v>
      </c>
      <c r="AJ962">
        <v>1</v>
      </c>
      <c r="AK962">
        <v>13</v>
      </c>
      <c r="AL962" t="s">
        <v>86</v>
      </c>
      <c r="AM962" t="s">
        <v>87</v>
      </c>
      <c r="AN962" t="s">
        <v>88</v>
      </c>
      <c r="AO962" t="s">
        <v>470</v>
      </c>
      <c r="AP962" t="s">
        <v>74</v>
      </c>
      <c r="AQ962" t="s">
        <v>74</v>
      </c>
      <c r="AR962" t="s">
        <v>471</v>
      </c>
      <c r="AS962" t="s">
        <v>472</v>
      </c>
      <c r="AT962" t="s">
        <v>10613</v>
      </c>
      <c r="AU962">
        <v>1996</v>
      </c>
      <c r="AV962">
        <v>16</v>
      </c>
      <c r="AW962">
        <v>8</v>
      </c>
      <c r="AX962" t="s">
        <v>74</v>
      </c>
      <c r="AY962" t="s">
        <v>74</v>
      </c>
      <c r="AZ962" t="s">
        <v>74</v>
      </c>
      <c r="BA962" t="s">
        <v>74</v>
      </c>
      <c r="BB962">
        <v>589</v>
      </c>
      <c r="BC962">
        <v>594</v>
      </c>
      <c r="BD962" t="s">
        <v>74</v>
      </c>
      <c r="BE962" t="s">
        <v>74</v>
      </c>
      <c r="BF962" t="s">
        <v>74</v>
      </c>
      <c r="BG962" t="s">
        <v>74</v>
      </c>
      <c r="BH962" t="s">
        <v>74</v>
      </c>
      <c r="BI962">
        <v>6</v>
      </c>
      <c r="BJ962" t="s">
        <v>474</v>
      </c>
      <c r="BK962" t="s">
        <v>95</v>
      </c>
      <c r="BL962" t="s">
        <v>475</v>
      </c>
      <c r="BM962" t="s">
        <v>11078</v>
      </c>
      <c r="BN962" t="s">
        <v>74</v>
      </c>
      <c r="BO962" t="s">
        <v>74</v>
      </c>
      <c r="BP962" t="s">
        <v>74</v>
      </c>
      <c r="BQ962" t="s">
        <v>74</v>
      </c>
      <c r="BR962" t="s">
        <v>97</v>
      </c>
      <c r="BS962" t="s">
        <v>11093</v>
      </c>
      <c r="BT962" t="str">
        <f>HYPERLINK("https%3A%2F%2Fwww.webofscience.com%2Fwos%2Fwoscc%2Ffull-record%2FWOS:A1996VM32600007","View Full Record in Web of Science")</f>
        <v>View Full Record in Web of Science</v>
      </c>
    </row>
    <row r="963" spans="1:72" x14ac:dyDescent="0.15">
      <c r="A963" t="s">
        <v>72</v>
      </c>
      <c r="B963" t="s">
        <v>11094</v>
      </c>
      <c r="C963" t="s">
        <v>74</v>
      </c>
      <c r="D963" t="s">
        <v>74</v>
      </c>
      <c r="E963" t="s">
        <v>74</v>
      </c>
      <c r="F963" t="s">
        <v>11094</v>
      </c>
      <c r="G963" t="s">
        <v>74</v>
      </c>
      <c r="H963" t="s">
        <v>74</v>
      </c>
      <c r="I963" t="s">
        <v>11095</v>
      </c>
      <c r="J963" t="s">
        <v>462</v>
      </c>
      <c r="K963" t="s">
        <v>74</v>
      </c>
      <c r="L963" t="s">
        <v>74</v>
      </c>
      <c r="M963" t="s">
        <v>77</v>
      </c>
      <c r="N963" t="s">
        <v>78</v>
      </c>
      <c r="O963" t="s">
        <v>74</v>
      </c>
      <c r="P963" t="s">
        <v>74</v>
      </c>
      <c r="Q963" t="s">
        <v>74</v>
      </c>
      <c r="R963" t="s">
        <v>74</v>
      </c>
      <c r="S963" t="s">
        <v>74</v>
      </c>
      <c r="T963" t="s">
        <v>74</v>
      </c>
      <c r="U963" t="s">
        <v>74</v>
      </c>
      <c r="V963" t="s">
        <v>11096</v>
      </c>
      <c r="W963" t="s">
        <v>11097</v>
      </c>
      <c r="X963" t="s">
        <v>1737</v>
      </c>
      <c r="Y963" t="s">
        <v>74</v>
      </c>
      <c r="Z963" t="s">
        <v>74</v>
      </c>
      <c r="AA963" t="s">
        <v>74</v>
      </c>
      <c r="AB963" t="s">
        <v>74</v>
      </c>
      <c r="AC963" t="s">
        <v>74</v>
      </c>
      <c r="AD963" t="s">
        <v>74</v>
      </c>
      <c r="AE963" t="s">
        <v>74</v>
      </c>
      <c r="AF963" t="s">
        <v>74</v>
      </c>
      <c r="AG963">
        <v>12</v>
      </c>
      <c r="AH963">
        <v>6</v>
      </c>
      <c r="AI963">
        <v>8</v>
      </c>
      <c r="AJ963">
        <v>0</v>
      </c>
      <c r="AK963">
        <v>1</v>
      </c>
      <c r="AL963" t="s">
        <v>86</v>
      </c>
      <c r="AM963" t="s">
        <v>87</v>
      </c>
      <c r="AN963" t="s">
        <v>88</v>
      </c>
      <c r="AO963" t="s">
        <v>470</v>
      </c>
      <c r="AP963" t="s">
        <v>74</v>
      </c>
      <c r="AQ963" t="s">
        <v>74</v>
      </c>
      <c r="AR963" t="s">
        <v>471</v>
      </c>
      <c r="AS963" t="s">
        <v>472</v>
      </c>
      <c r="AT963" t="s">
        <v>10613</v>
      </c>
      <c r="AU963">
        <v>1996</v>
      </c>
      <c r="AV963">
        <v>16</v>
      </c>
      <c r="AW963">
        <v>8</v>
      </c>
      <c r="AX963" t="s">
        <v>74</v>
      </c>
      <c r="AY963" t="s">
        <v>74</v>
      </c>
      <c r="AZ963" t="s">
        <v>74</v>
      </c>
      <c r="BA963" t="s">
        <v>74</v>
      </c>
      <c r="BB963">
        <v>595</v>
      </c>
      <c r="BC963">
        <v>600</v>
      </c>
      <c r="BD963" t="s">
        <v>74</v>
      </c>
      <c r="BE963" t="s">
        <v>74</v>
      </c>
      <c r="BF963" t="s">
        <v>74</v>
      </c>
      <c r="BG963" t="s">
        <v>74</v>
      </c>
      <c r="BH963" t="s">
        <v>74</v>
      </c>
      <c r="BI963">
        <v>6</v>
      </c>
      <c r="BJ963" t="s">
        <v>474</v>
      </c>
      <c r="BK963" t="s">
        <v>95</v>
      </c>
      <c r="BL963" t="s">
        <v>475</v>
      </c>
      <c r="BM963" t="s">
        <v>11078</v>
      </c>
      <c r="BN963" t="s">
        <v>74</v>
      </c>
      <c r="BO963" t="s">
        <v>74</v>
      </c>
      <c r="BP963" t="s">
        <v>74</v>
      </c>
      <c r="BQ963" t="s">
        <v>74</v>
      </c>
      <c r="BR963" t="s">
        <v>97</v>
      </c>
      <c r="BS963" t="s">
        <v>11098</v>
      </c>
      <c r="BT963" t="str">
        <f>HYPERLINK("https%3A%2F%2Fwww.webofscience.com%2Fwos%2Fwoscc%2Ffull-record%2FWOS:A1996VM32600008","View Full Record in Web of Science")</f>
        <v>View Full Record in Web of Science</v>
      </c>
    </row>
    <row r="964" spans="1:72" x14ac:dyDescent="0.15">
      <c r="A964" t="s">
        <v>72</v>
      </c>
      <c r="B964" t="s">
        <v>11099</v>
      </c>
      <c r="C964" t="s">
        <v>74</v>
      </c>
      <c r="D964" t="s">
        <v>74</v>
      </c>
      <c r="E964" t="s">
        <v>74</v>
      </c>
      <c r="F964" t="s">
        <v>11099</v>
      </c>
      <c r="G964" t="s">
        <v>74</v>
      </c>
      <c r="H964" t="s">
        <v>74</v>
      </c>
      <c r="I964" t="s">
        <v>11100</v>
      </c>
      <c r="J964" t="s">
        <v>462</v>
      </c>
      <c r="K964" t="s">
        <v>74</v>
      </c>
      <c r="L964" t="s">
        <v>74</v>
      </c>
      <c r="M964" t="s">
        <v>77</v>
      </c>
      <c r="N964" t="s">
        <v>78</v>
      </c>
      <c r="O964" t="s">
        <v>74</v>
      </c>
      <c r="P964" t="s">
        <v>74</v>
      </c>
      <c r="Q964" t="s">
        <v>74</v>
      </c>
      <c r="R964" t="s">
        <v>74</v>
      </c>
      <c r="S964" t="s">
        <v>74</v>
      </c>
      <c r="T964" t="s">
        <v>74</v>
      </c>
      <c r="U964" t="s">
        <v>11101</v>
      </c>
      <c r="V964" t="s">
        <v>11102</v>
      </c>
      <c r="W964" t="s">
        <v>74</v>
      </c>
      <c r="X964" t="s">
        <v>74</v>
      </c>
      <c r="Y964" t="s">
        <v>11103</v>
      </c>
      <c r="Z964" t="s">
        <v>74</v>
      </c>
      <c r="AA964" t="s">
        <v>11104</v>
      </c>
      <c r="AB964" t="s">
        <v>11105</v>
      </c>
      <c r="AC964" t="s">
        <v>74</v>
      </c>
      <c r="AD964" t="s">
        <v>74</v>
      </c>
      <c r="AE964" t="s">
        <v>74</v>
      </c>
      <c r="AF964" t="s">
        <v>74</v>
      </c>
      <c r="AG964">
        <v>41</v>
      </c>
      <c r="AH964">
        <v>9</v>
      </c>
      <c r="AI964">
        <v>10</v>
      </c>
      <c r="AJ964">
        <v>0</v>
      </c>
      <c r="AK964">
        <v>2</v>
      </c>
      <c r="AL964" t="s">
        <v>319</v>
      </c>
      <c r="AM964" t="s">
        <v>87</v>
      </c>
      <c r="AN964" t="s">
        <v>1163</v>
      </c>
      <c r="AO964" t="s">
        <v>470</v>
      </c>
      <c r="AP964" t="s">
        <v>509</v>
      </c>
      <c r="AQ964" t="s">
        <v>74</v>
      </c>
      <c r="AR964" t="s">
        <v>471</v>
      </c>
      <c r="AS964" t="s">
        <v>472</v>
      </c>
      <c r="AT964" t="s">
        <v>10613</v>
      </c>
      <c r="AU964">
        <v>1996</v>
      </c>
      <c r="AV964">
        <v>16</v>
      </c>
      <c r="AW964">
        <v>8</v>
      </c>
      <c r="AX964" t="s">
        <v>74</v>
      </c>
      <c r="AY964" t="s">
        <v>74</v>
      </c>
      <c r="AZ964" t="s">
        <v>74</v>
      </c>
      <c r="BA964" t="s">
        <v>74</v>
      </c>
      <c r="BB964">
        <v>613</v>
      </c>
      <c r="BC964">
        <v>622</v>
      </c>
      <c r="BD964" t="s">
        <v>74</v>
      </c>
      <c r="BE964" t="s">
        <v>74</v>
      </c>
      <c r="BF964" t="s">
        <v>74</v>
      </c>
      <c r="BG964" t="s">
        <v>74</v>
      </c>
      <c r="BH964" t="s">
        <v>74</v>
      </c>
      <c r="BI964">
        <v>10</v>
      </c>
      <c r="BJ964" t="s">
        <v>474</v>
      </c>
      <c r="BK964" t="s">
        <v>95</v>
      </c>
      <c r="BL964" t="s">
        <v>475</v>
      </c>
      <c r="BM964" t="s">
        <v>11078</v>
      </c>
      <c r="BN964" t="s">
        <v>74</v>
      </c>
      <c r="BO964" t="s">
        <v>74</v>
      </c>
      <c r="BP964" t="s">
        <v>74</v>
      </c>
      <c r="BQ964" t="s">
        <v>74</v>
      </c>
      <c r="BR964" t="s">
        <v>97</v>
      </c>
      <c r="BS964" t="s">
        <v>11106</v>
      </c>
      <c r="BT964" t="str">
        <f>HYPERLINK("https%3A%2F%2Fwww.webofscience.com%2Fwos%2Fwoscc%2Ffull-record%2FWOS:A1996VM32600010","View Full Record in Web of Science")</f>
        <v>View Full Record in Web of Science</v>
      </c>
    </row>
    <row r="965" spans="1:72" x14ac:dyDescent="0.15">
      <c r="A965" t="s">
        <v>72</v>
      </c>
      <c r="B965" t="s">
        <v>11107</v>
      </c>
      <c r="C965" t="s">
        <v>74</v>
      </c>
      <c r="D965" t="s">
        <v>74</v>
      </c>
      <c r="E965" t="s">
        <v>74</v>
      </c>
      <c r="F965" t="s">
        <v>11107</v>
      </c>
      <c r="G965" t="s">
        <v>74</v>
      </c>
      <c r="H965" t="s">
        <v>74</v>
      </c>
      <c r="I965" t="s">
        <v>11108</v>
      </c>
      <c r="J965" t="s">
        <v>462</v>
      </c>
      <c r="K965" t="s">
        <v>74</v>
      </c>
      <c r="L965" t="s">
        <v>74</v>
      </c>
      <c r="M965" t="s">
        <v>77</v>
      </c>
      <c r="N965" t="s">
        <v>78</v>
      </c>
      <c r="O965" t="s">
        <v>74</v>
      </c>
      <c r="P965" t="s">
        <v>74</v>
      </c>
      <c r="Q965" t="s">
        <v>74</v>
      </c>
      <c r="R965" t="s">
        <v>74</v>
      </c>
      <c r="S965" t="s">
        <v>74</v>
      </c>
      <c r="T965" t="s">
        <v>74</v>
      </c>
      <c r="U965" t="s">
        <v>11109</v>
      </c>
      <c r="V965" t="s">
        <v>11110</v>
      </c>
      <c r="W965" t="s">
        <v>74</v>
      </c>
      <c r="X965" t="s">
        <v>74</v>
      </c>
      <c r="Y965" t="s">
        <v>11111</v>
      </c>
      <c r="Z965" t="s">
        <v>74</v>
      </c>
      <c r="AA965" t="s">
        <v>6821</v>
      </c>
      <c r="AB965" t="s">
        <v>6822</v>
      </c>
      <c r="AC965" t="s">
        <v>74</v>
      </c>
      <c r="AD965" t="s">
        <v>74</v>
      </c>
      <c r="AE965" t="s">
        <v>74</v>
      </c>
      <c r="AF965" t="s">
        <v>74</v>
      </c>
      <c r="AG965">
        <v>56</v>
      </c>
      <c r="AH965">
        <v>27</v>
      </c>
      <c r="AI965">
        <v>29</v>
      </c>
      <c r="AJ965">
        <v>0</v>
      </c>
      <c r="AK965">
        <v>3</v>
      </c>
      <c r="AL965" t="s">
        <v>86</v>
      </c>
      <c r="AM965" t="s">
        <v>87</v>
      </c>
      <c r="AN965" t="s">
        <v>88</v>
      </c>
      <c r="AO965" t="s">
        <v>470</v>
      </c>
      <c r="AP965" t="s">
        <v>74</v>
      </c>
      <c r="AQ965" t="s">
        <v>74</v>
      </c>
      <c r="AR965" t="s">
        <v>471</v>
      </c>
      <c r="AS965" t="s">
        <v>472</v>
      </c>
      <c r="AT965" t="s">
        <v>10613</v>
      </c>
      <c r="AU965">
        <v>1996</v>
      </c>
      <c r="AV965">
        <v>16</v>
      </c>
      <c r="AW965">
        <v>8</v>
      </c>
      <c r="AX965" t="s">
        <v>74</v>
      </c>
      <c r="AY965" t="s">
        <v>74</v>
      </c>
      <c r="AZ965" t="s">
        <v>74</v>
      </c>
      <c r="BA965" t="s">
        <v>74</v>
      </c>
      <c r="BB965">
        <v>623</v>
      </c>
      <c r="BC965">
        <v>633</v>
      </c>
      <c r="BD965" t="s">
        <v>74</v>
      </c>
      <c r="BE965" t="s">
        <v>74</v>
      </c>
      <c r="BF965" t="s">
        <v>74</v>
      </c>
      <c r="BG965" t="s">
        <v>74</v>
      </c>
      <c r="BH965" t="s">
        <v>74</v>
      </c>
      <c r="BI965">
        <v>11</v>
      </c>
      <c r="BJ965" t="s">
        <v>474</v>
      </c>
      <c r="BK965" t="s">
        <v>95</v>
      </c>
      <c r="BL965" t="s">
        <v>475</v>
      </c>
      <c r="BM965" t="s">
        <v>11078</v>
      </c>
      <c r="BN965" t="s">
        <v>74</v>
      </c>
      <c r="BO965" t="s">
        <v>74</v>
      </c>
      <c r="BP965" t="s">
        <v>74</v>
      </c>
      <c r="BQ965" t="s">
        <v>74</v>
      </c>
      <c r="BR965" t="s">
        <v>97</v>
      </c>
      <c r="BS965" t="s">
        <v>11112</v>
      </c>
      <c r="BT965" t="str">
        <f>HYPERLINK("https%3A%2F%2Fwww.webofscience.com%2Fwos%2Fwoscc%2Ffull-record%2FWOS:A1996VM32600011","View Full Record in Web of Science")</f>
        <v>View Full Record in Web of Science</v>
      </c>
    </row>
    <row r="966" spans="1:72" x14ac:dyDescent="0.15">
      <c r="A966" t="s">
        <v>72</v>
      </c>
      <c r="B966" t="s">
        <v>11113</v>
      </c>
      <c r="C966" t="s">
        <v>74</v>
      </c>
      <c r="D966" t="s">
        <v>74</v>
      </c>
      <c r="E966" t="s">
        <v>74</v>
      </c>
      <c r="F966" t="s">
        <v>11113</v>
      </c>
      <c r="G966" t="s">
        <v>74</v>
      </c>
      <c r="H966" t="s">
        <v>74</v>
      </c>
      <c r="I966" t="s">
        <v>11114</v>
      </c>
      <c r="J966" t="s">
        <v>11115</v>
      </c>
      <c r="K966" t="s">
        <v>74</v>
      </c>
      <c r="L966" t="s">
        <v>74</v>
      </c>
      <c r="M966" t="s">
        <v>77</v>
      </c>
      <c r="N966" t="s">
        <v>78</v>
      </c>
      <c r="O966" t="s">
        <v>74</v>
      </c>
      <c r="P966" t="s">
        <v>74</v>
      </c>
      <c r="Q966" t="s">
        <v>74</v>
      </c>
      <c r="R966" t="s">
        <v>74</v>
      </c>
      <c r="S966" t="s">
        <v>74</v>
      </c>
      <c r="T966" t="s">
        <v>11116</v>
      </c>
      <c r="U966" t="s">
        <v>11117</v>
      </c>
      <c r="V966" t="s">
        <v>11118</v>
      </c>
      <c r="W966" t="s">
        <v>11119</v>
      </c>
      <c r="X966" t="s">
        <v>11120</v>
      </c>
      <c r="Y966" t="s">
        <v>74</v>
      </c>
      <c r="Z966" t="s">
        <v>74</v>
      </c>
      <c r="AA966" t="s">
        <v>11121</v>
      </c>
      <c r="AB966" t="s">
        <v>11122</v>
      </c>
      <c r="AC966" t="s">
        <v>74</v>
      </c>
      <c r="AD966" t="s">
        <v>74</v>
      </c>
      <c r="AE966" t="s">
        <v>74</v>
      </c>
      <c r="AF966" t="s">
        <v>74</v>
      </c>
      <c r="AG966">
        <v>14</v>
      </c>
      <c r="AH966">
        <v>44</v>
      </c>
      <c r="AI966">
        <v>48</v>
      </c>
      <c r="AJ966">
        <v>0</v>
      </c>
      <c r="AK966">
        <v>6</v>
      </c>
      <c r="AL966" t="s">
        <v>1227</v>
      </c>
      <c r="AM966" t="s">
        <v>87</v>
      </c>
      <c r="AN966" t="s">
        <v>2427</v>
      </c>
      <c r="AO966" t="s">
        <v>11123</v>
      </c>
      <c r="AP966" t="s">
        <v>74</v>
      </c>
      <c r="AQ966" t="s">
        <v>74</v>
      </c>
      <c r="AR966" t="s">
        <v>11124</v>
      </c>
      <c r="AS966" t="s">
        <v>11125</v>
      </c>
      <c r="AT966" t="s">
        <v>10613</v>
      </c>
      <c r="AU966">
        <v>1996</v>
      </c>
      <c r="AV966">
        <v>5</v>
      </c>
      <c r="AW966">
        <v>10</v>
      </c>
      <c r="AX966" t="s">
        <v>74</v>
      </c>
      <c r="AY966" t="s">
        <v>74</v>
      </c>
      <c r="AZ966" t="s">
        <v>74</v>
      </c>
      <c r="BA966" t="s">
        <v>74</v>
      </c>
      <c r="BB966">
        <v>2128</v>
      </c>
      <c r="BC966">
        <v>2129</v>
      </c>
      <c r="BD966" t="s">
        <v>74</v>
      </c>
      <c r="BE966" t="s">
        <v>11126</v>
      </c>
      <c r="BF966" t="str">
        <f>HYPERLINK("http://dx.doi.org/10.1002/pro.5560051021","http://dx.doi.org/10.1002/pro.5560051021")</f>
        <v>http://dx.doi.org/10.1002/pro.5560051021</v>
      </c>
      <c r="BG966" t="s">
        <v>74</v>
      </c>
      <c r="BH966" t="s">
        <v>74</v>
      </c>
      <c r="BI966">
        <v>2</v>
      </c>
      <c r="BJ966" t="s">
        <v>4883</v>
      </c>
      <c r="BK966" t="s">
        <v>95</v>
      </c>
      <c r="BL966" t="s">
        <v>4883</v>
      </c>
      <c r="BM966" t="s">
        <v>11127</v>
      </c>
      <c r="BN966">
        <v>8897615</v>
      </c>
      <c r="BO966" t="s">
        <v>119</v>
      </c>
      <c r="BP966" t="s">
        <v>74</v>
      </c>
      <c r="BQ966" t="s">
        <v>74</v>
      </c>
      <c r="BR966" t="s">
        <v>97</v>
      </c>
      <c r="BS966" t="s">
        <v>11128</v>
      </c>
      <c r="BT966" t="str">
        <f>HYPERLINK("https%3A%2F%2Fwww.webofscience.com%2Fwos%2Fwoscc%2Ffull-record%2FWOS:A1996VL92200021","View Full Record in Web of Science")</f>
        <v>View Full Record in Web of Science</v>
      </c>
    </row>
    <row r="967" spans="1:72" x14ac:dyDescent="0.15">
      <c r="A967" t="s">
        <v>72</v>
      </c>
      <c r="B967" t="s">
        <v>11129</v>
      </c>
      <c r="C967" t="s">
        <v>74</v>
      </c>
      <c r="D967" t="s">
        <v>74</v>
      </c>
      <c r="E967" t="s">
        <v>74</v>
      </c>
      <c r="F967" t="s">
        <v>11129</v>
      </c>
      <c r="G967" t="s">
        <v>74</v>
      </c>
      <c r="H967" t="s">
        <v>74</v>
      </c>
      <c r="I967" t="s">
        <v>11130</v>
      </c>
      <c r="J967" t="s">
        <v>514</v>
      </c>
      <c r="K967" t="s">
        <v>74</v>
      </c>
      <c r="L967" t="s">
        <v>74</v>
      </c>
      <c r="M967" t="s">
        <v>77</v>
      </c>
      <c r="N967" t="s">
        <v>78</v>
      </c>
      <c r="O967" t="s">
        <v>74</v>
      </c>
      <c r="P967" t="s">
        <v>74</v>
      </c>
      <c r="Q967" t="s">
        <v>74</v>
      </c>
      <c r="R967" t="s">
        <v>74</v>
      </c>
      <c r="S967" t="s">
        <v>74</v>
      </c>
      <c r="T967" t="s">
        <v>11131</v>
      </c>
      <c r="U967" t="s">
        <v>11132</v>
      </c>
      <c r="V967" t="s">
        <v>11133</v>
      </c>
      <c r="W967" t="s">
        <v>11134</v>
      </c>
      <c r="X967" t="s">
        <v>11135</v>
      </c>
      <c r="Y967" t="s">
        <v>74</v>
      </c>
      <c r="Z967" t="s">
        <v>74</v>
      </c>
      <c r="AA967" t="s">
        <v>74</v>
      </c>
      <c r="AB967" t="s">
        <v>3401</v>
      </c>
      <c r="AC967" t="s">
        <v>74</v>
      </c>
      <c r="AD967" t="s">
        <v>74</v>
      </c>
      <c r="AE967" t="s">
        <v>74</v>
      </c>
      <c r="AF967" t="s">
        <v>74</v>
      </c>
      <c r="AG967">
        <v>48</v>
      </c>
      <c r="AH967">
        <v>14</v>
      </c>
      <c r="AI967">
        <v>16</v>
      </c>
      <c r="AJ967">
        <v>0</v>
      </c>
      <c r="AK967">
        <v>0</v>
      </c>
      <c r="AL967" t="s">
        <v>521</v>
      </c>
      <c r="AM967" t="s">
        <v>522</v>
      </c>
      <c r="AN967" t="s">
        <v>523</v>
      </c>
      <c r="AO967" t="s">
        <v>524</v>
      </c>
      <c r="AP967" t="s">
        <v>74</v>
      </c>
      <c r="AQ967" t="s">
        <v>74</v>
      </c>
      <c r="AR967" t="s">
        <v>525</v>
      </c>
      <c r="AS967" t="s">
        <v>526</v>
      </c>
      <c r="AT967" t="s">
        <v>10613</v>
      </c>
      <c r="AU967">
        <v>1996</v>
      </c>
      <c r="AV967">
        <v>122</v>
      </c>
      <c r="AW967">
        <v>535</v>
      </c>
      <c r="AX967" t="s">
        <v>3745</v>
      </c>
      <c r="AY967" t="s">
        <v>74</v>
      </c>
      <c r="AZ967" t="s">
        <v>74</v>
      </c>
      <c r="BA967" t="s">
        <v>74</v>
      </c>
      <c r="BB967">
        <v>1501</v>
      </c>
      <c r="BC967">
        <v>1520</v>
      </c>
      <c r="BD967" t="s">
        <v>74</v>
      </c>
      <c r="BE967" t="s">
        <v>74</v>
      </c>
      <c r="BF967" t="s">
        <v>74</v>
      </c>
      <c r="BG967" t="s">
        <v>74</v>
      </c>
      <c r="BH967" t="s">
        <v>74</v>
      </c>
      <c r="BI967">
        <v>20</v>
      </c>
      <c r="BJ967" t="s">
        <v>306</v>
      </c>
      <c r="BK967" t="s">
        <v>95</v>
      </c>
      <c r="BL967" t="s">
        <v>306</v>
      </c>
      <c r="BM967" t="s">
        <v>11136</v>
      </c>
      <c r="BN967" t="s">
        <v>74</v>
      </c>
      <c r="BO967" t="s">
        <v>74</v>
      </c>
      <c r="BP967" t="s">
        <v>74</v>
      </c>
      <c r="BQ967" t="s">
        <v>74</v>
      </c>
      <c r="BR967" t="s">
        <v>97</v>
      </c>
      <c r="BS967" t="s">
        <v>11137</v>
      </c>
      <c r="BT967" t="str">
        <f>HYPERLINK("https%3A%2F%2Fwww.webofscience.com%2Fwos%2Fwoscc%2Ffull-record%2FWOS:A1996VN47100002","View Full Record in Web of Science")</f>
        <v>View Full Record in Web of Science</v>
      </c>
    </row>
    <row r="968" spans="1:72" x14ac:dyDescent="0.15">
      <c r="A968" t="s">
        <v>72</v>
      </c>
      <c r="B968" t="s">
        <v>11138</v>
      </c>
      <c r="C968" t="s">
        <v>74</v>
      </c>
      <c r="D968" t="s">
        <v>74</v>
      </c>
      <c r="E968" t="s">
        <v>74</v>
      </c>
      <c r="F968" t="s">
        <v>11138</v>
      </c>
      <c r="G968" t="s">
        <v>74</v>
      </c>
      <c r="H968" t="s">
        <v>74</v>
      </c>
      <c r="I968" t="s">
        <v>11139</v>
      </c>
      <c r="J968" t="s">
        <v>11140</v>
      </c>
      <c r="K968" t="s">
        <v>74</v>
      </c>
      <c r="L968" t="s">
        <v>74</v>
      </c>
      <c r="M968" t="s">
        <v>77</v>
      </c>
      <c r="N968" t="s">
        <v>78</v>
      </c>
      <c r="O968" t="s">
        <v>74</v>
      </c>
      <c r="P968" t="s">
        <v>74</v>
      </c>
      <c r="Q968" t="s">
        <v>74</v>
      </c>
      <c r="R968" t="s">
        <v>74</v>
      </c>
      <c r="S968" t="s">
        <v>74</v>
      </c>
      <c r="T968" t="s">
        <v>74</v>
      </c>
      <c r="U968" t="s">
        <v>74</v>
      </c>
      <c r="V968" t="s">
        <v>74</v>
      </c>
      <c r="W968" t="s">
        <v>11141</v>
      </c>
      <c r="X968" t="s">
        <v>11142</v>
      </c>
      <c r="Y968" t="s">
        <v>11143</v>
      </c>
      <c r="Z968" t="s">
        <v>74</v>
      </c>
      <c r="AA968" t="s">
        <v>74</v>
      </c>
      <c r="AB968" t="s">
        <v>74</v>
      </c>
      <c r="AC968" t="s">
        <v>74</v>
      </c>
      <c r="AD968" t="s">
        <v>74</v>
      </c>
      <c r="AE968" t="s">
        <v>74</v>
      </c>
      <c r="AF968" t="s">
        <v>74</v>
      </c>
      <c r="AG968">
        <v>4</v>
      </c>
      <c r="AH968">
        <v>0</v>
      </c>
      <c r="AI968">
        <v>0</v>
      </c>
      <c r="AJ968">
        <v>0</v>
      </c>
      <c r="AK968">
        <v>0</v>
      </c>
      <c r="AL968" t="s">
        <v>11144</v>
      </c>
      <c r="AM968" t="s">
        <v>11145</v>
      </c>
      <c r="AN968" t="s">
        <v>11146</v>
      </c>
      <c r="AO968" t="s">
        <v>11147</v>
      </c>
      <c r="AP968" t="s">
        <v>74</v>
      </c>
      <c r="AQ968" t="s">
        <v>74</v>
      </c>
      <c r="AR968" t="s">
        <v>11148</v>
      </c>
      <c r="AS968" t="s">
        <v>11149</v>
      </c>
      <c r="AT968" t="s">
        <v>10613</v>
      </c>
      <c r="AU968">
        <v>1996</v>
      </c>
      <c r="AV968">
        <v>37</v>
      </c>
      <c r="AW968">
        <v>10</v>
      </c>
      <c r="AX968" t="s">
        <v>74</v>
      </c>
      <c r="AY968" t="s">
        <v>74</v>
      </c>
      <c r="AZ968" t="s">
        <v>74</v>
      </c>
      <c r="BA968" t="s">
        <v>74</v>
      </c>
      <c r="BB968">
        <v>47</v>
      </c>
      <c r="BC968" t="s">
        <v>11150</v>
      </c>
      <c r="BD968" t="s">
        <v>74</v>
      </c>
      <c r="BE968" t="s">
        <v>74</v>
      </c>
      <c r="BF968" t="s">
        <v>74</v>
      </c>
      <c r="BG968" t="s">
        <v>74</v>
      </c>
      <c r="BH968" t="s">
        <v>74</v>
      </c>
      <c r="BI968">
        <v>6</v>
      </c>
      <c r="BJ968" t="s">
        <v>11151</v>
      </c>
      <c r="BK968" t="s">
        <v>95</v>
      </c>
      <c r="BL968" t="s">
        <v>8652</v>
      </c>
      <c r="BM968" t="s">
        <v>11152</v>
      </c>
      <c r="BN968" t="s">
        <v>74</v>
      </c>
      <c r="BO968" t="s">
        <v>74</v>
      </c>
      <c r="BP968" t="s">
        <v>74</v>
      </c>
      <c r="BQ968" t="s">
        <v>74</v>
      </c>
      <c r="BR968" t="s">
        <v>97</v>
      </c>
      <c r="BS968" t="s">
        <v>11153</v>
      </c>
      <c r="BT968" t="str">
        <f>HYPERLINK("https%3A%2F%2Fwww.webofscience.com%2Fwos%2Fwoscc%2Ffull-record%2FWOS:A1996VN46500008","View Full Record in Web of Science")</f>
        <v>View Full Record in Web of Science</v>
      </c>
    </row>
    <row r="969" spans="1:72" x14ac:dyDescent="0.15">
      <c r="A969" t="s">
        <v>72</v>
      </c>
      <c r="B969" t="s">
        <v>11154</v>
      </c>
      <c r="C969" t="s">
        <v>74</v>
      </c>
      <c r="D969" t="s">
        <v>74</v>
      </c>
      <c r="E969" t="s">
        <v>74</v>
      </c>
      <c r="F969" t="s">
        <v>11154</v>
      </c>
      <c r="G969" t="s">
        <v>74</v>
      </c>
      <c r="H969" t="s">
        <v>74</v>
      </c>
      <c r="I969" t="s">
        <v>11155</v>
      </c>
      <c r="J969" t="s">
        <v>11156</v>
      </c>
      <c r="K969" t="s">
        <v>74</v>
      </c>
      <c r="L969" t="s">
        <v>74</v>
      </c>
      <c r="M969" t="s">
        <v>77</v>
      </c>
      <c r="N969" t="s">
        <v>78</v>
      </c>
      <c r="O969" t="s">
        <v>74</v>
      </c>
      <c r="P969" t="s">
        <v>74</v>
      </c>
      <c r="Q969" t="s">
        <v>74</v>
      </c>
      <c r="R969" t="s">
        <v>74</v>
      </c>
      <c r="S969" t="s">
        <v>74</v>
      </c>
      <c r="T969" t="s">
        <v>74</v>
      </c>
      <c r="U969" t="s">
        <v>11157</v>
      </c>
      <c r="V969" t="s">
        <v>11158</v>
      </c>
      <c r="W969" t="s">
        <v>11159</v>
      </c>
      <c r="X969" t="s">
        <v>74</v>
      </c>
      <c r="Y969" t="s">
        <v>11160</v>
      </c>
      <c r="Z969" t="s">
        <v>74</v>
      </c>
      <c r="AA969" t="s">
        <v>74</v>
      </c>
      <c r="AB969" t="s">
        <v>74</v>
      </c>
      <c r="AC969" t="s">
        <v>74</v>
      </c>
      <c r="AD969" t="s">
        <v>74</v>
      </c>
      <c r="AE969" t="s">
        <v>74</v>
      </c>
      <c r="AF969" t="s">
        <v>74</v>
      </c>
      <c r="AG969">
        <v>55</v>
      </c>
      <c r="AH969">
        <v>12</v>
      </c>
      <c r="AI969">
        <v>15</v>
      </c>
      <c r="AJ969">
        <v>0</v>
      </c>
      <c r="AK969">
        <v>1</v>
      </c>
      <c r="AL969" t="s">
        <v>11161</v>
      </c>
      <c r="AM969" t="s">
        <v>11162</v>
      </c>
      <c r="AN969" t="s">
        <v>11163</v>
      </c>
      <c r="AO969" t="s">
        <v>11164</v>
      </c>
      <c r="AP969" t="s">
        <v>74</v>
      </c>
      <c r="AQ969" t="s">
        <v>74</v>
      </c>
      <c r="AR969" t="s">
        <v>11156</v>
      </c>
      <c r="AS969" t="s">
        <v>11165</v>
      </c>
      <c r="AT969" t="s">
        <v>10956</v>
      </c>
      <c r="AU969">
        <v>1996</v>
      </c>
      <c r="AV969">
        <v>39</v>
      </c>
      <c r="AW969">
        <v>4</v>
      </c>
      <c r="AX969" t="s">
        <v>74</v>
      </c>
      <c r="AY969" t="s">
        <v>74</v>
      </c>
      <c r="AZ969" t="s">
        <v>74</v>
      </c>
      <c r="BA969" t="s">
        <v>74</v>
      </c>
      <c r="BB969">
        <v>277</v>
      </c>
      <c r="BC969">
        <v>334</v>
      </c>
      <c r="BD969" t="s">
        <v>74</v>
      </c>
      <c r="BE969" t="s">
        <v>74</v>
      </c>
      <c r="BF969" t="s">
        <v>74</v>
      </c>
      <c r="BG969" t="s">
        <v>74</v>
      </c>
      <c r="BH969" t="s">
        <v>74</v>
      </c>
      <c r="BI969">
        <v>58</v>
      </c>
      <c r="BJ969" t="s">
        <v>157</v>
      </c>
      <c r="BK969" t="s">
        <v>95</v>
      </c>
      <c r="BL969" t="s">
        <v>157</v>
      </c>
      <c r="BM969" t="s">
        <v>11166</v>
      </c>
      <c r="BN969" t="s">
        <v>74</v>
      </c>
      <c r="BO969" t="s">
        <v>74</v>
      </c>
      <c r="BP969" t="s">
        <v>74</v>
      </c>
      <c r="BQ969" t="s">
        <v>74</v>
      </c>
      <c r="BR969" t="s">
        <v>97</v>
      </c>
      <c r="BS969" t="s">
        <v>11167</v>
      </c>
      <c r="BT969" t="str">
        <f>HYPERLINK("https%3A%2F%2Fwww.webofscience.com%2Fwos%2Fwoscc%2Ffull-record%2FWOS:A1996VM10900001","View Full Record in Web of Science")</f>
        <v>View Full Record in Web of Science</v>
      </c>
    </row>
    <row r="970" spans="1:72" x14ac:dyDescent="0.15">
      <c r="A970" t="s">
        <v>72</v>
      </c>
      <c r="B970" t="s">
        <v>11168</v>
      </c>
      <c r="C970" t="s">
        <v>74</v>
      </c>
      <c r="D970" t="s">
        <v>74</v>
      </c>
      <c r="E970" t="s">
        <v>74</v>
      </c>
      <c r="F970" t="s">
        <v>11168</v>
      </c>
      <c r="G970" t="s">
        <v>74</v>
      </c>
      <c r="H970" t="s">
        <v>74</v>
      </c>
      <c r="I970" t="s">
        <v>11169</v>
      </c>
      <c r="J970" t="s">
        <v>4709</v>
      </c>
      <c r="K970" t="s">
        <v>74</v>
      </c>
      <c r="L970" t="s">
        <v>74</v>
      </c>
      <c r="M970" t="s">
        <v>77</v>
      </c>
      <c r="N970" t="s">
        <v>78</v>
      </c>
      <c r="O970" t="s">
        <v>74</v>
      </c>
      <c r="P970" t="s">
        <v>74</v>
      </c>
      <c r="Q970" t="s">
        <v>74</v>
      </c>
      <c r="R970" t="s">
        <v>74</v>
      </c>
      <c r="S970" t="s">
        <v>74</v>
      </c>
      <c r="T970" t="s">
        <v>11170</v>
      </c>
      <c r="U970" t="s">
        <v>11171</v>
      </c>
      <c r="V970" t="s">
        <v>11172</v>
      </c>
      <c r="W970" t="s">
        <v>11173</v>
      </c>
      <c r="X970" t="s">
        <v>609</v>
      </c>
      <c r="Y970" t="s">
        <v>74</v>
      </c>
      <c r="Z970" t="s">
        <v>74</v>
      </c>
      <c r="AA970" t="s">
        <v>74</v>
      </c>
      <c r="AB970" t="s">
        <v>11174</v>
      </c>
      <c r="AC970" t="s">
        <v>74</v>
      </c>
      <c r="AD970" t="s">
        <v>74</v>
      </c>
      <c r="AE970" t="s">
        <v>74</v>
      </c>
      <c r="AF970" t="s">
        <v>74</v>
      </c>
      <c r="AG970">
        <v>92</v>
      </c>
      <c r="AH970">
        <v>67</v>
      </c>
      <c r="AI970">
        <v>70</v>
      </c>
      <c r="AJ970">
        <v>0</v>
      </c>
      <c r="AK970">
        <v>7</v>
      </c>
      <c r="AL970" t="s">
        <v>4410</v>
      </c>
      <c r="AM970" t="s">
        <v>824</v>
      </c>
      <c r="AN970" t="s">
        <v>4411</v>
      </c>
      <c r="AO970" t="s">
        <v>4714</v>
      </c>
      <c r="AP970" t="s">
        <v>74</v>
      </c>
      <c r="AQ970" t="s">
        <v>74</v>
      </c>
      <c r="AR970" t="s">
        <v>4715</v>
      </c>
      <c r="AS970" t="s">
        <v>4716</v>
      </c>
      <c r="AT970" t="s">
        <v>10613</v>
      </c>
      <c r="AU970">
        <v>1996</v>
      </c>
      <c r="AV970">
        <v>118</v>
      </c>
      <c r="AW970">
        <v>2</v>
      </c>
      <c r="AX970" t="s">
        <v>74</v>
      </c>
      <c r="AY970" t="s">
        <v>74</v>
      </c>
      <c r="AZ970" t="s">
        <v>74</v>
      </c>
      <c r="BA970" t="s">
        <v>74</v>
      </c>
      <c r="BB970">
        <v>101</v>
      </c>
      <c r="BC970">
        <v>118</v>
      </c>
      <c r="BD970" t="s">
        <v>74</v>
      </c>
      <c r="BE970" t="s">
        <v>74</v>
      </c>
      <c r="BF970" t="s">
        <v>74</v>
      </c>
      <c r="BG970" t="s">
        <v>74</v>
      </c>
      <c r="BH970" t="s">
        <v>74</v>
      </c>
      <c r="BI970">
        <v>18</v>
      </c>
      <c r="BJ970" t="s">
        <v>1443</v>
      </c>
      <c r="BK970" t="s">
        <v>95</v>
      </c>
      <c r="BL970" t="s">
        <v>1443</v>
      </c>
      <c r="BM970" t="s">
        <v>11175</v>
      </c>
      <c r="BN970" t="s">
        <v>74</v>
      </c>
      <c r="BO970" t="s">
        <v>74</v>
      </c>
      <c r="BP970" t="s">
        <v>74</v>
      </c>
      <c r="BQ970" t="s">
        <v>74</v>
      </c>
      <c r="BR970" t="s">
        <v>97</v>
      </c>
      <c r="BS970" t="s">
        <v>11176</v>
      </c>
      <c r="BT970" t="str">
        <f>HYPERLINK("https%3A%2F%2Fwww.webofscience.com%2Fwos%2Fwoscc%2Ffull-record%2FWOS:A1996VQ43400001","View Full Record in Web of Science")</f>
        <v>View Full Record in Web of Science</v>
      </c>
    </row>
    <row r="971" spans="1:72" x14ac:dyDescent="0.15">
      <c r="A971" t="s">
        <v>72</v>
      </c>
      <c r="B971" t="s">
        <v>2045</v>
      </c>
      <c r="C971" t="s">
        <v>74</v>
      </c>
      <c r="D971" t="s">
        <v>74</v>
      </c>
      <c r="E971" t="s">
        <v>74</v>
      </c>
      <c r="F971" t="s">
        <v>2045</v>
      </c>
      <c r="G971" t="s">
        <v>74</v>
      </c>
      <c r="H971" t="s">
        <v>74</v>
      </c>
      <c r="I971" t="s">
        <v>11177</v>
      </c>
      <c r="J971" t="s">
        <v>834</v>
      </c>
      <c r="K971" t="s">
        <v>74</v>
      </c>
      <c r="L971" t="s">
        <v>74</v>
      </c>
      <c r="M971" t="s">
        <v>77</v>
      </c>
      <c r="N971" t="s">
        <v>78</v>
      </c>
      <c r="O971" t="s">
        <v>74</v>
      </c>
      <c r="P971" t="s">
        <v>74</v>
      </c>
      <c r="Q971" t="s">
        <v>74</v>
      </c>
      <c r="R971" t="s">
        <v>74</v>
      </c>
      <c r="S971" t="s">
        <v>74</v>
      </c>
      <c r="T971" t="s">
        <v>74</v>
      </c>
      <c r="U971" t="s">
        <v>11178</v>
      </c>
      <c r="V971" t="s">
        <v>11179</v>
      </c>
      <c r="W971" t="s">
        <v>2048</v>
      </c>
      <c r="X971" t="s">
        <v>2049</v>
      </c>
      <c r="Y971" t="s">
        <v>2050</v>
      </c>
      <c r="Z971" t="s">
        <v>74</v>
      </c>
      <c r="AA971" t="s">
        <v>74</v>
      </c>
      <c r="AB971" t="s">
        <v>11180</v>
      </c>
      <c r="AC971" t="s">
        <v>74</v>
      </c>
      <c r="AD971" t="s">
        <v>74</v>
      </c>
      <c r="AE971" t="s">
        <v>74</v>
      </c>
      <c r="AF971" t="s">
        <v>74</v>
      </c>
      <c r="AG971">
        <v>24</v>
      </c>
      <c r="AH971">
        <v>22</v>
      </c>
      <c r="AI971">
        <v>23</v>
      </c>
      <c r="AJ971">
        <v>0</v>
      </c>
      <c r="AK971">
        <v>16</v>
      </c>
      <c r="AL971" t="s">
        <v>108</v>
      </c>
      <c r="AM971" t="s">
        <v>109</v>
      </c>
      <c r="AN971" t="s">
        <v>110</v>
      </c>
      <c r="AO971" t="s">
        <v>844</v>
      </c>
      <c r="AP971" t="s">
        <v>74</v>
      </c>
      <c r="AQ971" t="s">
        <v>74</v>
      </c>
      <c r="AR971" t="s">
        <v>845</v>
      </c>
      <c r="AS971" t="s">
        <v>846</v>
      </c>
      <c r="AT971" t="s">
        <v>11181</v>
      </c>
      <c r="AU971">
        <v>1996</v>
      </c>
      <c r="AV971">
        <v>131</v>
      </c>
      <c r="AW971" t="s">
        <v>562</v>
      </c>
      <c r="AX971" t="s">
        <v>74</v>
      </c>
      <c r="AY971" t="s">
        <v>74</v>
      </c>
      <c r="AZ971" t="s">
        <v>74</v>
      </c>
      <c r="BA971" t="s">
        <v>74</v>
      </c>
      <c r="BB971">
        <v>113</v>
      </c>
      <c r="BC971">
        <v>125</v>
      </c>
      <c r="BD971" t="s">
        <v>74</v>
      </c>
      <c r="BE971" t="s">
        <v>11182</v>
      </c>
      <c r="BF971" t="str">
        <f>HYPERLINK("http://dx.doi.org/10.1016/0009-2541(96)00029-0","http://dx.doi.org/10.1016/0009-2541(96)00029-0")</f>
        <v>http://dx.doi.org/10.1016/0009-2541(96)00029-0</v>
      </c>
      <c r="BG971" t="s">
        <v>74</v>
      </c>
      <c r="BH971" t="s">
        <v>74</v>
      </c>
      <c r="BI971">
        <v>13</v>
      </c>
      <c r="BJ971" t="s">
        <v>225</v>
      </c>
      <c r="BK971" t="s">
        <v>95</v>
      </c>
      <c r="BL971" t="s">
        <v>225</v>
      </c>
      <c r="BM971" t="s">
        <v>11183</v>
      </c>
      <c r="BN971" t="s">
        <v>74</v>
      </c>
      <c r="BO971" t="s">
        <v>74</v>
      </c>
      <c r="BP971" t="s">
        <v>74</v>
      </c>
      <c r="BQ971" t="s">
        <v>74</v>
      </c>
      <c r="BR971" t="s">
        <v>97</v>
      </c>
      <c r="BS971" t="s">
        <v>11184</v>
      </c>
      <c r="BT971" t="str">
        <f>HYPERLINK("https%3A%2F%2Fwww.webofscience.com%2Fwos%2Fwoscc%2Ffull-record%2FWOS:A1996VQ33100007","View Full Record in Web of Science")</f>
        <v>View Full Record in Web of Science</v>
      </c>
    </row>
    <row r="972" spans="1:72" x14ac:dyDescent="0.15">
      <c r="A972" t="s">
        <v>72</v>
      </c>
      <c r="B972" t="s">
        <v>11185</v>
      </c>
      <c r="C972" t="s">
        <v>74</v>
      </c>
      <c r="D972" t="s">
        <v>74</v>
      </c>
      <c r="E972" t="s">
        <v>74</v>
      </c>
      <c r="F972" t="s">
        <v>11185</v>
      </c>
      <c r="G972" t="s">
        <v>74</v>
      </c>
      <c r="H972" t="s">
        <v>74</v>
      </c>
      <c r="I972" t="s">
        <v>11186</v>
      </c>
      <c r="J972" t="s">
        <v>11187</v>
      </c>
      <c r="K972" t="s">
        <v>74</v>
      </c>
      <c r="L972" t="s">
        <v>74</v>
      </c>
      <c r="M972" t="s">
        <v>77</v>
      </c>
      <c r="N972" t="s">
        <v>78</v>
      </c>
      <c r="O972" t="s">
        <v>74</v>
      </c>
      <c r="P972" t="s">
        <v>74</v>
      </c>
      <c r="Q972" t="s">
        <v>74</v>
      </c>
      <c r="R972" t="s">
        <v>74</v>
      </c>
      <c r="S972" t="s">
        <v>74</v>
      </c>
      <c r="T972" t="s">
        <v>74</v>
      </c>
      <c r="U972" t="s">
        <v>11188</v>
      </c>
      <c r="V972" t="s">
        <v>11189</v>
      </c>
      <c r="W972" t="s">
        <v>11190</v>
      </c>
      <c r="X972" t="s">
        <v>11191</v>
      </c>
      <c r="Y972" t="s">
        <v>11192</v>
      </c>
      <c r="Z972" t="s">
        <v>74</v>
      </c>
      <c r="AA972" t="s">
        <v>11193</v>
      </c>
      <c r="AB972" t="s">
        <v>11194</v>
      </c>
      <c r="AC972" t="s">
        <v>74</v>
      </c>
      <c r="AD972" t="s">
        <v>74</v>
      </c>
      <c r="AE972" t="s">
        <v>74</v>
      </c>
      <c r="AF972" t="s">
        <v>74</v>
      </c>
      <c r="AG972">
        <v>32</v>
      </c>
      <c r="AH972">
        <v>43</v>
      </c>
      <c r="AI972">
        <v>43</v>
      </c>
      <c r="AJ972">
        <v>0</v>
      </c>
      <c r="AK972">
        <v>4</v>
      </c>
      <c r="AL972" t="s">
        <v>11195</v>
      </c>
      <c r="AM972" t="s">
        <v>435</v>
      </c>
      <c r="AN972" t="s">
        <v>11196</v>
      </c>
      <c r="AO972" t="s">
        <v>11197</v>
      </c>
      <c r="AP972" t="s">
        <v>74</v>
      </c>
      <c r="AQ972" t="s">
        <v>74</v>
      </c>
      <c r="AR972" t="s">
        <v>11198</v>
      </c>
      <c r="AS972" t="s">
        <v>11199</v>
      </c>
      <c r="AT972" t="s">
        <v>11200</v>
      </c>
      <c r="AU972">
        <v>1996</v>
      </c>
      <c r="AV972">
        <v>271</v>
      </c>
      <c r="AW972">
        <v>39</v>
      </c>
      <c r="AX972" t="s">
        <v>74</v>
      </c>
      <c r="AY972" t="s">
        <v>74</v>
      </c>
      <c r="AZ972" t="s">
        <v>74</v>
      </c>
      <c r="BA972" t="s">
        <v>74</v>
      </c>
      <c r="BB972">
        <v>23780</v>
      </c>
      <c r="BC972">
        <v>23785</v>
      </c>
      <c r="BD972" t="s">
        <v>74</v>
      </c>
      <c r="BE972" t="s">
        <v>11201</v>
      </c>
      <c r="BF972" t="str">
        <f>HYPERLINK("http://dx.doi.org/10.1074/jbc.271.39.23780","http://dx.doi.org/10.1074/jbc.271.39.23780")</f>
        <v>http://dx.doi.org/10.1074/jbc.271.39.23780</v>
      </c>
      <c r="BG972" t="s">
        <v>74</v>
      </c>
      <c r="BH972" t="s">
        <v>74</v>
      </c>
      <c r="BI972">
        <v>6</v>
      </c>
      <c r="BJ972" t="s">
        <v>4883</v>
      </c>
      <c r="BK972" t="s">
        <v>95</v>
      </c>
      <c r="BL972" t="s">
        <v>4883</v>
      </c>
      <c r="BM972" t="s">
        <v>11202</v>
      </c>
      <c r="BN972">
        <v>8798605</v>
      </c>
      <c r="BO972" t="s">
        <v>5816</v>
      </c>
      <c r="BP972" t="s">
        <v>74</v>
      </c>
      <c r="BQ972" t="s">
        <v>74</v>
      </c>
      <c r="BR972" t="s">
        <v>97</v>
      </c>
      <c r="BS972" t="s">
        <v>11203</v>
      </c>
      <c r="BT972" t="str">
        <f>HYPERLINK("https%3A%2F%2Fwww.webofscience.com%2Fwos%2Fwoscc%2Ffull-record%2FWOS:A1996VJ44200034","View Full Record in Web of Science")</f>
        <v>View Full Record in Web of Science</v>
      </c>
    </row>
    <row r="973" spans="1:72" x14ac:dyDescent="0.15">
      <c r="A973" t="s">
        <v>72</v>
      </c>
      <c r="B973" t="s">
        <v>11204</v>
      </c>
      <c r="C973" t="s">
        <v>74</v>
      </c>
      <c r="D973" t="s">
        <v>74</v>
      </c>
      <c r="E973" t="s">
        <v>74</v>
      </c>
      <c r="F973" t="s">
        <v>11204</v>
      </c>
      <c r="G973" t="s">
        <v>74</v>
      </c>
      <c r="H973" t="s">
        <v>74</v>
      </c>
      <c r="I973" t="s">
        <v>11205</v>
      </c>
      <c r="J973" t="s">
        <v>696</v>
      </c>
      <c r="K973" t="s">
        <v>74</v>
      </c>
      <c r="L973" t="s">
        <v>74</v>
      </c>
      <c r="M973" t="s">
        <v>77</v>
      </c>
      <c r="N973" t="s">
        <v>78</v>
      </c>
      <c r="O973" t="s">
        <v>74</v>
      </c>
      <c r="P973" t="s">
        <v>74</v>
      </c>
      <c r="Q973" t="s">
        <v>74</v>
      </c>
      <c r="R973" t="s">
        <v>74</v>
      </c>
      <c r="S973" t="s">
        <v>74</v>
      </c>
      <c r="T973" t="s">
        <v>74</v>
      </c>
      <c r="U973" t="s">
        <v>11206</v>
      </c>
      <c r="V973" t="s">
        <v>11207</v>
      </c>
      <c r="W973" t="s">
        <v>11208</v>
      </c>
      <c r="X973" t="s">
        <v>11209</v>
      </c>
      <c r="Y973" t="s">
        <v>11210</v>
      </c>
      <c r="Z973" t="s">
        <v>74</v>
      </c>
      <c r="AA973" t="s">
        <v>74</v>
      </c>
      <c r="AB973" t="s">
        <v>74</v>
      </c>
      <c r="AC973" t="s">
        <v>74</v>
      </c>
      <c r="AD973" t="s">
        <v>74</v>
      </c>
      <c r="AE973" t="s">
        <v>74</v>
      </c>
      <c r="AF973" t="s">
        <v>74</v>
      </c>
      <c r="AG973">
        <v>11</v>
      </c>
      <c r="AH973">
        <v>8</v>
      </c>
      <c r="AI973">
        <v>8</v>
      </c>
      <c r="AJ973">
        <v>0</v>
      </c>
      <c r="AK973">
        <v>0</v>
      </c>
      <c r="AL973" t="s">
        <v>707</v>
      </c>
      <c r="AM973" t="s">
        <v>572</v>
      </c>
      <c r="AN973" t="s">
        <v>708</v>
      </c>
      <c r="AO973" t="s">
        <v>709</v>
      </c>
      <c r="AP973" t="s">
        <v>710</v>
      </c>
      <c r="AQ973" t="s">
        <v>74</v>
      </c>
      <c r="AR973" t="s">
        <v>711</v>
      </c>
      <c r="AS973" t="s">
        <v>712</v>
      </c>
      <c r="AT973" t="s">
        <v>11200</v>
      </c>
      <c r="AU973">
        <v>1996</v>
      </c>
      <c r="AV973">
        <v>101</v>
      </c>
      <c r="AW973" t="s">
        <v>11211</v>
      </c>
      <c r="AX973" t="s">
        <v>74</v>
      </c>
      <c r="AY973" t="s">
        <v>74</v>
      </c>
      <c r="AZ973" t="s">
        <v>74</v>
      </c>
      <c r="BA973" t="s">
        <v>74</v>
      </c>
      <c r="BB973">
        <v>21311</v>
      </c>
      <c r="BC973">
        <v>21317</v>
      </c>
      <c r="BD973" t="s">
        <v>74</v>
      </c>
      <c r="BE973" t="s">
        <v>11212</v>
      </c>
      <c r="BF973" t="str">
        <f>HYPERLINK("http://dx.doi.org/10.1029/96JD01770","http://dx.doi.org/10.1029/96JD01770")</f>
        <v>http://dx.doi.org/10.1029/96JD01770</v>
      </c>
      <c r="BG973" t="s">
        <v>74</v>
      </c>
      <c r="BH973" t="s">
        <v>74</v>
      </c>
      <c r="BI973">
        <v>7</v>
      </c>
      <c r="BJ973" t="s">
        <v>306</v>
      </c>
      <c r="BK973" t="s">
        <v>95</v>
      </c>
      <c r="BL973" t="s">
        <v>306</v>
      </c>
      <c r="BM973" t="s">
        <v>11213</v>
      </c>
      <c r="BN973" t="s">
        <v>74</v>
      </c>
      <c r="BO973" t="s">
        <v>74</v>
      </c>
      <c r="BP973" t="s">
        <v>74</v>
      </c>
      <c r="BQ973" t="s">
        <v>74</v>
      </c>
      <c r="BR973" t="s">
        <v>97</v>
      </c>
      <c r="BS973" t="s">
        <v>11214</v>
      </c>
      <c r="BT973" t="str">
        <f>HYPERLINK("https%3A%2F%2Fwww.webofscience.com%2Fwos%2Fwoscc%2Ffull-record%2FWOS:A1996VK04100012","View Full Record in Web of Science")</f>
        <v>View Full Record in Web of Science</v>
      </c>
    </row>
    <row r="974" spans="1:72" x14ac:dyDescent="0.15">
      <c r="A974" t="s">
        <v>72</v>
      </c>
      <c r="B974" t="s">
        <v>11215</v>
      </c>
      <c r="C974" t="s">
        <v>74</v>
      </c>
      <c r="D974" t="s">
        <v>74</v>
      </c>
      <c r="E974" t="s">
        <v>74</v>
      </c>
      <c r="F974" t="s">
        <v>11215</v>
      </c>
      <c r="G974" t="s">
        <v>74</v>
      </c>
      <c r="H974" t="s">
        <v>74</v>
      </c>
      <c r="I974" t="s">
        <v>11216</v>
      </c>
      <c r="J974" t="s">
        <v>696</v>
      </c>
      <c r="K974" t="s">
        <v>74</v>
      </c>
      <c r="L974" t="s">
        <v>74</v>
      </c>
      <c r="M974" t="s">
        <v>77</v>
      </c>
      <c r="N974" t="s">
        <v>78</v>
      </c>
      <c r="O974" t="s">
        <v>74</v>
      </c>
      <c r="P974" t="s">
        <v>74</v>
      </c>
      <c r="Q974" t="s">
        <v>74</v>
      </c>
      <c r="R974" t="s">
        <v>74</v>
      </c>
      <c r="S974" t="s">
        <v>74</v>
      </c>
      <c r="T974" t="s">
        <v>74</v>
      </c>
      <c r="U974" t="s">
        <v>11217</v>
      </c>
      <c r="V974" t="s">
        <v>11218</v>
      </c>
      <c r="W974" t="s">
        <v>11219</v>
      </c>
      <c r="X974" t="s">
        <v>11220</v>
      </c>
      <c r="Y974" t="s">
        <v>11221</v>
      </c>
      <c r="Z974" t="s">
        <v>74</v>
      </c>
      <c r="AA974" t="s">
        <v>11222</v>
      </c>
      <c r="AB974" t="s">
        <v>11223</v>
      </c>
      <c r="AC974" t="s">
        <v>74</v>
      </c>
      <c r="AD974" t="s">
        <v>74</v>
      </c>
      <c r="AE974" t="s">
        <v>74</v>
      </c>
      <c r="AF974" t="s">
        <v>74</v>
      </c>
      <c r="AG974">
        <v>55</v>
      </c>
      <c r="AH974">
        <v>17</v>
      </c>
      <c r="AI974">
        <v>20</v>
      </c>
      <c r="AJ974">
        <v>1</v>
      </c>
      <c r="AK974">
        <v>17</v>
      </c>
      <c r="AL974" t="s">
        <v>707</v>
      </c>
      <c r="AM974" t="s">
        <v>572</v>
      </c>
      <c r="AN974" t="s">
        <v>708</v>
      </c>
      <c r="AO974" t="s">
        <v>709</v>
      </c>
      <c r="AP974" t="s">
        <v>74</v>
      </c>
      <c r="AQ974" t="s">
        <v>74</v>
      </c>
      <c r="AR974" t="s">
        <v>711</v>
      </c>
      <c r="AS974" t="s">
        <v>712</v>
      </c>
      <c r="AT974" t="s">
        <v>11224</v>
      </c>
      <c r="AU974">
        <v>1996</v>
      </c>
      <c r="AV974">
        <v>101</v>
      </c>
      <c r="AW974" t="s">
        <v>11225</v>
      </c>
      <c r="AX974" t="s">
        <v>74</v>
      </c>
      <c r="AY974" t="s">
        <v>74</v>
      </c>
      <c r="AZ974" t="s">
        <v>74</v>
      </c>
      <c r="BA974" t="s">
        <v>74</v>
      </c>
      <c r="BB974">
        <v>20909</v>
      </c>
      <c r="BC974">
        <v>20924</v>
      </c>
      <c r="BD974" t="s">
        <v>74</v>
      </c>
      <c r="BE974" t="s">
        <v>11226</v>
      </c>
      <c r="BF974" t="str">
        <f>HYPERLINK("http://dx.doi.org/10.1029/96JD01707","http://dx.doi.org/10.1029/96JD01707")</f>
        <v>http://dx.doi.org/10.1029/96JD01707</v>
      </c>
      <c r="BG974" t="s">
        <v>74</v>
      </c>
      <c r="BH974" t="s">
        <v>74</v>
      </c>
      <c r="BI974">
        <v>16</v>
      </c>
      <c r="BJ974" t="s">
        <v>306</v>
      </c>
      <c r="BK974" t="s">
        <v>95</v>
      </c>
      <c r="BL974" t="s">
        <v>306</v>
      </c>
      <c r="BM974" t="s">
        <v>11227</v>
      </c>
      <c r="BN974" t="s">
        <v>74</v>
      </c>
      <c r="BO974" t="s">
        <v>74</v>
      </c>
      <c r="BP974" t="s">
        <v>74</v>
      </c>
      <c r="BQ974" t="s">
        <v>74</v>
      </c>
      <c r="BR974" t="s">
        <v>97</v>
      </c>
      <c r="BS974" t="s">
        <v>11228</v>
      </c>
      <c r="BT974" t="str">
        <f>HYPERLINK("https%3A%2F%2Fwww.webofscience.com%2Fwos%2Fwoscc%2Ffull-record%2FWOS:A1996VJ67700001","View Full Record in Web of Science")</f>
        <v>View Full Record in Web of Science</v>
      </c>
    </row>
    <row r="975" spans="1:72" x14ac:dyDescent="0.15">
      <c r="A975" t="s">
        <v>72</v>
      </c>
      <c r="B975" t="s">
        <v>11229</v>
      </c>
      <c r="C975" t="s">
        <v>74</v>
      </c>
      <c r="D975" t="s">
        <v>74</v>
      </c>
      <c r="E975" t="s">
        <v>74</v>
      </c>
      <c r="F975" t="s">
        <v>11229</v>
      </c>
      <c r="G975" t="s">
        <v>74</v>
      </c>
      <c r="H975" t="s">
        <v>74</v>
      </c>
      <c r="I975" t="s">
        <v>11230</v>
      </c>
      <c r="J975" t="s">
        <v>817</v>
      </c>
      <c r="K975" t="s">
        <v>74</v>
      </c>
      <c r="L975" t="s">
        <v>74</v>
      </c>
      <c r="M975" t="s">
        <v>77</v>
      </c>
      <c r="N975" t="s">
        <v>78</v>
      </c>
      <c r="O975" t="s">
        <v>74</v>
      </c>
      <c r="P975" t="s">
        <v>74</v>
      </c>
      <c r="Q975" t="s">
        <v>74</v>
      </c>
      <c r="R975" t="s">
        <v>74</v>
      </c>
      <c r="S975" t="s">
        <v>74</v>
      </c>
      <c r="T975" t="s">
        <v>74</v>
      </c>
      <c r="U975" t="s">
        <v>11231</v>
      </c>
      <c r="V975" t="s">
        <v>11232</v>
      </c>
      <c r="W975" t="s">
        <v>11233</v>
      </c>
      <c r="X975" t="s">
        <v>11234</v>
      </c>
      <c r="Y975" t="s">
        <v>11235</v>
      </c>
      <c r="Z975" t="s">
        <v>74</v>
      </c>
      <c r="AA975" t="s">
        <v>11236</v>
      </c>
      <c r="AB975" t="s">
        <v>11237</v>
      </c>
      <c r="AC975" t="s">
        <v>74</v>
      </c>
      <c r="AD975" t="s">
        <v>74</v>
      </c>
      <c r="AE975" t="s">
        <v>74</v>
      </c>
      <c r="AF975" t="s">
        <v>74</v>
      </c>
      <c r="AG975">
        <v>51</v>
      </c>
      <c r="AH975">
        <v>225</v>
      </c>
      <c r="AI975">
        <v>252</v>
      </c>
      <c r="AJ975">
        <v>1</v>
      </c>
      <c r="AK975">
        <v>46</v>
      </c>
      <c r="AL975" t="s">
        <v>11238</v>
      </c>
      <c r="AM975" t="s">
        <v>824</v>
      </c>
      <c r="AN975" t="s">
        <v>11239</v>
      </c>
      <c r="AO975" t="s">
        <v>826</v>
      </c>
      <c r="AP975" t="s">
        <v>74</v>
      </c>
      <c r="AQ975" t="s">
        <v>74</v>
      </c>
      <c r="AR975" t="s">
        <v>817</v>
      </c>
      <c r="AS975" t="s">
        <v>827</v>
      </c>
      <c r="AT975" t="s">
        <v>11240</v>
      </c>
      <c r="AU975">
        <v>1996</v>
      </c>
      <c r="AV975">
        <v>383</v>
      </c>
      <c r="AW975">
        <v>6597</v>
      </c>
      <c r="AX975" t="s">
        <v>74</v>
      </c>
      <c r="AY975" t="s">
        <v>74</v>
      </c>
      <c r="AZ975" t="s">
        <v>74</v>
      </c>
      <c r="BA975" t="s">
        <v>74</v>
      </c>
      <c r="BB975">
        <v>231</v>
      </c>
      <c r="BC975">
        <v>235</v>
      </c>
      <c r="BD975" t="s">
        <v>74</v>
      </c>
      <c r="BE975" t="s">
        <v>11241</v>
      </c>
      <c r="BF975" t="str">
        <f>HYPERLINK("http://dx.doi.org/10.1038/383231a0","http://dx.doi.org/10.1038/383231a0")</f>
        <v>http://dx.doi.org/10.1038/383231a0</v>
      </c>
      <c r="BG975" t="s">
        <v>74</v>
      </c>
      <c r="BH975" t="s">
        <v>74</v>
      </c>
      <c r="BI975">
        <v>5</v>
      </c>
      <c r="BJ975" t="s">
        <v>619</v>
      </c>
      <c r="BK975" t="s">
        <v>95</v>
      </c>
      <c r="BL975" t="s">
        <v>620</v>
      </c>
      <c r="BM975" t="s">
        <v>11242</v>
      </c>
      <c r="BN975" t="s">
        <v>74</v>
      </c>
      <c r="BO975" t="s">
        <v>74</v>
      </c>
      <c r="BP975" t="s">
        <v>74</v>
      </c>
      <c r="BQ975" t="s">
        <v>74</v>
      </c>
      <c r="BR975" t="s">
        <v>97</v>
      </c>
      <c r="BS975" t="s">
        <v>11243</v>
      </c>
      <c r="BT975" t="str">
        <f>HYPERLINK("https%3A%2F%2Fwww.webofscience.com%2Fwos%2Fwoscc%2Ffull-record%2FWOS:A1996VH31500045","View Full Record in Web of Science")</f>
        <v>View Full Record in Web of Science</v>
      </c>
    </row>
    <row r="976" spans="1:72" x14ac:dyDescent="0.15">
      <c r="A976" t="s">
        <v>72</v>
      </c>
      <c r="B976" t="s">
        <v>11244</v>
      </c>
      <c r="C976" t="s">
        <v>74</v>
      </c>
      <c r="D976" t="s">
        <v>74</v>
      </c>
      <c r="E976" t="s">
        <v>74</v>
      </c>
      <c r="F976" t="s">
        <v>11244</v>
      </c>
      <c r="G976" t="s">
        <v>74</v>
      </c>
      <c r="H976" t="s">
        <v>74</v>
      </c>
      <c r="I976" t="s">
        <v>11245</v>
      </c>
      <c r="J976" t="s">
        <v>1530</v>
      </c>
      <c r="K976" t="s">
        <v>74</v>
      </c>
      <c r="L976" t="s">
        <v>74</v>
      </c>
      <c r="M976" t="s">
        <v>77</v>
      </c>
      <c r="N976" t="s">
        <v>78</v>
      </c>
      <c r="O976" t="s">
        <v>74</v>
      </c>
      <c r="P976" t="s">
        <v>74</v>
      </c>
      <c r="Q976" t="s">
        <v>74</v>
      </c>
      <c r="R976" t="s">
        <v>74</v>
      </c>
      <c r="S976" t="s">
        <v>74</v>
      </c>
      <c r="T976" t="s">
        <v>74</v>
      </c>
      <c r="U976" t="s">
        <v>11246</v>
      </c>
      <c r="V976" t="s">
        <v>11247</v>
      </c>
      <c r="W976" t="s">
        <v>11248</v>
      </c>
      <c r="X976" t="s">
        <v>11249</v>
      </c>
      <c r="Y976" t="s">
        <v>74</v>
      </c>
      <c r="Z976" t="s">
        <v>74</v>
      </c>
      <c r="AA976" t="s">
        <v>74</v>
      </c>
      <c r="AB976" t="s">
        <v>74</v>
      </c>
      <c r="AC976" t="s">
        <v>74</v>
      </c>
      <c r="AD976" t="s">
        <v>74</v>
      </c>
      <c r="AE976" t="s">
        <v>74</v>
      </c>
      <c r="AF976" t="s">
        <v>74</v>
      </c>
      <c r="AG976">
        <v>13</v>
      </c>
      <c r="AH976">
        <v>6</v>
      </c>
      <c r="AI976">
        <v>6</v>
      </c>
      <c r="AJ976">
        <v>0</v>
      </c>
      <c r="AK976">
        <v>0</v>
      </c>
      <c r="AL976" t="s">
        <v>707</v>
      </c>
      <c r="AM976" t="s">
        <v>572</v>
      </c>
      <c r="AN976" t="s">
        <v>1536</v>
      </c>
      <c r="AO976" t="s">
        <v>1537</v>
      </c>
      <c r="AP976" t="s">
        <v>74</v>
      </c>
      <c r="AQ976" t="s">
        <v>74</v>
      </c>
      <c r="AR976" t="s">
        <v>1538</v>
      </c>
      <c r="AS976" t="s">
        <v>1539</v>
      </c>
      <c r="AT976" t="s">
        <v>11250</v>
      </c>
      <c r="AU976">
        <v>1996</v>
      </c>
      <c r="AV976">
        <v>23</v>
      </c>
      <c r="AW976">
        <v>19</v>
      </c>
      <c r="AX976" t="s">
        <v>74</v>
      </c>
      <c r="AY976" t="s">
        <v>74</v>
      </c>
      <c r="AZ976" t="s">
        <v>74</v>
      </c>
      <c r="BA976" t="s">
        <v>74</v>
      </c>
      <c r="BB976">
        <v>2593</v>
      </c>
      <c r="BC976">
        <v>2596</v>
      </c>
      <c r="BD976" t="s">
        <v>74</v>
      </c>
      <c r="BE976" t="s">
        <v>11251</v>
      </c>
      <c r="BF976" t="str">
        <f>HYPERLINK("http://dx.doi.org/10.1029/96GL02417","http://dx.doi.org/10.1029/96GL02417")</f>
        <v>http://dx.doi.org/10.1029/96GL02417</v>
      </c>
      <c r="BG976" t="s">
        <v>74</v>
      </c>
      <c r="BH976" t="s">
        <v>74</v>
      </c>
      <c r="BI976">
        <v>4</v>
      </c>
      <c r="BJ976" t="s">
        <v>1541</v>
      </c>
      <c r="BK976" t="s">
        <v>95</v>
      </c>
      <c r="BL976" t="s">
        <v>564</v>
      </c>
      <c r="BM976" t="s">
        <v>11252</v>
      </c>
      <c r="BN976" t="s">
        <v>74</v>
      </c>
      <c r="BO976" t="s">
        <v>74</v>
      </c>
      <c r="BP976" t="s">
        <v>74</v>
      </c>
      <c r="BQ976" t="s">
        <v>74</v>
      </c>
      <c r="BR976" t="s">
        <v>97</v>
      </c>
      <c r="BS976" t="s">
        <v>11253</v>
      </c>
      <c r="BT976" t="str">
        <f>HYPERLINK("https%3A%2F%2Fwww.webofscience.com%2Fwos%2Fwoscc%2Ffull-record%2FWOS:A1996VH16900005","View Full Record in Web of Science")</f>
        <v>View Full Record in Web of Science</v>
      </c>
    </row>
    <row r="977" spans="1:72" x14ac:dyDescent="0.15">
      <c r="A977" t="s">
        <v>72</v>
      </c>
      <c r="B977" t="s">
        <v>11254</v>
      </c>
      <c r="C977" t="s">
        <v>74</v>
      </c>
      <c r="D977" t="s">
        <v>74</v>
      </c>
      <c r="E977" t="s">
        <v>74</v>
      </c>
      <c r="F977" t="s">
        <v>11254</v>
      </c>
      <c r="G977" t="s">
        <v>74</v>
      </c>
      <c r="H977" t="s">
        <v>74</v>
      </c>
      <c r="I977" t="s">
        <v>11255</v>
      </c>
      <c r="J977" t="s">
        <v>1530</v>
      </c>
      <c r="K977" t="s">
        <v>74</v>
      </c>
      <c r="L977" t="s">
        <v>74</v>
      </c>
      <c r="M977" t="s">
        <v>77</v>
      </c>
      <c r="N977" t="s">
        <v>78</v>
      </c>
      <c r="O977" t="s">
        <v>74</v>
      </c>
      <c r="P977" t="s">
        <v>74</v>
      </c>
      <c r="Q977" t="s">
        <v>74</v>
      </c>
      <c r="R977" t="s">
        <v>74</v>
      </c>
      <c r="S977" t="s">
        <v>74</v>
      </c>
      <c r="T977" t="s">
        <v>74</v>
      </c>
      <c r="U977" t="s">
        <v>11256</v>
      </c>
      <c r="V977" t="s">
        <v>11257</v>
      </c>
      <c r="W977" t="s">
        <v>74</v>
      </c>
      <c r="X977" t="s">
        <v>74</v>
      </c>
      <c r="Y977" t="s">
        <v>2474</v>
      </c>
      <c r="Z977" t="s">
        <v>74</v>
      </c>
      <c r="AA977" t="s">
        <v>74</v>
      </c>
      <c r="AB977" t="s">
        <v>74</v>
      </c>
      <c r="AC977" t="s">
        <v>74</v>
      </c>
      <c r="AD977" t="s">
        <v>74</v>
      </c>
      <c r="AE977" t="s">
        <v>74</v>
      </c>
      <c r="AF977" t="s">
        <v>74</v>
      </c>
      <c r="AG977">
        <v>20</v>
      </c>
      <c r="AH977">
        <v>23</v>
      </c>
      <c r="AI977">
        <v>23</v>
      </c>
      <c r="AJ977">
        <v>0</v>
      </c>
      <c r="AK977">
        <v>1</v>
      </c>
      <c r="AL977" t="s">
        <v>707</v>
      </c>
      <c r="AM977" t="s">
        <v>572</v>
      </c>
      <c r="AN977" t="s">
        <v>1536</v>
      </c>
      <c r="AO977" t="s">
        <v>1537</v>
      </c>
      <c r="AP977" t="s">
        <v>74</v>
      </c>
      <c r="AQ977" t="s">
        <v>74</v>
      </c>
      <c r="AR977" t="s">
        <v>1538</v>
      </c>
      <c r="AS977" t="s">
        <v>1539</v>
      </c>
      <c r="AT977" t="s">
        <v>11250</v>
      </c>
      <c r="AU977">
        <v>1996</v>
      </c>
      <c r="AV977">
        <v>23</v>
      </c>
      <c r="AW977">
        <v>19</v>
      </c>
      <c r="AX977" t="s">
        <v>74</v>
      </c>
      <c r="AY977" t="s">
        <v>74</v>
      </c>
      <c r="AZ977" t="s">
        <v>74</v>
      </c>
      <c r="BA977" t="s">
        <v>74</v>
      </c>
      <c r="BB977">
        <v>2661</v>
      </c>
      <c r="BC977">
        <v>2664</v>
      </c>
      <c r="BD977" t="s">
        <v>74</v>
      </c>
      <c r="BE977" t="s">
        <v>11258</v>
      </c>
      <c r="BF977" t="str">
        <f>HYPERLINK("http://dx.doi.org/10.1029/96GL02394","http://dx.doi.org/10.1029/96GL02394")</f>
        <v>http://dx.doi.org/10.1029/96GL02394</v>
      </c>
      <c r="BG977" t="s">
        <v>74</v>
      </c>
      <c r="BH977" t="s">
        <v>74</v>
      </c>
      <c r="BI977">
        <v>4</v>
      </c>
      <c r="BJ977" t="s">
        <v>1541</v>
      </c>
      <c r="BK977" t="s">
        <v>95</v>
      </c>
      <c r="BL977" t="s">
        <v>564</v>
      </c>
      <c r="BM977" t="s">
        <v>11252</v>
      </c>
      <c r="BN977" t="s">
        <v>74</v>
      </c>
      <c r="BO977" t="s">
        <v>74</v>
      </c>
      <c r="BP977" t="s">
        <v>74</v>
      </c>
      <c r="BQ977" t="s">
        <v>74</v>
      </c>
      <c r="BR977" t="s">
        <v>97</v>
      </c>
      <c r="BS977" t="s">
        <v>11259</v>
      </c>
      <c r="BT977" t="str">
        <f>HYPERLINK("https%3A%2F%2Fwww.webofscience.com%2Fwos%2Fwoscc%2Ffull-record%2FWOS:A1996VH16900022","View Full Record in Web of Science")</f>
        <v>View Full Record in Web of Science</v>
      </c>
    </row>
    <row r="978" spans="1:72" x14ac:dyDescent="0.15">
      <c r="A978" t="s">
        <v>72</v>
      </c>
      <c r="B978" t="s">
        <v>11260</v>
      </c>
      <c r="C978" t="s">
        <v>74</v>
      </c>
      <c r="D978" t="s">
        <v>74</v>
      </c>
      <c r="E978" t="s">
        <v>74</v>
      </c>
      <c r="F978" t="s">
        <v>11260</v>
      </c>
      <c r="G978" t="s">
        <v>74</v>
      </c>
      <c r="H978" t="s">
        <v>74</v>
      </c>
      <c r="I978" t="s">
        <v>11261</v>
      </c>
      <c r="J978" t="s">
        <v>1084</v>
      </c>
      <c r="K978" t="s">
        <v>74</v>
      </c>
      <c r="L978" t="s">
        <v>74</v>
      </c>
      <c r="M978" t="s">
        <v>77</v>
      </c>
      <c r="N978" t="s">
        <v>332</v>
      </c>
      <c r="O978" t="s">
        <v>11262</v>
      </c>
      <c r="P978" t="s">
        <v>11263</v>
      </c>
      <c r="Q978" t="s">
        <v>11264</v>
      </c>
      <c r="R978" t="s">
        <v>74</v>
      </c>
      <c r="S978" t="s">
        <v>74</v>
      </c>
      <c r="T978" t="s">
        <v>11265</v>
      </c>
      <c r="U978" t="s">
        <v>11266</v>
      </c>
      <c r="V978" t="s">
        <v>11267</v>
      </c>
      <c r="W978" t="s">
        <v>11268</v>
      </c>
      <c r="X978" t="s">
        <v>11269</v>
      </c>
      <c r="Y978" t="s">
        <v>74</v>
      </c>
      <c r="Z978" t="s">
        <v>74</v>
      </c>
      <c r="AA978" t="s">
        <v>74</v>
      </c>
      <c r="AB978" t="s">
        <v>74</v>
      </c>
      <c r="AC978" t="s">
        <v>74</v>
      </c>
      <c r="AD978" t="s">
        <v>74</v>
      </c>
      <c r="AE978" t="s">
        <v>74</v>
      </c>
      <c r="AF978" t="s">
        <v>74</v>
      </c>
      <c r="AG978">
        <v>16</v>
      </c>
      <c r="AH978">
        <v>56</v>
      </c>
      <c r="AI978">
        <v>61</v>
      </c>
      <c r="AJ978">
        <v>0</v>
      </c>
      <c r="AK978">
        <v>21</v>
      </c>
      <c r="AL978" t="s">
        <v>108</v>
      </c>
      <c r="AM978" t="s">
        <v>109</v>
      </c>
      <c r="AN978" t="s">
        <v>110</v>
      </c>
      <c r="AO978" t="s">
        <v>1088</v>
      </c>
      <c r="AP978" t="s">
        <v>74</v>
      </c>
      <c r="AQ978" t="s">
        <v>74</v>
      </c>
      <c r="AR978" t="s">
        <v>1089</v>
      </c>
      <c r="AS978" t="s">
        <v>1090</v>
      </c>
      <c r="AT978" t="s">
        <v>11250</v>
      </c>
      <c r="AU978">
        <v>1996</v>
      </c>
      <c r="AV978">
        <v>202</v>
      </c>
      <c r="AW978">
        <v>1</v>
      </c>
      <c r="AX978" t="s">
        <v>74</v>
      </c>
      <c r="AY978" t="s">
        <v>74</v>
      </c>
      <c r="AZ978" t="s">
        <v>74</v>
      </c>
      <c r="BA978" t="s">
        <v>74</v>
      </c>
      <c r="BB978">
        <v>19</v>
      </c>
      <c r="BC978">
        <v>27</v>
      </c>
      <c r="BD978" t="s">
        <v>74</v>
      </c>
      <c r="BE978" t="s">
        <v>11270</v>
      </c>
      <c r="BF978" t="str">
        <f>HYPERLINK("http://dx.doi.org/10.1016/0022-0981(96)00028-7","http://dx.doi.org/10.1016/0022-0981(96)00028-7")</f>
        <v>http://dx.doi.org/10.1016/0022-0981(96)00028-7</v>
      </c>
      <c r="BG978" t="s">
        <v>74</v>
      </c>
      <c r="BH978" t="s">
        <v>74</v>
      </c>
      <c r="BI978">
        <v>9</v>
      </c>
      <c r="BJ978" t="s">
        <v>1093</v>
      </c>
      <c r="BK978" t="s">
        <v>363</v>
      </c>
      <c r="BL978" t="s">
        <v>185</v>
      </c>
      <c r="BM978" t="s">
        <v>11271</v>
      </c>
      <c r="BN978" t="s">
        <v>74</v>
      </c>
      <c r="BO978" t="s">
        <v>74</v>
      </c>
      <c r="BP978" t="s">
        <v>74</v>
      </c>
      <c r="BQ978" t="s">
        <v>74</v>
      </c>
      <c r="BR978" t="s">
        <v>97</v>
      </c>
      <c r="BS978" t="s">
        <v>11272</v>
      </c>
      <c r="BT978" t="str">
        <f>HYPERLINK("https%3A%2F%2Fwww.webofscience.com%2Fwos%2Fwoscc%2Ffull-record%2FWOS:A1996VJ06000003","View Full Record in Web of Science")</f>
        <v>View Full Record in Web of Science</v>
      </c>
    </row>
    <row r="979" spans="1:72" x14ac:dyDescent="0.15">
      <c r="A979" t="s">
        <v>72</v>
      </c>
      <c r="B979" t="s">
        <v>11273</v>
      </c>
      <c r="C979" t="s">
        <v>74</v>
      </c>
      <c r="D979" t="s">
        <v>74</v>
      </c>
      <c r="E979" t="s">
        <v>74</v>
      </c>
      <c r="F979" t="s">
        <v>11273</v>
      </c>
      <c r="G979" t="s">
        <v>74</v>
      </c>
      <c r="H979" t="s">
        <v>74</v>
      </c>
      <c r="I979" t="s">
        <v>11274</v>
      </c>
      <c r="J979" t="s">
        <v>1049</v>
      </c>
      <c r="K979" t="s">
        <v>74</v>
      </c>
      <c r="L979" t="s">
        <v>74</v>
      </c>
      <c r="M979" t="s">
        <v>77</v>
      </c>
      <c r="N979" t="s">
        <v>78</v>
      </c>
      <c r="O979" t="s">
        <v>74</v>
      </c>
      <c r="P979" t="s">
        <v>74</v>
      </c>
      <c r="Q979" t="s">
        <v>74</v>
      </c>
      <c r="R979" t="s">
        <v>74</v>
      </c>
      <c r="S979" t="s">
        <v>74</v>
      </c>
      <c r="T979" t="s">
        <v>74</v>
      </c>
      <c r="U979" t="s">
        <v>11275</v>
      </c>
      <c r="V979" t="s">
        <v>11276</v>
      </c>
      <c r="W979" t="s">
        <v>4938</v>
      </c>
      <c r="X979" t="s">
        <v>4939</v>
      </c>
      <c r="Y979" t="s">
        <v>4940</v>
      </c>
      <c r="Z979" t="s">
        <v>74</v>
      </c>
      <c r="AA979" t="s">
        <v>4941</v>
      </c>
      <c r="AB979" t="s">
        <v>74</v>
      </c>
      <c r="AC979" t="s">
        <v>74</v>
      </c>
      <c r="AD979" t="s">
        <v>74</v>
      </c>
      <c r="AE979" t="s">
        <v>74</v>
      </c>
      <c r="AF979" t="s">
        <v>74</v>
      </c>
      <c r="AG979">
        <v>23</v>
      </c>
      <c r="AH979">
        <v>53</v>
      </c>
      <c r="AI979">
        <v>53</v>
      </c>
      <c r="AJ979">
        <v>0</v>
      </c>
      <c r="AK979">
        <v>4</v>
      </c>
      <c r="AL979" t="s">
        <v>707</v>
      </c>
      <c r="AM979" t="s">
        <v>572</v>
      </c>
      <c r="AN979" t="s">
        <v>708</v>
      </c>
      <c r="AO979" t="s">
        <v>1055</v>
      </c>
      <c r="AP979" t="s">
        <v>1056</v>
      </c>
      <c r="AQ979" t="s">
        <v>74</v>
      </c>
      <c r="AR979" t="s">
        <v>1057</v>
      </c>
      <c r="AS979" t="s">
        <v>1058</v>
      </c>
      <c r="AT979" t="s">
        <v>11250</v>
      </c>
      <c r="AU979">
        <v>1996</v>
      </c>
      <c r="AV979">
        <v>101</v>
      </c>
      <c r="AW979" t="s">
        <v>11277</v>
      </c>
      <c r="AX979" t="s">
        <v>74</v>
      </c>
      <c r="AY979" t="s">
        <v>74</v>
      </c>
      <c r="AZ979" t="s">
        <v>74</v>
      </c>
      <c r="BA979" t="s">
        <v>74</v>
      </c>
      <c r="BB979">
        <v>20617</v>
      </c>
      <c r="BC979">
        <v>20628</v>
      </c>
      <c r="BD979" t="s">
        <v>74</v>
      </c>
      <c r="BE979" t="s">
        <v>11278</v>
      </c>
      <c r="BF979" t="str">
        <f>HYPERLINK("http://dx.doi.org/10.1029/96JC01752","http://dx.doi.org/10.1029/96JC01752")</f>
        <v>http://dx.doi.org/10.1029/96JC01752</v>
      </c>
      <c r="BG979" t="s">
        <v>74</v>
      </c>
      <c r="BH979" t="s">
        <v>74</v>
      </c>
      <c r="BI979">
        <v>12</v>
      </c>
      <c r="BJ979" t="s">
        <v>1061</v>
      </c>
      <c r="BK979" t="s">
        <v>95</v>
      </c>
      <c r="BL979" t="s">
        <v>1061</v>
      </c>
      <c r="BM979" t="s">
        <v>11279</v>
      </c>
      <c r="BN979" t="s">
        <v>74</v>
      </c>
      <c r="BO979" t="s">
        <v>74</v>
      </c>
      <c r="BP979" t="s">
        <v>74</v>
      </c>
      <c r="BQ979" t="s">
        <v>74</v>
      </c>
      <c r="BR979" t="s">
        <v>97</v>
      </c>
      <c r="BS979" t="s">
        <v>11280</v>
      </c>
      <c r="BT979" t="str">
        <f>HYPERLINK("https%3A%2F%2Fwww.webofscience.com%2Fwos%2Fwoscc%2Ffull-record%2FWOS:A1996VH01500011","View Full Record in Web of Science")</f>
        <v>View Full Record in Web of Science</v>
      </c>
    </row>
    <row r="980" spans="1:72" x14ac:dyDescent="0.15">
      <c r="A980" t="s">
        <v>72</v>
      </c>
      <c r="B980" t="s">
        <v>11281</v>
      </c>
      <c r="C980" t="s">
        <v>74</v>
      </c>
      <c r="D980" t="s">
        <v>74</v>
      </c>
      <c r="E980" t="s">
        <v>74</v>
      </c>
      <c r="F980" t="s">
        <v>11281</v>
      </c>
      <c r="G980" t="s">
        <v>74</v>
      </c>
      <c r="H980" t="s">
        <v>74</v>
      </c>
      <c r="I980" t="s">
        <v>11282</v>
      </c>
      <c r="J980" t="s">
        <v>1049</v>
      </c>
      <c r="K980" t="s">
        <v>74</v>
      </c>
      <c r="L980" t="s">
        <v>74</v>
      </c>
      <c r="M980" t="s">
        <v>77</v>
      </c>
      <c r="N980" t="s">
        <v>78</v>
      </c>
      <c r="O980" t="s">
        <v>74</v>
      </c>
      <c r="P980" t="s">
        <v>74</v>
      </c>
      <c r="Q980" t="s">
        <v>74</v>
      </c>
      <c r="R980" t="s">
        <v>74</v>
      </c>
      <c r="S980" t="s">
        <v>74</v>
      </c>
      <c r="T980" t="s">
        <v>74</v>
      </c>
      <c r="U980" t="s">
        <v>11283</v>
      </c>
      <c r="V980" t="s">
        <v>11284</v>
      </c>
      <c r="W980" t="s">
        <v>11285</v>
      </c>
      <c r="X980" t="s">
        <v>7732</v>
      </c>
      <c r="Y980" t="s">
        <v>11286</v>
      </c>
      <c r="Z980" t="s">
        <v>74</v>
      </c>
      <c r="AA980" t="s">
        <v>11287</v>
      </c>
      <c r="AB980" t="s">
        <v>11288</v>
      </c>
      <c r="AC980" t="s">
        <v>74</v>
      </c>
      <c r="AD980" t="s">
        <v>74</v>
      </c>
      <c r="AE980" t="s">
        <v>74</v>
      </c>
      <c r="AF980" t="s">
        <v>74</v>
      </c>
      <c r="AG980">
        <v>23</v>
      </c>
      <c r="AH980">
        <v>58</v>
      </c>
      <c r="AI980">
        <v>61</v>
      </c>
      <c r="AJ980">
        <v>0</v>
      </c>
      <c r="AK980">
        <v>7</v>
      </c>
      <c r="AL980" t="s">
        <v>707</v>
      </c>
      <c r="AM980" t="s">
        <v>572</v>
      </c>
      <c r="AN980" t="s">
        <v>708</v>
      </c>
      <c r="AO980" t="s">
        <v>1055</v>
      </c>
      <c r="AP980" t="s">
        <v>1056</v>
      </c>
      <c r="AQ980" t="s">
        <v>74</v>
      </c>
      <c r="AR980" t="s">
        <v>1057</v>
      </c>
      <c r="AS980" t="s">
        <v>1058</v>
      </c>
      <c r="AT980" t="s">
        <v>11250</v>
      </c>
      <c r="AU980">
        <v>1996</v>
      </c>
      <c r="AV980">
        <v>101</v>
      </c>
      <c r="AW980" t="s">
        <v>11277</v>
      </c>
      <c r="AX980" t="s">
        <v>74</v>
      </c>
      <c r="AY980" t="s">
        <v>74</v>
      </c>
      <c r="AZ980" t="s">
        <v>74</v>
      </c>
      <c r="BA980" t="s">
        <v>74</v>
      </c>
      <c r="BB980">
        <v>20809</v>
      </c>
      <c r="BC980">
        <v>20824</v>
      </c>
      <c r="BD980" t="s">
        <v>74</v>
      </c>
      <c r="BE980" t="s">
        <v>11289</v>
      </c>
      <c r="BF980" t="str">
        <f>HYPERLINK("http://dx.doi.org/10.1029/96JC01293","http://dx.doi.org/10.1029/96JC01293")</f>
        <v>http://dx.doi.org/10.1029/96JC01293</v>
      </c>
      <c r="BG980" t="s">
        <v>74</v>
      </c>
      <c r="BH980" t="s">
        <v>74</v>
      </c>
      <c r="BI980">
        <v>16</v>
      </c>
      <c r="BJ980" t="s">
        <v>1061</v>
      </c>
      <c r="BK980" t="s">
        <v>95</v>
      </c>
      <c r="BL980" t="s">
        <v>1061</v>
      </c>
      <c r="BM980" t="s">
        <v>11279</v>
      </c>
      <c r="BN980" t="s">
        <v>74</v>
      </c>
      <c r="BO980" t="s">
        <v>74</v>
      </c>
      <c r="BP980" t="s">
        <v>74</v>
      </c>
      <c r="BQ980" t="s">
        <v>74</v>
      </c>
      <c r="BR980" t="s">
        <v>97</v>
      </c>
      <c r="BS980" t="s">
        <v>11290</v>
      </c>
      <c r="BT980" t="str">
        <f>HYPERLINK("https%3A%2F%2Fwww.webofscience.com%2Fwos%2Fwoscc%2Ffull-record%2FWOS:A1996VH01500023","View Full Record in Web of Science")</f>
        <v>View Full Record in Web of Science</v>
      </c>
    </row>
    <row r="981" spans="1:72" x14ac:dyDescent="0.15">
      <c r="A981" t="s">
        <v>72</v>
      </c>
      <c r="B981" t="s">
        <v>11291</v>
      </c>
      <c r="C981" t="s">
        <v>74</v>
      </c>
      <c r="D981" t="s">
        <v>74</v>
      </c>
      <c r="E981" t="s">
        <v>74</v>
      </c>
      <c r="F981" t="s">
        <v>11291</v>
      </c>
      <c r="G981" t="s">
        <v>74</v>
      </c>
      <c r="H981" t="s">
        <v>74</v>
      </c>
      <c r="I981" t="s">
        <v>11292</v>
      </c>
      <c r="J981" t="s">
        <v>11293</v>
      </c>
      <c r="K981" t="s">
        <v>74</v>
      </c>
      <c r="L981" t="s">
        <v>74</v>
      </c>
      <c r="M981" t="s">
        <v>77</v>
      </c>
      <c r="N981" t="s">
        <v>169</v>
      </c>
      <c r="O981" t="s">
        <v>74</v>
      </c>
      <c r="P981" t="s">
        <v>74</v>
      </c>
      <c r="Q981" t="s">
        <v>74</v>
      </c>
      <c r="R981" t="s">
        <v>74</v>
      </c>
      <c r="S981" t="s">
        <v>74</v>
      </c>
      <c r="T981" t="s">
        <v>74</v>
      </c>
      <c r="U981" t="s">
        <v>74</v>
      </c>
      <c r="V981" t="s">
        <v>74</v>
      </c>
      <c r="W981" t="s">
        <v>74</v>
      </c>
      <c r="X981" t="s">
        <v>74</v>
      </c>
      <c r="Y981" t="s">
        <v>74</v>
      </c>
      <c r="Z981" t="s">
        <v>74</v>
      </c>
      <c r="AA981" t="s">
        <v>74</v>
      </c>
      <c r="AB981" t="s">
        <v>74</v>
      </c>
      <c r="AC981" t="s">
        <v>74</v>
      </c>
      <c r="AD981" t="s">
        <v>74</v>
      </c>
      <c r="AE981" t="s">
        <v>74</v>
      </c>
      <c r="AF981" t="s">
        <v>74</v>
      </c>
      <c r="AG981">
        <v>0</v>
      </c>
      <c r="AH981">
        <v>0</v>
      </c>
      <c r="AI981">
        <v>0</v>
      </c>
      <c r="AJ981">
        <v>0</v>
      </c>
      <c r="AK981">
        <v>0</v>
      </c>
      <c r="AL981" t="s">
        <v>11294</v>
      </c>
      <c r="AM981" t="s">
        <v>824</v>
      </c>
      <c r="AN981" t="s">
        <v>11295</v>
      </c>
      <c r="AO981" t="s">
        <v>11296</v>
      </c>
      <c r="AP981" t="s">
        <v>74</v>
      </c>
      <c r="AQ981" t="s">
        <v>74</v>
      </c>
      <c r="AR981" t="s">
        <v>11297</v>
      </c>
      <c r="AS981" t="s">
        <v>11298</v>
      </c>
      <c r="AT981" t="s">
        <v>11299</v>
      </c>
      <c r="AU981">
        <v>1996</v>
      </c>
      <c r="AV981">
        <v>151</v>
      </c>
      <c r="AW981">
        <v>2047</v>
      </c>
      <c r="AX981" t="s">
        <v>74</v>
      </c>
      <c r="AY981" t="s">
        <v>74</v>
      </c>
      <c r="AZ981" t="s">
        <v>74</v>
      </c>
      <c r="BA981" t="s">
        <v>74</v>
      </c>
      <c r="BB981">
        <v>5</v>
      </c>
      <c r="BC981">
        <v>5</v>
      </c>
      <c r="BD981" t="s">
        <v>74</v>
      </c>
      <c r="BE981" t="s">
        <v>74</v>
      </c>
      <c r="BF981" t="s">
        <v>74</v>
      </c>
      <c r="BG981" t="s">
        <v>74</v>
      </c>
      <c r="BH981" t="s">
        <v>74</v>
      </c>
      <c r="BI981">
        <v>1</v>
      </c>
      <c r="BJ981" t="s">
        <v>619</v>
      </c>
      <c r="BK981" t="s">
        <v>95</v>
      </c>
      <c r="BL981" t="s">
        <v>620</v>
      </c>
      <c r="BM981" t="s">
        <v>11300</v>
      </c>
      <c r="BN981" t="s">
        <v>74</v>
      </c>
      <c r="BO981" t="s">
        <v>74</v>
      </c>
      <c r="BP981" t="s">
        <v>74</v>
      </c>
      <c r="BQ981" t="s">
        <v>74</v>
      </c>
      <c r="BR981" t="s">
        <v>97</v>
      </c>
      <c r="BS981" t="s">
        <v>11301</v>
      </c>
      <c r="BT981" t="str">
        <f>HYPERLINK("https%3A%2F%2Fwww.webofscience.com%2Fwos%2Fwoscc%2Ffull-record%2FWOS:A1996VH28300004","View Full Record in Web of Science")</f>
        <v>View Full Record in Web of Science</v>
      </c>
    </row>
    <row r="982" spans="1:72" x14ac:dyDescent="0.15">
      <c r="A982" t="s">
        <v>72</v>
      </c>
      <c r="B982" t="s">
        <v>3919</v>
      </c>
      <c r="C982" t="s">
        <v>74</v>
      </c>
      <c r="D982" t="s">
        <v>74</v>
      </c>
      <c r="E982" t="s">
        <v>74</v>
      </c>
      <c r="F982" t="s">
        <v>3919</v>
      </c>
      <c r="G982" t="s">
        <v>74</v>
      </c>
      <c r="H982" t="s">
        <v>74</v>
      </c>
      <c r="I982" t="s">
        <v>11302</v>
      </c>
      <c r="J982" t="s">
        <v>3780</v>
      </c>
      <c r="K982" t="s">
        <v>74</v>
      </c>
      <c r="L982" t="s">
        <v>74</v>
      </c>
      <c r="M982" t="s">
        <v>77</v>
      </c>
      <c r="N982" t="s">
        <v>78</v>
      </c>
      <c r="O982" t="s">
        <v>74</v>
      </c>
      <c r="P982" t="s">
        <v>74</v>
      </c>
      <c r="Q982" t="s">
        <v>74</v>
      </c>
      <c r="R982" t="s">
        <v>74</v>
      </c>
      <c r="S982" t="s">
        <v>74</v>
      </c>
      <c r="T982" t="s">
        <v>11303</v>
      </c>
      <c r="U982" t="s">
        <v>11304</v>
      </c>
      <c r="V982" t="s">
        <v>11305</v>
      </c>
      <c r="W982" t="s">
        <v>74</v>
      </c>
      <c r="X982" t="s">
        <v>74</v>
      </c>
      <c r="Y982" t="s">
        <v>11306</v>
      </c>
      <c r="Z982" t="s">
        <v>74</v>
      </c>
      <c r="AA982" t="s">
        <v>74</v>
      </c>
      <c r="AB982" t="s">
        <v>74</v>
      </c>
      <c r="AC982" t="s">
        <v>74</v>
      </c>
      <c r="AD982" t="s">
        <v>74</v>
      </c>
      <c r="AE982" t="s">
        <v>74</v>
      </c>
      <c r="AF982" t="s">
        <v>74</v>
      </c>
      <c r="AG982">
        <v>29</v>
      </c>
      <c r="AH982">
        <v>5</v>
      </c>
      <c r="AI982">
        <v>5</v>
      </c>
      <c r="AJ982">
        <v>0</v>
      </c>
      <c r="AK982">
        <v>5</v>
      </c>
      <c r="AL982" t="s">
        <v>1772</v>
      </c>
      <c r="AM982" t="s">
        <v>630</v>
      </c>
      <c r="AN982" t="s">
        <v>1773</v>
      </c>
      <c r="AO982" t="s">
        <v>3787</v>
      </c>
      <c r="AP982" t="s">
        <v>74</v>
      </c>
      <c r="AQ982" t="s">
        <v>74</v>
      </c>
      <c r="AR982" t="s">
        <v>3780</v>
      </c>
      <c r="AS982" t="s">
        <v>3788</v>
      </c>
      <c r="AT982" t="s">
        <v>11307</v>
      </c>
      <c r="AU982">
        <v>1996</v>
      </c>
      <c r="AV982">
        <v>330</v>
      </c>
      <c r="AW982">
        <v>3</v>
      </c>
      <c r="AX982" t="s">
        <v>74</v>
      </c>
      <c r="AY982" t="s">
        <v>74</v>
      </c>
      <c r="AZ982" t="s">
        <v>74</v>
      </c>
      <c r="BA982" t="s">
        <v>74</v>
      </c>
      <c r="BB982">
        <v>177</v>
      </c>
      <c r="BC982">
        <v>187</v>
      </c>
      <c r="BD982" t="s">
        <v>74</v>
      </c>
      <c r="BE982" t="s">
        <v>11308</v>
      </c>
      <c r="BF982" t="str">
        <f>HYPERLINK("http://dx.doi.org/10.1007/BF00024206","http://dx.doi.org/10.1007/BF00024206")</f>
        <v>http://dx.doi.org/10.1007/BF00024206</v>
      </c>
      <c r="BG982" t="s">
        <v>74</v>
      </c>
      <c r="BH982" t="s">
        <v>74</v>
      </c>
      <c r="BI982">
        <v>11</v>
      </c>
      <c r="BJ982" t="s">
        <v>94</v>
      </c>
      <c r="BK982" t="s">
        <v>95</v>
      </c>
      <c r="BL982" t="s">
        <v>94</v>
      </c>
      <c r="BM982" t="s">
        <v>11309</v>
      </c>
      <c r="BN982" t="s">
        <v>74</v>
      </c>
      <c r="BO982" t="s">
        <v>74</v>
      </c>
      <c r="BP982" t="s">
        <v>74</v>
      </c>
      <c r="BQ982" t="s">
        <v>74</v>
      </c>
      <c r="BR982" t="s">
        <v>97</v>
      </c>
      <c r="BS982" t="s">
        <v>11310</v>
      </c>
      <c r="BT982" t="str">
        <f>HYPERLINK("https%3A%2F%2Fwww.webofscience.com%2Fwos%2Fwoscc%2Ffull-record%2FWOS:A1996VP18400002","View Full Record in Web of Science")</f>
        <v>View Full Record in Web of Science</v>
      </c>
    </row>
    <row r="983" spans="1:72" x14ac:dyDescent="0.15">
      <c r="A983" t="s">
        <v>72</v>
      </c>
      <c r="B983" t="s">
        <v>9779</v>
      </c>
      <c r="C983" t="s">
        <v>74</v>
      </c>
      <c r="D983" t="s">
        <v>74</v>
      </c>
      <c r="E983" t="s">
        <v>74</v>
      </c>
      <c r="F983" t="s">
        <v>9779</v>
      </c>
      <c r="G983" t="s">
        <v>74</v>
      </c>
      <c r="H983" t="s">
        <v>74</v>
      </c>
      <c r="I983" t="s">
        <v>11311</v>
      </c>
      <c r="J983" t="s">
        <v>817</v>
      </c>
      <c r="K983" t="s">
        <v>74</v>
      </c>
      <c r="L983" t="s">
        <v>74</v>
      </c>
      <c r="M983" t="s">
        <v>77</v>
      </c>
      <c r="N983" t="s">
        <v>1701</v>
      </c>
      <c r="O983" t="s">
        <v>74</v>
      </c>
      <c r="P983" t="s">
        <v>74</v>
      </c>
      <c r="Q983" t="s">
        <v>74</v>
      </c>
      <c r="R983" t="s">
        <v>74</v>
      </c>
      <c r="S983" t="s">
        <v>74</v>
      </c>
      <c r="T983" t="s">
        <v>74</v>
      </c>
      <c r="U983" t="s">
        <v>11312</v>
      </c>
      <c r="V983" t="s">
        <v>74</v>
      </c>
      <c r="W983" t="s">
        <v>74</v>
      </c>
      <c r="X983" t="s">
        <v>74</v>
      </c>
      <c r="Y983" t="s">
        <v>9781</v>
      </c>
      <c r="Z983" t="s">
        <v>74</v>
      </c>
      <c r="AA983" t="s">
        <v>74</v>
      </c>
      <c r="AB983" t="s">
        <v>74</v>
      </c>
      <c r="AC983" t="s">
        <v>74</v>
      </c>
      <c r="AD983" t="s">
        <v>74</v>
      </c>
      <c r="AE983" t="s">
        <v>74</v>
      </c>
      <c r="AF983" t="s">
        <v>74</v>
      </c>
      <c r="AG983">
        <v>8</v>
      </c>
      <c r="AH983">
        <v>11</v>
      </c>
      <c r="AI983">
        <v>11</v>
      </c>
      <c r="AJ983">
        <v>1</v>
      </c>
      <c r="AK983">
        <v>3</v>
      </c>
      <c r="AL983" t="s">
        <v>823</v>
      </c>
      <c r="AM983" t="s">
        <v>824</v>
      </c>
      <c r="AN983" t="s">
        <v>9173</v>
      </c>
      <c r="AO983" t="s">
        <v>826</v>
      </c>
      <c r="AP983" t="s">
        <v>74</v>
      </c>
      <c r="AQ983" t="s">
        <v>74</v>
      </c>
      <c r="AR983" t="s">
        <v>817</v>
      </c>
      <c r="AS983" t="s">
        <v>827</v>
      </c>
      <c r="AT983" t="s">
        <v>11313</v>
      </c>
      <c r="AU983">
        <v>1996</v>
      </c>
      <c r="AV983">
        <v>383</v>
      </c>
      <c r="AW983">
        <v>6596</v>
      </c>
      <c r="AX983" t="s">
        <v>74</v>
      </c>
      <c r="AY983" t="s">
        <v>74</v>
      </c>
      <c r="AZ983" t="s">
        <v>74</v>
      </c>
      <c r="BA983" t="s">
        <v>74</v>
      </c>
      <c r="BB983">
        <v>129</v>
      </c>
      <c r="BC983">
        <v>129</v>
      </c>
      <c r="BD983" t="s">
        <v>74</v>
      </c>
      <c r="BE983" t="s">
        <v>11314</v>
      </c>
      <c r="BF983" t="str">
        <f>HYPERLINK("http://dx.doi.org/10.1038/383129a0","http://dx.doi.org/10.1038/383129a0")</f>
        <v>http://dx.doi.org/10.1038/383129a0</v>
      </c>
      <c r="BG983" t="s">
        <v>74</v>
      </c>
      <c r="BH983" t="s">
        <v>74</v>
      </c>
      <c r="BI983">
        <v>1</v>
      </c>
      <c r="BJ983" t="s">
        <v>619</v>
      </c>
      <c r="BK983" t="s">
        <v>95</v>
      </c>
      <c r="BL983" t="s">
        <v>620</v>
      </c>
      <c r="BM983" t="s">
        <v>11315</v>
      </c>
      <c r="BN983" t="s">
        <v>74</v>
      </c>
      <c r="BO983" t="s">
        <v>227</v>
      </c>
      <c r="BP983" t="s">
        <v>74</v>
      </c>
      <c r="BQ983" t="s">
        <v>74</v>
      </c>
      <c r="BR983" t="s">
        <v>97</v>
      </c>
      <c r="BS983" t="s">
        <v>11316</v>
      </c>
      <c r="BT983" t="str">
        <f>HYPERLINK("https%3A%2F%2Fwww.webofscience.com%2Fwos%2Fwoscc%2Ffull-record%2FWOS:A1996VG14800029","View Full Record in Web of Science")</f>
        <v>View Full Record in Web of Science</v>
      </c>
    </row>
    <row r="984" spans="1:72" x14ac:dyDescent="0.15">
      <c r="A984" t="s">
        <v>72</v>
      </c>
      <c r="B984" t="s">
        <v>11317</v>
      </c>
      <c r="C984" t="s">
        <v>74</v>
      </c>
      <c r="D984" t="s">
        <v>74</v>
      </c>
      <c r="E984" t="s">
        <v>74</v>
      </c>
      <c r="F984" t="s">
        <v>11317</v>
      </c>
      <c r="G984" t="s">
        <v>74</v>
      </c>
      <c r="H984" t="s">
        <v>74</v>
      </c>
      <c r="I984" t="s">
        <v>11318</v>
      </c>
      <c r="J984" t="s">
        <v>817</v>
      </c>
      <c r="K984" t="s">
        <v>74</v>
      </c>
      <c r="L984" t="s">
        <v>74</v>
      </c>
      <c r="M984" t="s">
        <v>77</v>
      </c>
      <c r="N984" t="s">
        <v>1701</v>
      </c>
      <c r="O984" t="s">
        <v>74</v>
      </c>
      <c r="P984" t="s">
        <v>74</v>
      </c>
      <c r="Q984" t="s">
        <v>74</v>
      </c>
      <c r="R984" t="s">
        <v>74</v>
      </c>
      <c r="S984" t="s">
        <v>74</v>
      </c>
      <c r="T984" t="s">
        <v>74</v>
      </c>
      <c r="U984" t="s">
        <v>11319</v>
      </c>
      <c r="V984" t="s">
        <v>74</v>
      </c>
      <c r="W984" t="s">
        <v>11320</v>
      </c>
      <c r="X984" t="s">
        <v>11321</v>
      </c>
      <c r="Y984" t="s">
        <v>11322</v>
      </c>
      <c r="Z984" t="s">
        <v>74</v>
      </c>
      <c r="AA984" t="s">
        <v>11323</v>
      </c>
      <c r="AB984" t="s">
        <v>74</v>
      </c>
      <c r="AC984" t="s">
        <v>74</v>
      </c>
      <c r="AD984" t="s">
        <v>74</v>
      </c>
      <c r="AE984" t="s">
        <v>74</v>
      </c>
      <c r="AF984" t="s">
        <v>74</v>
      </c>
      <c r="AG984">
        <v>12</v>
      </c>
      <c r="AH984">
        <v>112</v>
      </c>
      <c r="AI984">
        <v>120</v>
      </c>
      <c r="AJ984">
        <v>0</v>
      </c>
      <c r="AK984">
        <v>12</v>
      </c>
      <c r="AL984" t="s">
        <v>823</v>
      </c>
      <c r="AM984" t="s">
        <v>824</v>
      </c>
      <c r="AN984" t="s">
        <v>9173</v>
      </c>
      <c r="AO984" t="s">
        <v>826</v>
      </c>
      <c r="AP984" t="s">
        <v>74</v>
      </c>
      <c r="AQ984" t="s">
        <v>74</v>
      </c>
      <c r="AR984" t="s">
        <v>817</v>
      </c>
      <c r="AS984" t="s">
        <v>827</v>
      </c>
      <c r="AT984" t="s">
        <v>11313</v>
      </c>
      <c r="AU984">
        <v>1996</v>
      </c>
      <c r="AV984">
        <v>383</v>
      </c>
      <c r="AW984">
        <v>6596</v>
      </c>
      <c r="AX984" t="s">
        <v>74</v>
      </c>
      <c r="AY984" t="s">
        <v>74</v>
      </c>
      <c r="AZ984" t="s">
        <v>74</v>
      </c>
      <c r="BA984" t="s">
        <v>74</v>
      </c>
      <c r="BB984">
        <v>133</v>
      </c>
      <c r="BC984">
        <v>134</v>
      </c>
      <c r="BD984" t="s">
        <v>74</v>
      </c>
      <c r="BE984" t="s">
        <v>11324</v>
      </c>
      <c r="BF984" t="str">
        <f>HYPERLINK("http://dx.doi.org/10.1038/383133b0","http://dx.doi.org/10.1038/383133b0")</f>
        <v>http://dx.doi.org/10.1038/383133b0</v>
      </c>
      <c r="BG984" t="s">
        <v>74</v>
      </c>
      <c r="BH984" t="s">
        <v>74</v>
      </c>
      <c r="BI984">
        <v>2</v>
      </c>
      <c r="BJ984" t="s">
        <v>619</v>
      </c>
      <c r="BK984" t="s">
        <v>95</v>
      </c>
      <c r="BL984" t="s">
        <v>620</v>
      </c>
      <c r="BM984" t="s">
        <v>11315</v>
      </c>
      <c r="BN984" t="s">
        <v>74</v>
      </c>
      <c r="BO984" t="s">
        <v>74</v>
      </c>
      <c r="BP984" t="s">
        <v>74</v>
      </c>
      <c r="BQ984" t="s">
        <v>74</v>
      </c>
      <c r="BR984" t="s">
        <v>97</v>
      </c>
      <c r="BS984" t="s">
        <v>11325</v>
      </c>
      <c r="BT984" t="str">
        <f>HYPERLINK("https%3A%2F%2Fwww.webofscience.com%2Fwos%2Fwoscc%2Ffull-record%2FWOS:A1996VG14800034","View Full Record in Web of Science")</f>
        <v>View Full Record in Web of Science</v>
      </c>
    </row>
    <row r="985" spans="1:72" x14ac:dyDescent="0.15">
      <c r="A985" t="s">
        <v>72</v>
      </c>
      <c r="B985" t="s">
        <v>11326</v>
      </c>
      <c r="C985" t="s">
        <v>74</v>
      </c>
      <c r="D985" t="s">
        <v>74</v>
      </c>
      <c r="E985" t="s">
        <v>74</v>
      </c>
      <c r="F985" t="s">
        <v>11326</v>
      </c>
      <c r="G985" t="s">
        <v>74</v>
      </c>
      <c r="H985" t="s">
        <v>74</v>
      </c>
      <c r="I985" t="s">
        <v>11327</v>
      </c>
      <c r="J985" t="s">
        <v>1098</v>
      </c>
      <c r="K985" t="s">
        <v>74</v>
      </c>
      <c r="L985" t="s">
        <v>74</v>
      </c>
      <c r="M985" t="s">
        <v>77</v>
      </c>
      <c r="N985" t="s">
        <v>78</v>
      </c>
      <c r="O985" t="s">
        <v>74</v>
      </c>
      <c r="P985" t="s">
        <v>74</v>
      </c>
      <c r="Q985" t="s">
        <v>74</v>
      </c>
      <c r="R985" t="s">
        <v>74</v>
      </c>
      <c r="S985" t="s">
        <v>74</v>
      </c>
      <c r="T985" t="s">
        <v>74</v>
      </c>
      <c r="U985" t="s">
        <v>11328</v>
      </c>
      <c r="V985" t="s">
        <v>11329</v>
      </c>
      <c r="W985" t="s">
        <v>11330</v>
      </c>
      <c r="X985" t="s">
        <v>11331</v>
      </c>
      <c r="Y985" t="s">
        <v>74</v>
      </c>
      <c r="Z985" t="s">
        <v>74</v>
      </c>
      <c r="AA985" t="s">
        <v>11332</v>
      </c>
      <c r="AB985" t="s">
        <v>74</v>
      </c>
      <c r="AC985" t="s">
        <v>74</v>
      </c>
      <c r="AD985" t="s">
        <v>74</v>
      </c>
      <c r="AE985" t="s">
        <v>74</v>
      </c>
      <c r="AF985" t="s">
        <v>74</v>
      </c>
      <c r="AG985">
        <v>55</v>
      </c>
      <c r="AH985">
        <v>75</v>
      </c>
      <c r="AI985">
        <v>77</v>
      </c>
      <c r="AJ985">
        <v>0</v>
      </c>
      <c r="AK985">
        <v>2</v>
      </c>
      <c r="AL985" t="s">
        <v>707</v>
      </c>
      <c r="AM985" t="s">
        <v>572</v>
      </c>
      <c r="AN985" t="s">
        <v>708</v>
      </c>
      <c r="AO985" t="s">
        <v>1106</v>
      </c>
      <c r="AP985" t="s">
        <v>1107</v>
      </c>
      <c r="AQ985" t="s">
        <v>74</v>
      </c>
      <c r="AR985" t="s">
        <v>1108</v>
      </c>
      <c r="AS985" t="s">
        <v>1109</v>
      </c>
      <c r="AT985" t="s">
        <v>11333</v>
      </c>
      <c r="AU985">
        <v>1996</v>
      </c>
      <c r="AV985">
        <v>101</v>
      </c>
      <c r="AW985" t="s">
        <v>11334</v>
      </c>
      <c r="AX985" t="s">
        <v>74</v>
      </c>
      <c r="AY985" t="s">
        <v>74</v>
      </c>
      <c r="AZ985" t="s">
        <v>74</v>
      </c>
      <c r="BA985" t="s">
        <v>74</v>
      </c>
      <c r="BB985">
        <v>20211</v>
      </c>
      <c r="BC985">
        <v>20231</v>
      </c>
      <c r="BD985" t="s">
        <v>74</v>
      </c>
      <c r="BE985" t="s">
        <v>11335</v>
      </c>
      <c r="BF985" t="str">
        <f>HYPERLINK("http://dx.doi.org/10.1029/96JB01510","http://dx.doi.org/10.1029/96JB01510")</f>
        <v>http://dx.doi.org/10.1029/96JB01510</v>
      </c>
      <c r="BG985" t="s">
        <v>74</v>
      </c>
      <c r="BH985" t="s">
        <v>74</v>
      </c>
      <c r="BI985">
        <v>21</v>
      </c>
      <c r="BJ985" t="s">
        <v>225</v>
      </c>
      <c r="BK985" t="s">
        <v>95</v>
      </c>
      <c r="BL985" t="s">
        <v>225</v>
      </c>
      <c r="BM985" t="s">
        <v>11336</v>
      </c>
      <c r="BN985" t="s">
        <v>74</v>
      </c>
      <c r="BO985" t="s">
        <v>74</v>
      </c>
      <c r="BP985" t="s">
        <v>74</v>
      </c>
      <c r="BQ985" t="s">
        <v>74</v>
      </c>
      <c r="BR985" t="s">
        <v>97</v>
      </c>
      <c r="BS985" t="s">
        <v>11337</v>
      </c>
      <c r="BT985" t="str">
        <f>HYPERLINK("https%3A%2F%2Fwww.webofscience.com%2Fwos%2Fwoscc%2Ffull-record%2FWOS:A1996VG39600015","View Full Record in Web of Science")</f>
        <v>View Full Record in Web of Science</v>
      </c>
    </row>
    <row r="986" spans="1:72" x14ac:dyDescent="0.15">
      <c r="A986" t="s">
        <v>72</v>
      </c>
      <c r="B986" t="s">
        <v>11338</v>
      </c>
      <c r="C986" t="s">
        <v>74</v>
      </c>
      <c r="D986" t="s">
        <v>74</v>
      </c>
      <c r="E986" t="s">
        <v>74</v>
      </c>
      <c r="F986" t="s">
        <v>11338</v>
      </c>
      <c r="G986" t="s">
        <v>74</v>
      </c>
      <c r="H986" t="s">
        <v>74</v>
      </c>
      <c r="I986" t="s">
        <v>11339</v>
      </c>
      <c r="J986" t="s">
        <v>11340</v>
      </c>
      <c r="K986" t="s">
        <v>74</v>
      </c>
      <c r="L986" t="s">
        <v>74</v>
      </c>
      <c r="M986" t="s">
        <v>77</v>
      </c>
      <c r="N986" t="s">
        <v>428</v>
      </c>
      <c r="O986" t="s">
        <v>74</v>
      </c>
      <c r="P986" t="s">
        <v>74</v>
      </c>
      <c r="Q986" t="s">
        <v>74</v>
      </c>
      <c r="R986" t="s">
        <v>74</v>
      </c>
      <c r="S986" t="s">
        <v>74</v>
      </c>
      <c r="T986" t="s">
        <v>74</v>
      </c>
      <c r="U986" t="s">
        <v>11341</v>
      </c>
      <c r="V986" t="s">
        <v>74</v>
      </c>
      <c r="W986" t="s">
        <v>11342</v>
      </c>
      <c r="X986" t="s">
        <v>5786</v>
      </c>
      <c r="Y986" t="s">
        <v>11343</v>
      </c>
      <c r="Z986" t="s">
        <v>74</v>
      </c>
      <c r="AA986" t="s">
        <v>74</v>
      </c>
      <c r="AB986" t="s">
        <v>74</v>
      </c>
      <c r="AC986" t="s">
        <v>74</v>
      </c>
      <c r="AD986" t="s">
        <v>74</v>
      </c>
      <c r="AE986" t="s">
        <v>74</v>
      </c>
      <c r="AF986" t="s">
        <v>74</v>
      </c>
      <c r="AG986">
        <v>31</v>
      </c>
      <c r="AH986">
        <v>69</v>
      </c>
      <c r="AI986">
        <v>74</v>
      </c>
      <c r="AJ986">
        <v>0</v>
      </c>
      <c r="AK986">
        <v>18</v>
      </c>
      <c r="AL986" t="s">
        <v>11344</v>
      </c>
      <c r="AM986" t="s">
        <v>11345</v>
      </c>
      <c r="AN986" t="s">
        <v>11346</v>
      </c>
      <c r="AO986" t="s">
        <v>11347</v>
      </c>
      <c r="AP986" t="s">
        <v>74</v>
      </c>
      <c r="AQ986" t="s">
        <v>74</v>
      </c>
      <c r="AR986" t="s">
        <v>11348</v>
      </c>
      <c r="AS986" t="s">
        <v>11349</v>
      </c>
      <c r="AT986" t="s">
        <v>11350</v>
      </c>
      <c r="AU986">
        <v>1996</v>
      </c>
      <c r="AV986">
        <v>35</v>
      </c>
      <c r="AW986">
        <v>16</v>
      </c>
      <c r="AX986" t="s">
        <v>74</v>
      </c>
      <c r="AY986" t="s">
        <v>74</v>
      </c>
      <c r="AZ986" t="s">
        <v>74</v>
      </c>
      <c r="BA986" t="s">
        <v>74</v>
      </c>
      <c r="BB986">
        <v>1778</v>
      </c>
      <c r="BC986">
        <v>1785</v>
      </c>
      <c r="BD986" t="s">
        <v>74</v>
      </c>
      <c r="BE986" t="s">
        <v>11351</v>
      </c>
      <c r="BF986" t="str">
        <f>HYPERLINK("http://dx.doi.org/10.1002/anie.199617781","http://dx.doi.org/10.1002/anie.199617781")</f>
        <v>http://dx.doi.org/10.1002/anie.199617781</v>
      </c>
      <c r="BG986" t="s">
        <v>74</v>
      </c>
      <c r="BH986" t="s">
        <v>74</v>
      </c>
      <c r="BI986">
        <v>8</v>
      </c>
      <c r="BJ986" t="s">
        <v>3018</v>
      </c>
      <c r="BK986" t="s">
        <v>95</v>
      </c>
      <c r="BL986" t="s">
        <v>678</v>
      </c>
      <c r="BM986" t="s">
        <v>11352</v>
      </c>
      <c r="BN986" t="s">
        <v>74</v>
      </c>
      <c r="BO986" t="s">
        <v>74</v>
      </c>
      <c r="BP986" t="s">
        <v>74</v>
      </c>
      <c r="BQ986" t="s">
        <v>74</v>
      </c>
      <c r="BR986" t="s">
        <v>97</v>
      </c>
      <c r="BS986" t="s">
        <v>11353</v>
      </c>
      <c r="BT986" t="str">
        <f>HYPERLINK("https%3A%2F%2Fwww.webofscience.com%2Fwos%2Fwoscc%2Ffull-record%2FWOS:A1996VJ20100002","View Full Record in Web of Science")</f>
        <v>View Full Record in Web of Science</v>
      </c>
    </row>
    <row r="987" spans="1:72" x14ac:dyDescent="0.15">
      <c r="A987" t="s">
        <v>72</v>
      </c>
      <c r="B987" t="s">
        <v>11354</v>
      </c>
      <c r="C987" t="s">
        <v>74</v>
      </c>
      <c r="D987" t="s">
        <v>74</v>
      </c>
      <c r="E987" t="s">
        <v>74</v>
      </c>
      <c r="F987" t="s">
        <v>11354</v>
      </c>
      <c r="G987" t="s">
        <v>74</v>
      </c>
      <c r="H987" t="s">
        <v>74</v>
      </c>
      <c r="I987" t="s">
        <v>11355</v>
      </c>
      <c r="J987" t="s">
        <v>11340</v>
      </c>
      <c r="K987" t="s">
        <v>74</v>
      </c>
      <c r="L987" t="s">
        <v>74</v>
      </c>
      <c r="M987" t="s">
        <v>77</v>
      </c>
      <c r="N987" t="s">
        <v>428</v>
      </c>
      <c r="O987" t="s">
        <v>74</v>
      </c>
      <c r="P987" t="s">
        <v>74</v>
      </c>
      <c r="Q987" t="s">
        <v>74</v>
      </c>
      <c r="R987" t="s">
        <v>74</v>
      </c>
      <c r="S987" t="s">
        <v>74</v>
      </c>
      <c r="T987" t="s">
        <v>11356</v>
      </c>
      <c r="U987" t="s">
        <v>11357</v>
      </c>
      <c r="V987" t="s">
        <v>74</v>
      </c>
      <c r="W987" t="s">
        <v>74</v>
      </c>
      <c r="X987" t="s">
        <v>74</v>
      </c>
      <c r="Y987" t="s">
        <v>11358</v>
      </c>
      <c r="Z987" t="s">
        <v>74</v>
      </c>
      <c r="AA987" t="s">
        <v>74</v>
      </c>
      <c r="AB987" t="s">
        <v>74</v>
      </c>
      <c r="AC987" t="s">
        <v>74</v>
      </c>
      <c r="AD987" t="s">
        <v>74</v>
      </c>
      <c r="AE987" t="s">
        <v>74</v>
      </c>
      <c r="AF987" t="s">
        <v>74</v>
      </c>
      <c r="AG987">
        <v>39</v>
      </c>
      <c r="AH987">
        <v>54</v>
      </c>
      <c r="AI987">
        <v>62</v>
      </c>
      <c r="AJ987">
        <v>0</v>
      </c>
      <c r="AK987">
        <v>28</v>
      </c>
      <c r="AL987" t="s">
        <v>11344</v>
      </c>
      <c r="AM987" t="s">
        <v>11345</v>
      </c>
      <c r="AN987" t="s">
        <v>11346</v>
      </c>
      <c r="AO987" t="s">
        <v>11347</v>
      </c>
      <c r="AP987" t="s">
        <v>74</v>
      </c>
      <c r="AQ987" t="s">
        <v>74</v>
      </c>
      <c r="AR987" t="s">
        <v>11348</v>
      </c>
      <c r="AS987" t="s">
        <v>11349</v>
      </c>
      <c r="AT987" t="s">
        <v>11350</v>
      </c>
      <c r="AU987">
        <v>1996</v>
      </c>
      <c r="AV987">
        <v>35</v>
      </c>
      <c r="AW987">
        <v>16</v>
      </c>
      <c r="AX987" t="s">
        <v>74</v>
      </c>
      <c r="AY987" t="s">
        <v>74</v>
      </c>
      <c r="AZ987" t="s">
        <v>74</v>
      </c>
      <c r="BA987" t="s">
        <v>74</v>
      </c>
      <c r="BB987">
        <v>1786</v>
      </c>
      <c r="BC987">
        <v>1798</v>
      </c>
      <c r="BD987" t="s">
        <v>74</v>
      </c>
      <c r="BE987" t="s">
        <v>11359</v>
      </c>
      <c r="BF987" t="str">
        <f>HYPERLINK("http://dx.doi.org/10.1002/anie.199617861","http://dx.doi.org/10.1002/anie.199617861")</f>
        <v>http://dx.doi.org/10.1002/anie.199617861</v>
      </c>
      <c r="BG987" t="s">
        <v>74</v>
      </c>
      <c r="BH987" t="s">
        <v>74</v>
      </c>
      <c r="BI987">
        <v>13</v>
      </c>
      <c r="BJ987" t="s">
        <v>3018</v>
      </c>
      <c r="BK987" t="s">
        <v>95</v>
      </c>
      <c r="BL987" t="s">
        <v>678</v>
      </c>
      <c r="BM987" t="s">
        <v>11352</v>
      </c>
      <c r="BN987" t="s">
        <v>74</v>
      </c>
      <c r="BO987" t="s">
        <v>74</v>
      </c>
      <c r="BP987" t="s">
        <v>74</v>
      </c>
      <c r="BQ987" t="s">
        <v>74</v>
      </c>
      <c r="BR987" t="s">
        <v>97</v>
      </c>
      <c r="BS987" t="s">
        <v>11360</v>
      </c>
      <c r="BT987" t="str">
        <f>HYPERLINK("https%3A%2F%2Fwww.webofscience.com%2Fwos%2Fwoscc%2Ffull-record%2FWOS:A1996VJ20100003","View Full Record in Web of Science")</f>
        <v>View Full Record in Web of Science</v>
      </c>
    </row>
    <row r="988" spans="1:72" x14ac:dyDescent="0.15">
      <c r="A988" t="s">
        <v>72</v>
      </c>
      <c r="B988" t="s">
        <v>11361</v>
      </c>
      <c r="C988" t="s">
        <v>74</v>
      </c>
      <c r="D988" t="s">
        <v>74</v>
      </c>
      <c r="E988" t="s">
        <v>74</v>
      </c>
      <c r="F988" t="s">
        <v>11361</v>
      </c>
      <c r="G988" t="s">
        <v>74</v>
      </c>
      <c r="H988" t="s">
        <v>74</v>
      </c>
      <c r="I988" t="s">
        <v>11362</v>
      </c>
      <c r="J988" t="s">
        <v>11363</v>
      </c>
      <c r="K988" t="s">
        <v>74</v>
      </c>
      <c r="L988" t="s">
        <v>74</v>
      </c>
      <c r="M988" t="s">
        <v>77</v>
      </c>
      <c r="N988" t="s">
        <v>78</v>
      </c>
      <c r="O988" t="s">
        <v>74</v>
      </c>
      <c r="P988" t="s">
        <v>74</v>
      </c>
      <c r="Q988" t="s">
        <v>74</v>
      </c>
      <c r="R988" t="s">
        <v>74</v>
      </c>
      <c r="S988" t="s">
        <v>74</v>
      </c>
      <c r="T988" t="s">
        <v>74</v>
      </c>
      <c r="U988" t="s">
        <v>74</v>
      </c>
      <c r="V988" t="s">
        <v>74</v>
      </c>
      <c r="W988" t="s">
        <v>74</v>
      </c>
      <c r="X988" t="s">
        <v>74</v>
      </c>
      <c r="Y988" t="s">
        <v>11364</v>
      </c>
      <c r="Z988" t="s">
        <v>74</v>
      </c>
      <c r="AA988" t="s">
        <v>74</v>
      </c>
      <c r="AB988" t="s">
        <v>74</v>
      </c>
      <c r="AC988" t="s">
        <v>74</v>
      </c>
      <c r="AD988" t="s">
        <v>74</v>
      </c>
      <c r="AE988" t="s">
        <v>74</v>
      </c>
      <c r="AF988" t="s">
        <v>74</v>
      </c>
      <c r="AG988">
        <v>16</v>
      </c>
      <c r="AH988">
        <v>0</v>
      </c>
      <c r="AI988">
        <v>0</v>
      </c>
      <c r="AJ988">
        <v>0</v>
      </c>
      <c r="AK988">
        <v>0</v>
      </c>
      <c r="AL988" t="s">
        <v>11365</v>
      </c>
      <c r="AM988" t="s">
        <v>11366</v>
      </c>
      <c r="AN988" t="s">
        <v>11367</v>
      </c>
      <c r="AO988" t="s">
        <v>11368</v>
      </c>
      <c r="AP988" t="s">
        <v>74</v>
      </c>
      <c r="AQ988" t="s">
        <v>74</v>
      </c>
      <c r="AR988" t="s">
        <v>11369</v>
      </c>
      <c r="AS988" t="s">
        <v>11370</v>
      </c>
      <c r="AT988" t="s">
        <v>11371</v>
      </c>
      <c r="AU988">
        <v>1996</v>
      </c>
      <c r="AV988">
        <v>56</v>
      </c>
      <c r="AW988">
        <v>4</v>
      </c>
      <c r="AX988" t="s">
        <v>74</v>
      </c>
      <c r="AY988" t="s">
        <v>74</v>
      </c>
      <c r="AZ988" t="s">
        <v>74</v>
      </c>
      <c r="BA988" t="s">
        <v>74</v>
      </c>
      <c r="BB988">
        <v>371</v>
      </c>
      <c r="BC988">
        <v>381</v>
      </c>
      <c r="BD988" t="s">
        <v>74</v>
      </c>
      <c r="BE988" t="s">
        <v>74</v>
      </c>
      <c r="BF988" t="s">
        <v>74</v>
      </c>
      <c r="BG988" t="s">
        <v>74</v>
      </c>
      <c r="BH988" t="s">
        <v>74</v>
      </c>
      <c r="BI988">
        <v>11</v>
      </c>
      <c r="BJ988" t="s">
        <v>9472</v>
      </c>
      <c r="BK988" t="s">
        <v>577</v>
      </c>
      <c r="BL988" t="s">
        <v>9472</v>
      </c>
      <c r="BM988" t="s">
        <v>11372</v>
      </c>
      <c r="BN988" t="s">
        <v>74</v>
      </c>
      <c r="BO988" t="s">
        <v>74</v>
      </c>
      <c r="BP988" t="s">
        <v>74</v>
      </c>
      <c r="BQ988" t="s">
        <v>74</v>
      </c>
      <c r="BR988" t="s">
        <v>97</v>
      </c>
      <c r="BS988" t="s">
        <v>11373</v>
      </c>
      <c r="BT988" t="str">
        <f>HYPERLINK("https%3A%2F%2Fwww.webofscience.com%2Fwos%2Fwoscc%2Ffull-record%2FWOS:A1996WR00600004","View Full Record in Web of Science")</f>
        <v>View Full Record in Web of Science</v>
      </c>
    </row>
    <row r="989" spans="1:72" x14ac:dyDescent="0.15">
      <c r="A989" t="s">
        <v>72</v>
      </c>
      <c r="B989" t="s">
        <v>11374</v>
      </c>
      <c r="C989" t="s">
        <v>74</v>
      </c>
      <c r="D989" t="s">
        <v>74</v>
      </c>
      <c r="E989" t="s">
        <v>74</v>
      </c>
      <c r="F989" t="s">
        <v>11374</v>
      </c>
      <c r="G989" t="s">
        <v>74</v>
      </c>
      <c r="H989" t="s">
        <v>74</v>
      </c>
      <c r="I989" t="s">
        <v>11375</v>
      </c>
      <c r="J989" t="s">
        <v>11376</v>
      </c>
      <c r="K989" t="s">
        <v>74</v>
      </c>
      <c r="L989" t="s">
        <v>74</v>
      </c>
      <c r="M989" t="s">
        <v>77</v>
      </c>
      <c r="N989" t="s">
        <v>78</v>
      </c>
      <c r="O989" t="s">
        <v>74</v>
      </c>
      <c r="P989" t="s">
        <v>74</v>
      </c>
      <c r="Q989" t="s">
        <v>74</v>
      </c>
      <c r="R989" t="s">
        <v>74</v>
      </c>
      <c r="S989" t="s">
        <v>74</v>
      </c>
      <c r="T989" t="s">
        <v>74</v>
      </c>
      <c r="U989" t="s">
        <v>11377</v>
      </c>
      <c r="V989" t="s">
        <v>11378</v>
      </c>
      <c r="W989" t="s">
        <v>11379</v>
      </c>
      <c r="X989" t="s">
        <v>11380</v>
      </c>
      <c r="Y989" t="s">
        <v>74</v>
      </c>
      <c r="Z989" t="s">
        <v>74</v>
      </c>
      <c r="AA989" t="s">
        <v>74</v>
      </c>
      <c r="AB989" t="s">
        <v>74</v>
      </c>
      <c r="AC989" t="s">
        <v>74</v>
      </c>
      <c r="AD989" t="s">
        <v>74</v>
      </c>
      <c r="AE989" t="s">
        <v>74</v>
      </c>
      <c r="AF989" t="s">
        <v>74</v>
      </c>
      <c r="AG989">
        <v>20</v>
      </c>
      <c r="AH989">
        <v>2</v>
      </c>
      <c r="AI989">
        <v>2</v>
      </c>
      <c r="AJ989">
        <v>0</v>
      </c>
      <c r="AK989">
        <v>6</v>
      </c>
      <c r="AL989" t="s">
        <v>10801</v>
      </c>
      <c r="AM989" t="s">
        <v>10802</v>
      </c>
      <c r="AN989" t="s">
        <v>10803</v>
      </c>
      <c r="AO989" t="s">
        <v>11381</v>
      </c>
      <c r="AP989" t="s">
        <v>74</v>
      </c>
      <c r="AQ989" t="s">
        <v>74</v>
      </c>
      <c r="AR989" t="s">
        <v>11382</v>
      </c>
      <c r="AS989" t="s">
        <v>11383</v>
      </c>
      <c r="AT989" t="s">
        <v>11384</v>
      </c>
      <c r="AU989">
        <v>1996</v>
      </c>
      <c r="AV989">
        <v>86</v>
      </c>
      <c r="AW989" t="s">
        <v>11385</v>
      </c>
      <c r="AX989" t="s">
        <v>74</v>
      </c>
      <c r="AY989" t="s">
        <v>74</v>
      </c>
      <c r="AZ989" t="s">
        <v>74</v>
      </c>
      <c r="BA989" t="s">
        <v>74</v>
      </c>
      <c r="BB989">
        <v>429</v>
      </c>
      <c r="BC989">
        <v>437</v>
      </c>
      <c r="BD989" t="s">
        <v>74</v>
      </c>
      <c r="BE989" t="s">
        <v>74</v>
      </c>
      <c r="BF989" t="s">
        <v>74</v>
      </c>
      <c r="BG989" t="s">
        <v>74</v>
      </c>
      <c r="BH989" t="s">
        <v>74</v>
      </c>
      <c r="BI989">
        <v>9</v>
      </c>
      <c r="BJ989" t="s">
        <v>7639</v>
      </c>
      <c r="BK989" t="s">
        <v>95</v>
      </c>
      <c r="BL989" t="s">
        <v>7640</v>
      </c>
      <c r="BM989" t="s">
        <v>11386</v>
      </c>
      <c r="BN989" t="s">
        <v>74</v>
      </c>
      <c r="BO989" t="s">
        <v>74</v>
      </c>
      <c r="BP989" t="s">
        <v>74</v>
      </c>
      <c r="BQ989" t="s">
        <v>74</v>
      </c>
      <c r="BR989" t="s">
        <v>97</v>
      </c>
      <c r="BS989" t="s">
        <v>11387</v>
      </c>
      <c r="BT989" t="str">
        <f>HYPERLINK("https%3A%2F%2Fwww.webofscience.com%2Fwos%2Fwoscc%2Ffull-record%2FWOS:A1996WJ07300002","View Full Record in Web of Science")</f>
        <v>View Full Record in Web of Science</v>
      </c>
    </row>
    <row r="990" spans="1:72" x14ac:dyDescent="0.15">
      <c r="A990" t="s">
        <v>72</v>
      </c>
      <c r="B990" t="s">
        <v>11388</v>
      </c>
      <c r="C990" t="s">
        <v>74</v>
      </c>
      <c r="D990" t="s">
        <v>74</v>
      </c>
      <c r="E990" t="s">
        <v>74</v>
      </c>
      <c r="F990" t="s">
        <v>11388</v>
      </c>
      <c r="G990" t="s">
        <v>74</v>
      </c>
      <c r="H990" t="s">
        <v>74</v>
      </c>
      <c r="I990" t="s">
        <v>11389</v>
      </c>
      <c r="J990" t="s">
        <v>1176</v>
      </c>
      <c r="K990" t="s">
        <v>74</v>
      </c>
      <c r="L990" t="s">
        <v>74</v>
      </c>
      <c r="M990" t="s">
        <v>77</v>
      </c>
      <c r="N990" t="s">
        <v>169</v>
      </c>
      <c r="O990" t="s">
        <v>74</v>
      </c>
      <c r="P990" t="s">
        <v>74</v>
      </c>
      <c r="Q990" t="s">
        <v>74</v>
      </c>
      <c r="R990" t="s">
        <v>74</v>
      </c>
      <c r="S990" t="s">
        <v>74</v>
      </c>
      <c r="T990" t="s">
        <v>74</v>
      </c>
      <c r="U990" t="s">
        <v>74</v>
      </c>
      <c r="V990" t="s">
        <v>74</v>
      </c>
      <c r="W990" t="s">
        <v>74</v>
      </c>
      <c r="X990" t="s">
        <v>74</v>
      </c>
      <c r="Y990" t="s">
        <v>74</v>
      </c>
      <c r="Z990" t="s">
        <v>74</v>
      </c>
      <c r="AA990" t="s">
        <v>74</v>
      </c>
      <c r="AB990" t="s">
        <v>74</v>
      </c>
      <c r="AC990" t="s">
        <v>74</v>
      </c>
      <c r="AD990" t="s">
        <v>74</v>
      </c>
      <c r="AE990" t="s">
        <v>74</v>
      </c>
      <c r="AF990" t="s">
        <v>74</v>
      </c>
      <c r="AG990">
        <v>0</v>
      </c>
      <c r="AH990">
        <v>0</v>
      </c>
      <c r="AI990">
        <v>0</v>
      </c>
      <c r="AJ990">
        <v>0</v>
      </c>
      <c r="AK990">
        <v>8</v>
      </c>
      <c r="AL990" t="s">
        <v>1178</v>
      </c>
      <c r="AM990" t="s">
        <v>132</v>
      </c>
      <c r="AN990" t="s">
        <v>9220</v>
      </c>
      <c r="AO990" t="s">
        <v>1180</v>
      </c>
      <c r="AP990" t="s">
        <v>74</v>
      </c>
      <c r="AQ990" t="s">
        <v>74</v>
      </c>
      <c r="AR990" t="s">
        <v>1181</v>
      </c>
      <c r="AS990" t="s">
        <v>1182</v>
      </c>
      <c r="AT990" t="s">
        <v>11390</v>
      </c>
      <c r="AU990">
        <v>1996</v>
      </c>
      <c r="AV990">
        <v>8</v>
      </c>
      <c r="AW990">
        <v>3</v>
      </c>
      <c r="AX990" t="s">
        <v>74</v>
      </c>
      <c r="AY990" t="s">
        <v>74</v>
      </c>
      <c r="AZ990" t="s">
        <v>74</v>
      </c>
      <c r="BA990" t="s">
        <v>74</v>
      </c>
      <c r="BB990">
        <v>227</v>
      </c>
      <c r="BC990">
        <v>227</v>
      </c>
      <c r="BD990" t="s">
        <v>74</v>
      </c>
      <c r="BE990" t="s">
        <v>11391</v>
      </c>
      <c r="BF990" t="str">
        <f>HYPERLINK("http://dx.doi.org/10.1017/S0954102096000314","http://dx.doi.org/10.1017/S0954102096000314")</f>
        <v>http://dx.doi.org/10.1017/S0954102096000314</v>
      </c>
      <c r="BG990" t="s">
        <v>74</v>
      </c>
      <c r="BH990" t="s">
        <v>74</v>
      </c>
      <c r="BI990">
        <v>1</v>
      </c>
      <c r="BJ990" t="s">
        <v>1184</v>
      </c>
      <c r="BK990" t="s">
        <v>95</v>
      </c>
      <c r="BL990" t="s">
        <v>1185</v>
      </c>
      <c r="BM990" t="s">
        <v>11392</v>
      </c>
      <c r="BN990" t="s">
        <v>74</v>
      </c>
      <c r="BO990" t="s">
        <v>227</v>
      </c>
      <c r="BP990" t="s">
        <v>74</v>
      </c>
      <c r="BQ990" t="s">
        <v>74</v>
      </c>
      <c r="BR990" t="s">
        <v>97</v>
      </c>
      <c r="BS990" t="s">
        <v>11393</v>
      </c>
      <c r="BT990" t="str">
        <f>HYPERLINK("https%3A%2F%2Fwww.webofscience.com%2Fwos%2Fwoscc%2Ffull-record%2FWOS:A1996VF01800001","View Full Record in Web of Science")</f>
        <v>View Full Record in Web of Science</v>
      </c>
    </row>
    <row r="991" spans="1:72" x14ac:dyDescent="0.15">
      <c r="A991" t="s">
        <v>72</v>
      </c>
      <c r="B991" t="s">
        <v>11394</v>
      </c>
      <c r="C991" t="s">
        <v>74</v>
      </c>
      <c r="D991" t="s">
        <v>74</v>
      </c>
      <c r="E991" t="s">
        <v>74</v>
      </c>
      <c r="F991" t="s">
        <v>11394</v>
      </c>
      <c r="G991" t="s">
        <v>74</v>
      </c>
      <c r="H991" t="s">
        <v>74</v>
      </c>
      <c r="I991" t="s">
        <v>11395</v>
      </c>
      <c r="J991" t="s">
        <v>1176</v>
      </c>
      <c r="K991" t="s">
        <v>74</v>
      </c>
      <c r="L991" t="s">
        <v>74</v>
      </c>
      <c r="M991" t="s">
        <v>77</v>
      </c>
      <c r="N991" t="s">
        <v>78</v>
      </c>
      <c r="O991" t="s">
        <v>74</v>
      </c>
      <c r="P991" t="s">
        <v>74</v>
      </c>
      <c r="Q991" t="s">
        <v>74</v>
      </c>
      <c r="R991" t="s">
        <v>74</v>
      </c>
      <c r="S991" t="s">
        <v>74</v>
      </c>
      <c r="T991" t="s">
        <v>11396</v>
      </c>
      <c r="U991" t="s">
        <v>11397</v>
      </c>
      <c r="V991" t="s">
        <v>11398</v>
      </c>
      <c r="W991" t="s">
        <v>1087</v>
      </c>
      <c r="X991" t="s">
        <v>82</v>
      </c>
      <c r="Y991" t="s">
        <v>74</v>
      </c>
      <c r="Z991" t="s">
        <v>74</v>
      </c>
      <c r="AA991" t="s">
        <v>74</v>
      </c>
      <c r="AB991" t="s">
        <v>74</v>
      </c>
      <c r="AC991" t="s">
        <v>74</v>
      </c>
      <c r="AD991" t="s">
        <v>74</v>
      </c>
      <c r="AE991" t="s">
        <v>74</v>
      </c>
      <c r="AF991" t="s">
        <v>74</v>
      </c>
      <c r="AG991">
        <v>39</v>
      </c>
      <c r="AH991">
        <v>29</v>
      </c>
      <c r="AI991">
        <v>33</v>
      </c>
      <c r="AJ991">
        <v>1</v>
      </c>
      <c r="AK991">
        <v>13</v>
      </c>
      <c r="AL991" t="s">
        <v>1178</v>
      </c>
      <c r="AM991" t="s">
        <v>132</v>
      </c>
      <c r="AN991" t="s">
        <v>9220</v>
      </c>
      <c r="AO991" t="s">
        <v>1180</v>
      </c>
      <c r="AP991" t="s">
        <v>74</v>
      </c>
      <c r="AQ991" t="s">
        <v>74</v>
      </c>
      <c r="AR991" t="s">
        <v>1181</v>
      </c>
      <c r="AS991" t="s">
        <v>1182</v>
      </c>
      <c r="AT991" t="s">
        <v>11390</v>
      </c>
      <c r="AU991">
        <v>1996</v>
      </c>
      <c r="AV991">
        <v>8</v>
      </c>
      <c r="AW991">
        <v>3</v>
      </c>
      <c r="AX991" t="s">
        <v>74</v>
      </c>
      <c r="AY991" t="s">
        <v>74</v>
      </c>
      <c r="AZ991" t="s">
        <v>74</v>
      </c>
      <c r="BA991" t="s">
        <v>74</v>
      </c>
      <c r="BB991">
        <v>229</v>
      </c>
      <c r="BC991">
        <v>236</v>
      </c>
      <c r="BD991" t="s">
        <v>74</v>
      </c>
      <c r="BE991" t="s">
        <v>11399</v>
      </c>
      <c r="BF991" t="str">
        <f>HYPERLINK("http://dx.doi.org/10.1017/S0954102096000326","http://dx.doi.org/10.1017/S0954102096000326")</f>
        <v>http://dx.doi.org/10.1017/S0954102096000326</v>
      </c>
      <c r="BG991" t="s">
        <v>74</v>
      </c>
      <c r="BH991" t="s">
        <v>74</v>
      </c>
      <c r="BI991">
        <v>8</v>
      </c>
      <c r="BJ991" t="s">
        <v>1184</v>
      </c>
      <c r="BK991" t="s">
        <v>95</v>
      </c>
      <c r="BL991" t="s">
        <v>1185</v>
      </c>
      <c r="BM991" t="s">
        <v>11392</v>
      </c>
      <c r="BN991" t="s">
        <v>74</v>
      </c>
      <c r="BO991" t="s">
        <v>74</v>
      </c>
      <c r="BP991" t="s">
        <v>74</v>
      </c>
      <c r="BQ991" t="s">
        <v>74</v>
      </c>
      <c r="BR991" t="s">
        <v>97</v>
      </c>
      <c r="BS991" t="s">
        <v>11400</v>
      </c>
      <c r="BT991" t="str">
        <f>HYPERLINK("https%3A%2F%2Fwww.webofscience.com%2Fwos%2Fwoscc%2Ffull-record%2FWOS:A1996VF01800002","View Full Record in Web of Science")</f>
        <v>View Full Record in Web of Science</v>
      </c>
    </row>
    <row r="992" spans="1:72" x14ac:dyDescent="0.15">
      <c r="A992" t="s">
        <v>72</v>
      </c>
      <c r="B992" t="s">
        <v>11401</v>
      </c>
      <c r="C992" t="s">
        <v>74</v>
      </c>
      <c r="D992" t="s">
        <v>74</v>
      </c>
      <c r="E992" t="s">
        <v>74</v>
      </c>
      <c r="F992" t="s">
        <v>11401</v>
      </c>
      <c r="G992" t="s">
        <v>74</v>
      </c>
      <c r="H992" t="s">
        <v>74</v>
      </c>
      <c r="I992" t="s">
        <v>11402</v>
      </c>
      <c r="J992" t="s">
        <v>1176</v>
      </c>
      <c r="K992" t="s">
        <v>74</v>
      </c>
      <c r="L992" t="s">
        <v>74</v>
      </c>
      <c r="M992" t="s">
        <v>77</v>
      </c>
      <c r="N992" t="s">
        <v>78</v>
      </c>
      <c r="O992" t="s">
        <v>74</v>
      </c>
      <c r="P992" t="s">
        <v>74</v>
      </c>
      <c r="Q992" t="s">
        <v>74</v>
      </c>
      <c r="R992" t="s">
        <v>74</v>
      </c>
      <c r="S992" t="s">
        <v>74</v>
      </c>
      <c r="T992" t="s">
        <v>11403</v>
      </c>
      <c r="U992" t="s">
        <v>11404</v>
      </c>
      <c r="V992" t="s">
        <v>11405</v>
      </c>
      <c r="W992" t="s">
        <v>74</v>
      </c>
      <c r="X992" t="s">
        <v>74</v>
      </c>
      <c r="Y992" t="s">
        <v>11406</v>
      </c>
      <c r="Z992" t="s">
        <v>74</v>
      </c>
      <c r="AA992" t="s">
        <v>4032</v>
      </c>
      <c r="AB992" t="s">
        <v>8288</v>
      </c>
      <c r="AC992" t="s">
        <v>74</v>
      </c>
      <c r="AD992" t="s">
        <v>74</v>
      </c>
      <c r="AE992" t="s">
        <v>74</v>
      </c>
      <c r="AF992" t="s">
        <v>74</v>
      </c>
      <c r="AG992">
        <v>31</v>
      </c>
      <c r="AH992">
        <v>59</v>
      </c>
      <c r="AI992">
        <v>63</v>
      </c>
      <c r="AJ992">
        <v>0</v>
      </c>
      <c r="AK992">
        <v>12</v>
      </c>
      <c r="AL992" t="s">
        <v>1178</v>
      </c>
      <c r="AM992" t="s">
        <v>132</v>
      </c>
      <c r="AN992" t="s">
        <v>9220</v>
      </c>
      <c r="AO992" t="s">
        <v>1180</v>
      </c>
      <c r="AP992" t="s">
        <v>74</v>
      </c>
      <c r="AQ992" t="s">
        <v>74</v>
      </c>
      <c r="AR992" t="s">
        <v>1181</v>
      </c>
      <c r="AS992" t="s">
        <v>1182</v>
      </c>
      <c r="AT992" t="s">
        <v>11390</v>
      </c>
      <c r="AU992">
        <v>1996</v>
      </c>
      <c r="AV992">
        <v>8</v>
      </c>
      <c r="AW992">
        <v>3</v>
      </c>
      <c r="AX992" t="s">
        <v>74</v>
      </c>
      <c r="AY992" t="s">
        <v>74</v>
      </c>
      <c r="AZ992" t="s">
        <v>74</v>
      </c>
      <c r="BA992" t="s">
        <v>74</v>
      </c>
      <c r="BB992">
        <v>237</v>
      </c>
      <c r="BC992">
        <v>244</v>
      </c>
      <c r="BD992" t="s">
        <v>74</v>
      </c>
      <c r="BE992" t="s">
        <v>11407</v>
      </c>
      <c r="BF992" t="str">
        <f>HYPERLINK("http://dx.doi.org/10.1017/S0954102096000338","http://dx.doi.org/10.1017/S0954102096000338")</f>
        <v>http://dx.doi.org/10.1017/S0954102096000338</v>
      </c>
      <c r="BG992" t="s">
        <v>74</v>
      </c>
      <c r="BH992" t="s">
        <v>74</v>
      </c>
      <c r="BI992">
        <v>8</v>
      </c>
      <c r="BJ992" t="s">
        <v>1184</v>
      </c>
      <c r="BK992" t="s">
        <v>95</v>
      </c>
      <c r="BL992" t="s">
        <v>1185</v>
      </c>
      <c r="BM992" t="s">
        <v>11392</v>
      </c>
      <c r="BN992" t="s">
        <v>74</v>
      </c>
      <c r="BO992" t="s">
        <v>74</v>
      </c>
      <c r="BP992" t="s">
        <v>74</v>
      </c>
      <c r="BQ992" t="s">
        <v>74</v>
      </c>
      <c r="BR992" t="s">
        <v>97</v>
      </c>
      <c r="BS992" t="s">
        <v>11408</v>
      </c>
      <c r="BT992" t="str">
        <f>HYPERLINK("https%3A%2F%2Fwww.webofscience.com%2Fwos%2Fwoscc%2Ffull-record%2FWOS:A1996VF01800003","View Full Record in Web of Science")</f>
        <v>View Full Record in Web of Science</v>
      </c>
    </row>
    <row r="993" spans="1:72" x14ac:dyDescent="0.15">
      <c r="A993" t="s">
        <v>72</v>
      </c>
      <c r="B993" t="s">
        <v>11409</v>
      </c>
      <c r="C993" t="s">
        <v>74</v>
      </c>
      <c r="D993" t="s">
        <v>74</v>
      </c>
      <c r="E993" t="s">
        <v>74</v>
      </c>
      <c r="F993" t="s">
        <v>11409</v>
      </c>
      <c r="G993" t="s">
        <v>74</v>
      </c>
      <c r="H993" t="s">
        <v>74</v>
      </c>
      <c r="I993" t="s">
        <v>11410</v>
      </c>
      <c r="J993" t="s">
        <v>1176</v>
      </c>
      <c r="K993" t="s">
        <v>74</v>
      </c>
      <c r="L993" t="s">
        <v>74</v>
      </c>
      <c r="M993" t="s">
        <v>77</v>
      </c>
      <c r="N993" t="s">
        <v>78</v>
      </c>
      <c r="O993" t="s">
        <v>74</v>
      </c>
      <c r="P993" t="s">
        <v>74</v>
      </c>
      <c r="Q993" t="s">
        <v>74</v>
      </c>
      <c r="R993" t="s">
        <v>74</v>
      </c>
      <c r="S993" t="s">
        <v>74</v>
      </c>
      <c r="T993" t="s">
        <v>11411</v>
      </c>
      <c r="U993" t="s">
        <v>11412</v>
      </c>
      <c r="V993" t="s">
        <v>11413</v>
      </c>
      <c r="W993" t="s">
        <v>74</v>
      </c>
      <c r="X993" t="s">
        <v>74</v>
      </c>
      <c r="Y993" t="s">
        <v>11414</v>
      </c>
      <c r="Z993" t="s">
        <v>74</v>
      </c>
      <c r="AA993" t="s">
        <v>74</v>
      </c>
      <c r="AB993" t="s">
        <v>74</v>
      </c>
      <c r="AC993" t="s">
        <v>74</v>
      </c>
      <c r="AD993" t="s">
        <v>74</v>
      </c>
      <c r="AE993" t="s">
        <v>74</v>
      </c>
      <c r="AF993" t="s">
        <v>74</v>
      </c>
      <c r="AG993">
        <v>44</v>
      </c>
      <c r="AH993">
        <v>10</v>
      </c>
      <c r="AI993">
        <v>11</v>
      </c>
      <c r="AJ993">
        <v>0</v>
      </c>
      <c r="AK993">
        <v>4</v>
      </c>
      <c r="AL993" t="s">
        <v>1178</v>
      </c>
      <c r="AM993" t="s">
        <v>132</v>
      </c>
      <c r="AN993" t="s">
        <v>9220</v>
      </c>
      <c r="AO993" t="s">
        <v>1180</v>
      </c>
      <c r="AP993" t="s">
        <v>74</v>
      </c>
      <c r="AQ993" t="s">
        <v>74</v>
      </c>
      <c r="AR993" t="s">
        <v>1181</v>
      </c>
      <c r="AS993" t="s">
        <v>1182</v>
      </c>
      <c r="AT993" t="s">
        <v>11390</v>
      </c>
      <c r="AU993">
        <v>1996</v>
      </c>
      <c r="AV993">
        <v>8</v>
      </c>
      <c r="AW993">
        <v>3</v>
      </c>
      <c r="AX993" t="s">
        <v>74</v>
      </c>
      <c r="AY993" t="s">
        <v>74</v>
      </c>
      <c r="AZ993" t="s">
        <v>74</v>
      </c>
      <c r="BA993" t="s">
        <v>74</v>
      </c>
      <c r="BB993">
        <v>245</v>
      </c>
      <c r="BC993">
        <v>252</v>
      </c>
      <c r="BD993" t="s">
        <v>74</v>
      </c>
      <c r="BE993" t="s">
        <v>11415</v>
      </c>
      <c r="BF993" t="str">
        <f>HYPERLINK("http://dx.doi.org/10.1017/S095410209600034X","http://dx.doi.org/10.1017/S095410209600034X")</f>
        <v>http://dx.doi.org/10.1017/S095410209600034X</v>
      </c>
      <c r="BG993" t="s">
        <v>74</v>
      </c>
      <c r="BH993" t="s">
        <v>74</v>
      </c>
      <c r="BI993">
        <v>8</v>
      </c>
      <c r="BJ993" t="s">
        <v>1184</v>
      </c>
      <c r="BK993" t="s">
        <v>95</v>
      </c>
      <c r="BL993" t="s">
        <v>1185</v>
      </c>
      <c r="BM993" t="s">
        <v>11392</v>
      </c>
      <c r="BN993" t="s">
        <v>74</v>
      </c>
      <c r="BO993" t="s">
        <v>601</v>
      </c>
      <c r="BP993" t="s">
        <v>74</v>
      </c>
      <c r="BQ993" t="s">
        <v>74</v>
      </c>
      <c r="BR993" t="s">
        <v>97</v>
      </c>
      <c r="BS993" t="s">
        <v>11416</v>
      </c>
      <c r="BT993" t="str">
        <f>HYPERLINK("https%3A%2F%2Fwww.webofscience.com%2Fwos%2Fwoscc%2Ffull-record%2FWOS:A1996VF01800004","View Full Record in Web of Science")</f>
        <v>View Full Record in Web of Science</v>
      </c>
    </row>
    <row r="994" spans="1:72" x14ac:dyDescent="0.15">
      <c r="A994" t="s">
        <v>72</v>
      </c>
      <c r="B994" t="s">
        <v>11417</v>
      </c>
      <c r="C994" t="s">
        <v>74</v>
      </c>
      <c r="D994" t="s">
        <v>74</v>
      </c>
      <c r="E994" t="s">
        <v>74</v>
      </c>
      <c r="F994" t="s">
        <v>11417</v>
      </c>
      <c r="G994" t="s">
        <v>74</v>
      </c>
      <c r="H994" t="s">
        <v>74</v>
      </c>
      <c r="I994" t="s">
        <v>11418</v>
      </c>
      <c r="J994" t="s">
        <v>1176</v>
      </c>
      <c r="K994" t="s">
        <v>74</v>
      </c>
      <c r="L994" t="s">
        <v>74</v>
      </c>
      <c r="M994" t="s">
        <v>77</v>
      </c>
      <c r="N994" t="s">
        <v>78</v>
      </c>
      <c r="O994" t="s">
        <v>74</v>
      </c>
      <c r="P994" t="s">
        <v>74</v>
      </c>
      <c r="Q994" t="s">
        <v>74</v>
      </c>
      <c r="R994" t="s">
        <v>74</v>
      </c>
      <c r="S994" t="s">
        <v>74</v>
      </c>
      <c r="T994" t="s">
        <v>11419</v>
      </c>
      <c r="U994" t="s">
        <v>74</v>
      </c>
      <c r="V994" t="s">
        <v>11420</v>
      </c>
      <c r="W994" t="s">
        <v>11421</v>
      </c>
      <c r="X994" t="s">
        <v>11422</v>
      </c>
      <c r="Y994" t="s">
        <v>11423</v>
      </c>
      <c r="Z994" t="s">
        <v>74</v>
      </c>
      <c r="AA994" t="s">
        <v>11424</v>
      </c>
      <c r="AB994" t="s">
        <v>74</v>
      </c>
      <c r="AC994" t="s">
        <v>74</v>
      </c>
      <c r="AD994" t="s">
        <v>74</v>
      </c>
      <c r="AE994" t="s">
        <v>74</v>
      </c>
      <c r="AF994" t="s">
        <v>74</v>
      </c>
      <c r="AG994">
        <v>6</v>
      </c>
      <c r="AH994">
        <v>24</v>
      </c>
      <c r="AI994">
        <v>26</v>
      </c>
      <c r="AJ994">
        <v>0</v>
      </c>
      <c r="AK994">
        <v>10</v>
      </c>
      <c r="AL994" t="s">
        <v>1178</v>
      </c>
      <c r="AM994" t="s">
        <v>132</v>
      </c>
      <c r="AN994" t="s">
        <v>9220</v>
      </c>
      <c r="AO994" t="s">
        <v>1180</v>
      </c>
      <c r="AP994" t="s">
        <v>74</v>
      </c>
      <c r="AQ994" t="s">
        <v>74</v>
      </c>
      <c r="AR994" t="s">
        <v>1181</v>
      </c>
      <c r="AS994" t="s">
        <v>1182</v>
      </c>
      <c r="AT994" t="s">
        <v>11390</v>
      </c>
      <c r="AU994">
        <v>1996</v>
      </c>
      <c r="AV994">
        <v>8</v>
      </c>
      <c r="AW994">
        <v>3</v>
      </c>
      <c r="AX994" t="s">
        <v>74</v>
      </c>
      <c r="AY994" t="s">
        <v>74</v>
      </c>
      <c r="AZ994" t="s">
        <v>74</v>
      </c>
      <c r="BA994" t="s">
        <v>74</v>
      </c>
      <c r="BB994">
        <v>253</v>
      </c>
      <c r="BC994">
        <v>255</v>
      </c>
      <c r="BD994" t="s">
        <v>74</v>
      </c>
      <c r="BE994" t="s">
        <v>11425</v>
      </c>
      <c r="BF994" t="str">
        <f>HYPERLINK("http://dx.doi.org/10.1017/S0954102096000351","http://dx.doi.org/10.1017/S0954102096000351")</f>
        <v>http://dx.doi.org/10.1017/S0954102096000351</v>
      </c>
      <c r="BG994" t="s">
        <v>74</v>
      </c>
      <c r="BH994" t="s">
        <v>74</v>
      </c>
      <c r="BI994">
        <v>3</v>
      </c>
      <c r="BJ994" t="s">
        <v>1184</v>
      </c>
      <c r="BK994" t="s">
        <v>95</v>
      </c>
      <c r="BL994" t="s">
        <v>1185</v>
      </c>
      <c r="BM994" t="s">
        <v>11392</v>
      </c>
      <c r="BN994" t="s">
        <v>74</v>
      </c>
      <c r="BO994" t="s">
        <v>227</v>
      </c>
      <c r="BP994" t="s">
        <v>74</v>
      </c>
      <c r="BQ994" t="s">
        <v>74</v>
      </c>
      <c r="BR994" t="s">
        <v>97</v>
      </c>
      <c r="BS994" t="s">
        <v>11426</v>
      </c>
      <c r="BT994" t="str">
        <f>HYPERLINK("https%3A%2F%2Fwww.webofscience.com%2Fwos%2Fwoscc%2Ffull-record%2FWOS:A1996VF01800005","View Full Record in Web of Science")</f>
        <v>View Full Record in Web of Science</v>
      </c>
    </row>
    <row r="995" spans="1:72" x14ac:dyDescent="0.15">
      <c r="A995" t="s">
        <v>72</v>
      </c>
      <c r="B995" t="s">
        <v>11427</v>
      </c>
      <c r="C995" t="s">
        <v>74</v>
      </c>
      <c r="D995" t="s">
        <v>74</v>
      </c>
      <c r="E995" t="s">
        <v>74</v>
      </c>
      <c r="F995" t="s">
        <v>11427</v>
      </c>
      <c r="G995" t="s">
        <v>74</v>
      </c>
      <c r="H995" t="s">
        <v>74</v>
      </c>
      <c r="I995" t="s">
        <v>11428</v>
      </c>
      <c r="J995" t="s">
        <v>1176</v>
      </c>
      <c r="K995" t="s">
        <v>74</v>
      </c>
      <c r="L995" t="s">
        <v>74</v>
      </c>
      <c r="M995" t="s">
        <v>77</v>
      </c>
      <c r="N995" t="s">
        <v>78</v>
      </c>
      <c r="O995" t="s">
        <v>74</v>
      </c>
      <c r="P995" t="s">
        <v>74</v>
      </c>
      <c r="Q995" t="s">
        <v>74</v>
      </c>
      <c r="R995" t="s">
        <v>74</v>
      </c>
      <c r="S995" t="s">
        <v>74</v>
      </c>
      <c r="T995" t="s">
        <v>11429</v>
      </c>
      <c r="U995" t="s">
        <v>11430</v>
      </c>
      <c r="V995" t="s">
        <v>11431</v>
      </c>
      <c r="W995" t="s">
        <v>74</v>
      </c>
      <c r="X995" t="s">
        <v>74</v>
      </c>
      <c r="Y995" t="s">
        <v>11432</v>
      </c>
      <c r="Z995" t="s">
        <v>74</v>
      </c>
      <c r="AA995" t="s">
        <v>74</v>
      </c>
      <c r="AB995" t="s">
        <v>74</v>
      </c>
      <c r="AC995" t="s">
        <v>74</v>
      </c>
      <c r="AD995" t="s">
        <v>74</v>
      </c>
      <c r="AE995" t="s">
        <v>74</v>
      </c>
      <c r="AF995" t="s">
        <v>74</v>
      </c>
      <c r="AG995">
        <v>46</v>
      </c>
      <c r="AH995">
        <v>42</v>
      </c>
      <c r="AI995">
        <v>48</v>
      </c>
      <c r="AJ995">
        <v>0</v>
      </c>
      <c r="AK995">
        <v>9</v>
      </c>
      <c r="AL995" t="s">
        <v>1227</v>
      </c>
      <c r="AM995" t="s">
        <v>87</v>
      </c>
      <c r="AN995" t="s">
        <v>1228</v>
      </c>
      <c r="AO995" t="s">
        <v>1180</v>
      </c>
      <c r="AP995" t="s">
        <v>1229</v>
      </c>
      <c r="AQ995" t="s">
        <v>74</v>
      </c>
      <c r="AR995" t="s">
        <v>1181</v>
      </c>
      <c r="AS995" t="s">
        <v>1182</v>
      </c>
      <c r="AT995" t="s">
        <v>11390</v>
      </c>
      <c r="AU995">
        <v>1996</v>
      </c>
      <c r="AV995">
        <v>8</v>
      </c>
      <c r="AW995">
        <v>3</v>
      </c>
      <c r="AX995" t="s">
        <v>74</v>
      </c>
      <c r="AY995" t="s">
        <v>74</v>
      </c>
      <c r="AZ995" t="s">
        <v>74</v>
      </c>
      <c r="BA995" t="s">
        <v>74</v>
      </c>
      <c r="BB995">
        <v>257</v>
      </c>
      <c r="BC995">
        <v>266</v>
      </c>
      <c r="BD995" t="s">
        <v>74</v>
      </c>
      <c r="BE995" t="s">
        <v>11433</v>
      </c>
      <c r="BF995" t="str">
        <f>HYPERLINK("http://dx.doi.org/10.1017/S0954102096000363","http://dx.doi.org/10.1017/S0954102096000363")</f>
        <v>http://dx.doi.org/10.1017/S0954102096000363</v>
      </c>
      <c r="BG995" t="s">
        <v>74</v>
      </c>
      <c r="BH995" t="s">
        <v>74</v>
      </c>
      <c r="BI995">
        <v>10</v>
      </c>
      <c r="BJ995" t="s">
        <v>1184</v>
      </c>
      <c r="BK995" t="s">
        <v>95</v>
      </c>
      <c r="BL995" t="s">
        <v>1185</v>
      </c>
      <c r="BM995" t="s">
        <v>11392</v>
      </c>
      <c r="BN995" t="s">
        <v>74</v>
      </c>
      <c r="BO995" t="s">
        <v>74</v>
      </c>
      <c r="BP995" t="s">
        <v>74</v>
      </c>
      <c r="BQ995" t="s">
        <v>74</v>
      </c>
      <c r="BR995" t="s">
        <v>97</v>
      </c>
      <c r="BS995" t="s">
        <v>11434</v>
      </c>
      <c r="BT995" t="str">
        <f>HYPERLINK("https%3A%2F%2Fwww.webofscience.com%2Fwos%2Fwoscc%2Ffull-record%2FWOS:A1996VF01800006","View Full Record in Web of Science")</f>
        <v>View Full Record in Web of Science</v>
      </c>
    </row>
    <row r="996" spans="1:72" x14ac:dyDescent="0.15">
      <c r="A996" t="s">
        <v>72</v>
      </c>
      <c r="B996" t="s">
        <v>11435</v>
      </c>
      <c r="C996" t="s">
        <v>74</v>
      </c>
      <c r="D996" t="s">
        <v>74</v>
      </c>
      <c r="E996" t="s">
        <v>74</v>
      </c>
      <c r="F996" t="s">
        <v>11435</v>
      </c>
      <c r="G996" t="s">
        <v>74</v>
      </c>
      <c r="H996" t="s">
        <v>74</v>
      </c>
      <c r="I996" t="s">
        <v>11436</v>
      </c>
      <c r="J996" t="s">
        <v>1176</v>
      </c>
      <c r="K996" t="s">
        <v>74</v>
      </c>
      <c r="L996" t="s">
        <v>74</v>
      </c>
      <c r="M996" t="s">
        <v>77</v>
      </c>
      <c r="N996" t="s">
        <v>78</v>
      </c>
      <c r="O996" t="s">
        <v>74</v>
      </c>
      <c r="P996" t="s">
        <v>74</v>
      </c>
      <c r="Q996" t="s">
        <v>74</v>
      </c>
      <c r="R996" t="s">
        <v>74</v>
      </c>
      <c r="S996" t="s">
        <v>74</v>
      </c>
      <c r="T996" t="s">
        <v>11437</v>
      </c>
      <c r="U996" t="s">
        <v>11438</v>
      </c>
      <c r="V996" t="s">
        <v>11439</v>
      </c>
      <c r="W996" t="s">
        <v>11440</v>
      </c>
      <c r="X996" t="s">
        <v>5250</v>
      </c>
      <c r="Y996" t="s">
        <v>11441</v>
      </c>
      <c r="Z996" t="s">
        <v>74</v>
      </c>
      <c r="AA996" t="s">
        <v>74</v>
      </c>
      <c r="AB996" t="s">
        <v>74</v>
      </c>
      <c r="AC996" t="s">
        <v>74</v>
      </c>
      <c r="AD996" t="s">
        <v>74</v>
      </c>
      <c r="AE996" t="s">
        <v>74</v>
      </c>
      <c r="AF996" t="s">
        <v>74</v>
      </c>
      <c r="AG996">
        <v>27</v>
      </c>
      <c r="AH996">
        <v>11</v>
      </c>
      <c r="AI996">
        <v>11</v>
      </c>
      <c r="AJ996">
        <v>1</v>
      </c>
      <c r="AK996">
        <v>5</v>
      </c>
      <c r="AL996" t="s">
        <v>1178</v>
      </c>
      <c r="AM996" t="s">
        <v>132</v>
      </c>
      <c r="AN996" t="s">
        <v>9220</v>
      </c>
      <c r="AO996" t="s">
        <v>1180</v>
      </c>
      <c r="AP996" t="s">
        <v>74</v>
      </c>
      <c r="AQ996" t="s">
        <v>74</v>
      </c>
      <c r="AR996" t="s">
        <v>1181</v>
      </c>
      <c r="AS996" t="s">
        <v>1182</v>
      </c>
      <c r="AT996" t="s">
        <v>11390</v>
      </c>
      <c r="AU996">
        <v>1996</v>
      </c>
      <c r="AV996">
        <v>8</v>
      </c>
      <c r="AW996">
        <v>3</v>
      </c>
      <c r="AX996" t="s">
        <v>74</v>
      </c>
      <c r="AY996" t="s">
        <v>74</v>
      </c>
      <c r="AZ996" t="s">
        <v>74</v>
      </c>
      <c r="BA996" t="s">
        <v>74</v>
      </c>
      <c r="BB996">
        <v>267</v>
      </c>
      <c r="BC996">
        <v>271</v>
      </c>
      <c r="BD996" t="s">
        <v>74</v>
      </c>
      <c r="BE996" t="s">
        <v>11442</v>
      </c>
      <c r="BF996" t="str">
        <f>HYPERLINK("http://dx.doi.org/10.1017/S0954102096000375","http://dx.doi.org/10.1017/S0954102096000375")</f>
        <v>http://dx.doi.org/10.1017/S0954102096000375</v>
      </c>
      <c r="BG996" t="s">
        <v>74</v>
      </c>
      <c r="BH996" t="s">
        <v>74</v>
      </c>
      <c r="BI996">
        <v>5</v>
      </c>
      <c r="BJ996" t="s">
        <v>1184</v>
      </c>
      <c r="BK996" t="s">
        <v>95</v>
      </c>
      <c r="BL996" t="s">
        <v>1185</v>
      </c>
      <c r="BM996" t="s">
        <v>11392</v>
      </c>
      <c r="BN996" t="s">
        <v>74</v>
      </c>
      <c r="BO996" t="s">
        <v>74</v>
      </c>
      <c r="BP996" t="s">
        <v>74</v>
      </c>
      <c r="BQ996" t="s">
        <v>74</v>
      </c>
      <c r="BR996" t="s">
        <v>97</v>
      </c>
      <c r="BS996" t="s">
        <v>11443</v>
      </c>
      <c r="BT996" t="str">
        <f>HYPERLINK("https%3A%2F%2Fwww.webofscience.com%2Fwos%2Fwoscc%2Ffull-record%2FWOS:A1996VF01800007","View Full Record in Web of Science")</f>
        <v>View Full Record in Web of Science</v>
      </c>
    </row>
    <row r="997" spans="1:72" x14ac:dyDescent="0.15">
      <c r="A997" t="s">
        <v>72</v>
      </c>
      <c r="B997" t="s">
        <v>11444</v>
      </c>
      <c r="C997" t="s">
        <v>74</v>
      </c>
      <c r="D997" t="s">
        <v>74</v>
      </c>
      <c r="E997" t="s">
        <v>74</v>
      </c>
      <c r="F997" t="s">
        <v>11444</v>
      </c>
      <c r="G997" t="s">
        <v>74</v>
      </c>
      <c r="H997" t="s">
        <v>74</v>
      </c>
      <c r="I997" t="s">
        <v>11445</v>
      </c>
      <c r="J997" t="s">
        <v>1176</v>
      </c>
      <c r="K997" t="s">
        <v>74</v>
      </c>
      <c r="L997" t="s">
        <v>74</v>
      </c>
      <c r="M997" t="s">
        <v>77</v>
      </c>
      <c r="N997" t="s">
        <v>78</v>
      </c>
      <c r="O997" t="s">
        <v>74</v>
      </c>
      <c r="P997" t="s">
        <v>74</v>
      </c>
      <c r="Q997" t="s">
        <v>74</v>
      </c>
      <c r="R997" t="s">
        <v>74</v>
      </c>
      <c r="S997" t="s">
        <v>74</v>
      </c>
      <c r="T997" t="s">
        <v>11446</v>
      </c>
      <c r="U997" t="s">
        <v>74</v>
      </c>
      <c r="V997" t="s">
        <v>11447</v>
      </c>
      <c r="W997" t="s">
        <v>11448</v>
      </c>
      <c r="X997" t="s">
        <v>11449</v>
      </c>
      <c r="Y997" t="s">
        <v>74</v>
      </c>
      <c r="Z997" t="s">
        <v>74</v>
      </c>
      <c r="AA997" t="s">
        <v>74</v>
      </c>
      <c r="AB997" t="s">
        <v>74</v>
      </c>
      <c r="AC997" t="s">
        <v>74</v>
      </c>
      <c r="AD997" t="s">
        <v>74</v>
      </c>
      <c r="AE997" t="s">
        <v>74</v>
      </c>
      <c r="AF997" t="s">
        <v>74</v>
      </c>
      <c r="AG997">
        <v>16</v>
      </c>
      <c r="AH997">
        <v>17</v>
      </c>
      <c r="AI997">
        <v>19</v>
      </c>
      <c r="AJ997">
        <v>0</v>
      </c>
      <c r="AK997">
        <v>1</v>
      </c>
      <c r="AL997" t="s">
        <v>1178</v>
      </c>
      <c r="AM997" t="s">
        <v>132</v>
      </c>
      <c r="AN997" t="s">
        <v>9220</v>
      </c>
      <c r="AO997" t="s">
        <v>1180</v>
      </c>
      <c r="AP997" t="s">
        <v>74</v>
      </c>
      <c r="AQ997" t="s">
        <v>74</v>
      </c>
      <c r="AR997" t="s">
        <v>1181</v>
      </c>
      <c r="AS997" t="s">
        <v>1182</v>
      </c>
      <c r="AT997" t="s">
        <v>11390</v>
      </c>
      <c r="AU997">
        <v>1996</v>
      </c>
      <c r="AV997">
        <v>8</v>
      </c>
      <c r="AW997">
        <v>3</v>
      </c>
      <c r="AX997" t="s">
        <v>74</v>
      </c>
      <c r="AY997" t="s">
        <v>74</v>
      </c>
      <c r="AZ997" t="s">
        <v>74</v>
      </c>
      <c r="BA997" t="s">
        <v>74</v>
      </c>
      <c r="BB997">
        <v>273</v>
      </c>
      <c r="BC997">
        <v>276</v>
      </c>
      <c r="BD997" t="s">
        <v>74</v>
      </c>
      <c r="BE997" t="s">
        <v>11450</v>
      </c>
      <c r="BF997" t="str">
        <f>HYPERLINK("http://dx.doi.org/10.1017/S0954102096000387","http://dx.doi.org/10.1017/S0954102096000387")</f>
        <v>http://dx.doi.org/10.1017/S0954102096000387</v>
      </c>
      <c r="BG997" t="s">
        <v>74</v>
      </c>
      <c r="BH997" t="s">
        <v>74</v>
      </c>
      <c r="BI997">
        <v>4</v>
      </c>
      <c r="BJ997" t="s">
        <v>1184</v>
      </c>
      <c r="BK997" t="s">
        <v>95</v>
      </c>
      <c r="BL997" t="s">
        <v>1185</v>
      </c>
      <c r="BM997" t="s">
        <v>11392</v>
      </c>
      <c r="BN997" t="s">
        <v>74</v>
      </c>
      <c r="BO997" t="s">
        <v>74</v>
      </c>
      <c r="BP997" t="s">
        <v>74</v>
      </c>
      <c r="BQ997" t="s">
        <v>74</v>
      </c>
      <c r="BR997" t="s">
        <v>97</v>
      </c>
      <c r="BS997" t="s">
        <v>11451</v>
      </c>
      <c r="BT997" t="str">
        <f>HYPERLINK("https%3A%2F%2Fwww.webofscience.com%2Fwos%2Fwoscc%2Ffull-record%2FWOS:A1996VF01800008","View Full Record in Web of Science")</f>
        <v>View Full Record in Web of Science</v>
      </c>
    </row>
    <row r="998" spans="1:72" x14ac:dyDescent="0.15">
      <c r="A998" t="s">
        <v>72</v>
      </c>
      <c r="B998" t="s">
        <v>11452</v>
      </c>
      <c r="C998" t="s">
        <v>74</v>
      </c>
      <c r="D998" t="s">
        <v>74</v>
      </c>
      <c r="E998" t="s">
        <v>74</v>
      </c>
      <c r="F998" t="s">
        <v>11452</v>
      </c>
      <c r="G998" t="s">
        <v>74</v>
      </c>
      <c r="H998" t="s">
        <v>74</v>
      </c>
      <c r="I998" t="s">
        <v>11453</v>
      </c>
      <c r="J998" t="s">
        <v>1176</v>
      </c>
      <c r="K998" t="s">
        <v>74</v>
      </c>
      <c r="L998" t="s">
        <v>74</v>
      </c>
      <c r="M998" t="s">
        <v>77</v>
      </c>
      <c r="N998" t="s">
        <v>78</v>
      </c>
      <c r="O998" t="s">
        <v>74</v>
      </c>
      <c r="P998" t="s">
        <v>74</v>
      </c>
      <c r="Q998" t="s">
        <v>74</v>
      </c>
      <c r="R998" t="s">
        <v>74</v>
      </c>
      <c r="S998" t="s">
        <v>74</v>
      </c>
      <c r="T998" t="s">
        <v>11454</v>
      </c>
      <c r="U998" t="s">
        <v>11455</v>
      </c>
      <c r="V998" t="s">
        <v>11456</v>
      </c>
      <c r="W998" t="s">
        <v>11457</v>
      </c>
      <c r="X998" t="s">
        <v>74</v>
      </c>
      <c r="Y998" t="s">
        <v>11458</v>
      </c>
      <c r="Z998" t="s">
        <v>74</v>
      </c>
      <c r="AA998" t="s">
        <v>11459</v>
      </c>
      <c r="AB998" t="s">
        <v>11460</v>
      </c>
      <c r="AC998" t="s">
        <v>74</v>
      </c>
      <c r="AD998" t="s">
        <v>74</v>
      </c>
      <c r="AE998" t="s">
        <v>74</v>
      </c>
      <c r="AF998" t="s">
        <v>74</v>
      </c>
      <c r="AG998">
        <v>17</v>
      </c>
      <c r="AH998">
        <v>34</v>
      </c>
      <c r="AI998">
        <v>36</v>
      </c>
      <c r="AJ998">
        <v>0</v>
      </c>
      <c r="AK998">
        <v>3</v>
      </c>
      <c r="AL998" t="s">
        <v>1227</v>
      </c>
      <c r="AM998" t="s">
        <v>87</v>
      </c>
      <c r="AN998" t="s">
        <v>1228</v>
      </c>
      <c r="AO998" t="s">
        <v>1180</v>
      </c>
      <c r="AP998" t="s">
        <v>74</v>
      </c>
      <c r="AQ998" t="s">
        <v>74</v>
      </c>
      <c r="AR998" t="s">
        <v>1181</v>
      </c>
      <c r="AS998" t="s">
        <v>1182</v>
      </c>
      <c r="AT998" t="s">
        <v>11390</v>
      </c>
      <c r="AU998">
        <v>1996</v>
      </c>
      <c r="AV998">
        <v>8</v>
      </c>
      <c r="AW998">
        <v>3</v>
      </c>
      <c r="AX998" t="s">
        <v>74</v>
      </c>
      <c r="AY998" t="s">
        <v>74</v>
      </c>
      <c r="AZ998" t="s">
        <v>74</v>
      </c>
      <c r="BA998" t="s">
        <v>74</v>
      </c>
      <c r="BB998">
        <v>277</v>
      </c>
      <c r="BC998">
        <v>280</v>
      </c>
      <c r="BD998" t="s">
        <v>74</v>
      </c>
      <c r="BE998" t="s">
        <v>11461</v>
      </c>
      <c r="BF998" t="str">
        <f>HYPERLINK("http://dx.doi.org/10.1017/S0954102096000399","http://dx.doi.org/10.1017/S0954102096000399")</f>
        <v>http://dx.doi.org/10.1017/S0954102096000399</v>
      </c>
      <c r="BG998" t="s">
        <v>74</v>
      </c>
      <c r="BH998" t="s">
        <v>74</v>
      </c>
      <c r="BI998">
        <v>4</v>
      </c>
      <c r="BJ998" t="s">
        <v>1184</v>
      </c>
      <c r="BK998" t="s">
        <v>95</v>
      </c>
      <c r="BL998" t="s">
        <v>1185</v>
      </c>
      <c r="BM998" t="s">
        <v>11392</v>
      </c>
      <c r="BN998" t="s">
        <v>74</v>
      </c>
      <c r="BO998" t="s">
        <v>227</v>
      </c>
      <c r="BP998" t="s">
        <v>74</v>
      </c>
      <c r="BQ998" t="s">
        <v>74</v>
      </c>
      <c r="BR998" t="s">
        <v>97</v>
      </c>
      <c r="BS998" t="s">
        <v>11462</v>
      </c>
      <c r="BT998" t="str">
        <f>HYPERLINK("https%3A%2F%2Fwww.webofscience.com%2Fwos%2Fwoscc%2Ffull-record%2FWOS:A1996VF01800009","View Full Record in Web of Science")</f>
        <v>View Full Record in Web of Science</v>
      </c>
    </row>
    <row r="999" spans="1:72" x14ac:dyDescent="0.15">
      <c r="A999" t="s">
        <v>72</v>
      </c>
      <c r="B999" t="s">
        <v>11463</v>
      </c>
      <c r="C999" t="s">
        <v>74</v>
      </c>
      <c r="D999" t="s">
        <v>74</v>
      </c>
      <c r="E999" t="s">
        <v>74</v>
      </c>
      <c r="F999" t="s">
        <v>11463</v>
      </c>
      <c r="G999" t="s">
        <v>74</v>
      </c>
      <c r="H999" t="s">
        <v>74</v>
      </c>
      <c r="I999" t="s">
        <v>11464</v>
      </c>
      <c r="J999" t="s">
        <v>1176</v>
      </c>
      <c r="K999" t="s">
        <v>74</v>
      </c>
      <c r="L999" t="s">
        <v>74</v>
      </c>
      <c r="M999" t="s">
        <v>77</v>
      </c>
      <c r="N999" t="s">
        <v>78</v>
      </c>
      <c r="O999" t="s">
        <v>74</v>
      </c>
      <c r="P999" t="s">
        <v>74</v>
      </c>
      <c r="Q999" t="s">
        <v>74</v>
      </c>
      <c r="R999" t="s">
        <v>74</v>
      </c>
      <c r="S999" t="s">
        <v>74</v>
      </c>
      <c r="T999" t="s">
        <v>11465</v>
      </c>
      <c r="U999" t="s">
        <v>74</v>
      </c>
      <c r="V999" t="s">
        <v>11466</v>
      </c>
      <c r="W999" t="s">
        <v>11467</v>
      </c>
      <c r="X999" t="s">
        <v>74</v>
      </c>
      <c r="Y999" t="s">
        <v>11468</v>
      </c>
      <c r="Z999" t="s">
        <v>74</v>
      </c>
      <c r="AA999" t="s">
        <v>11469</v>
      </c>
      <c r="AB999" t="s">
        <v>11470</v>
      </c>
      <c r="AC999" t="s">
        <v>74</v>
      </c>
      <c r="AD999" t="s">
        <v>74</v>
      </c>
      <c r="AE999" t="s">
        <v>74</v>
      </c>
      <c r="AF999" t="s">
        <v>74</v>
      </c>
      <c r="AG999">
        <v>12</v>
      </c>
      <c r="AH999">
        <v>106</v>
      </c>
      <c r="AI999">
        <v>114</v>
      </c>
      <c r="AJ999">
        <v>1</v>
      </c>
      <c r="AK999">
        <v>24</v>
      </c>
      <c r="AL999" t="s">
        <v>1178</v>
      </c>
      <c r="AM999" t="s">
        <v>132</v>
      </c>
      <c r="AN999" t="s">
        <v>9220</v>
      </c>
      <c r="AO999" t="s">
        <v>1180</v>
      </c>
      <c r="AP999" t="s">
        <v>74</v>
      </c>
      <c r="AQ999" t="s">
        <v>74</v>
      </c>
      <c r="AR999" t="s">
        <v>1181</v>
      </c>
      <c r="AS999" t="s">
        <v>1182</v>
      </c>
      <c r="AT999" t="s">
        <v>11390</v>
      </c>
      <c r="AU999">
        <v>1996</v>
      </c>
      <c r="AV999">
        <v>8</v>
      </c>
      <c r="AW999">
        <v>3</v>
      </c>
      <c r="AX999" t="s">
        <v>74</v>
      </c>
      <c r="AY999" t="s">
        <v>74</v>
      </c>
      <c r="AZ999" t="s">
        <v>74</v>
      </c>
      <c r="BA999" t="s">
        <v>74</v>
      </c>
      <c r="BB999">
        <v>281</v>
      </c>
      <c r="BC999">
        <v>286</v>
      </c>
      <c r="BD999" t="s">
        <v>74</v>
      </c>
      <c r="BE999" t="s">
        <v>11471</v>
      </c>
      <c r="BF999" t="str">
        <f>HYPERLINK("http://dx.doi.org/10.1017/S0954102096000405","http://dx.doi.org/10.1017/S0954102096000405")</f>
        <v>http://dx.doi.org/10.1017/S0954102096000405</v>
      </c>
      <c r="BG999" t="s">
        <v>74</v>
      </c>
      <c r="BH999" t="s">
        <v>74</v>
      </c>
      <c r="BI999">
        <v>6</v>
      </c>
      <c r="BJ999" t="s">
        <v>1184</v>
      </c>
      <c r="BK999" t="s">
        <v>95</v>
      </c>
      <c r="BL999" t="s">
        <v>1185</v>
      </c>
      <c r="BM999" t="s">
        <v>11392</v>
      </c>
      <c r="BN999" t="s">
        <v>74</v>
      </c>
      <c r="BO999" t="s">
        <v>74</v>
      </c>
      <c r="BP999" t="s">
        <v>74</v>
      </c>
      <c r="BQ999" t="s">
        <v>74</v>
      </c>
      <c r="BR999" t="s">
        <v>97</v>
      </c>
      <c r="BS999" t="s">
        <v>11472</v>
      </c>
      <c r="BT999" t="str">
        <f>HYPERLINK("https%3A%2F%2Fwww.webofscience.com%2Fwos%2Fwoscc%2Ffull-record%2FWOS:A1996VF01800010","View Full Record in Web of Science")</f>
        <v>View Full Record in Web of Science</v>
      </c>
    </row>
    <row r="1000" spans="1:72" x14ac:dyDescent="0.15">
      <c r="A1000" t="s">
        <v>72</v>
      </c>
      <c r="B1000" t="s">
        <v>11473</v>
      </c>
      <c r="C1000" t="s">
        <v>74</v>
      </c>
      <c r="D1000" t="s">
        <v>74</v>
      </c>
      <c r="E1000" t="s">
        <v>74</v>
      </c>
      <c r="F1000" t="s">
        <v>11473</v>
      </c>
      <c r="G1000" t="s">
        <v>74</v>
      </c>
      <c r="H1000" t="s">
        <v>74</v>
      </c>
      <c r="I1000" t="s">
        <v>11474</v>
      </c>
      <c r="J1000" t="s">
        <v>1176</v>
      </c>
      <c r="K1000" t="s">
        <v>74</v>
      </c>
      <c r="L1000" t="s">
        <v>74</v>
      </c>
      <c r="M1000" t="s">
        <v>77</v>
      </c>
      <c r="N1000" t="s">
        <v>78</v>
      </c>
      <c r="O1000" t="s">
        <v>74</v>
      </c>
      <c r="P1000" t="s">
        <v>74</v>
      </c>
      <c r="Q1000" t="s">
        <v>74</v>
      </c>
      <c r="R1000" t="s">
        <v>74</v>
      </c>
      <c r="S1000" t="s">
        <v>74</v>
      </c>
      <c r="T1000" t="s">
        <v>74</v>
      </c>
      <c r="U1000" t="s">
        <v>74</v>
      </c>
      <c r="V1000" t="s">
        <v>74</v>
      </c>
      <c r="W1000" t="s">
        <v>74</v>
      </c>
      <c r="X1000" t="s">
        <v>74</v>
      </c>
      <c r="Y1000" t="s">
        <v>11475</v>
      </c>
      <c r="Z1000" t="s">
        <v>74</v>
      </c>
      <c r="AA1000" t="s">
        <v>74</v>
      </c>
      <c r="AB1000" t="s">
        <v>74</v>
      </c>
      <c r="AC1000" t="s">
        <v>74</v>
      </c>
      <c r="AD1000" t="s">
        <v>74</v>
      </c>
      <c r="AE1000" t="s">
        <v>74</v>
      </c>
      <c r="AF1000" t="s">
        <v>74</v>
      </c>
      <c r="AG1000">
        <v>5</v>
      </c>
      <c r="AH1000">
        <v>1</v>
      </c>
      <c r="AI1000">
        <v>1</v>
      </c>
      <c r="AJ1000">
        <v>0</v>
      </c>
      <c r="AK1000">
        <v>0</v>
      </c>
      <c r="AL1000" t="s">
        <v>1178</v>
      </c>
      <c r="AM1000" t="s">
        <v>132</v>
      </c>
      <c r="AN1000" t="s">
        <v>9220</v>
      </c>
      <c r="AO1000" t="s">
        <v>1180</v>
      </c>
      <c r="AP1000" t="s">
        <v>74</v>
      </c>
      <c r="AQ1000" t="s">
        <v>74</v>
      </c>
      <c r="AR1000" t="s">
        <v>1181</v>
      </c>
      <c r="AS1000" t="s">
        <v>1182</v>
      </c>
      <c r="AT1000" t="s">
        <v>11390</v>
      </c>
      <c r="AU1000">
        <v>1996</v>
      </c>
      <c r="AV1000">
        <v>8</v>
      </c>
      <c r="AW1000">
        <v>3</v>
      </c>
      <c r="AX1000" t="s">
        <v>74</v>
      </c>
      <c r="AY1000" t="s">
        <v>74</v>
      </c>
      <c r="AZ1000" t="s">
        <v>74</v>
      </c>
      <c r="BA1000" t="s">
        <v>74</v>
      </c>
      <c r="BB1000">
        <v>287</v>
      </c>
      <c r="BC1000">
        <v>288</v>
      </c>
      <c r="BD1000" t="s">
        <v>74</v>
      </c>
      <c r="BE1000" t="s">
        <v>11476</v>
      </c>
      <c r="BF1000" t="str">
        <f>HYPERLINK("http://dx.doi.org/10.1017/S0954102096000417","http://dx.doi.org/10.1017/S0954102096000417")</f>
        <v>http://dx.doi.org/10.1017/S0954102096000417</v>
      </c>
      <c r="BG1000" t="s">
        <v>74</v>
      </c>
      <c r="BH1000" t="s">
        <v>74</v>
      </c>
      <c r="BI1000">
        <v>2</v>
      </c>
      <c r="BJ1000" t="s">
        <v>1184</v>
      </c>
      <c r="BK1000" t="s">
        <v>95</v>
      </c>
      <c r="BL1000" t="s">
        <v>1185</v>
      </c>
      <c r="BM1000" t="s">
        <v>11392</v>
      </c>
      <c r="BN1000" t="s">
        <v>74</v>
      </c>
      <c r="BO1000" t="s">
        <v>74</v>
      </c>
      <c r="BP1000" t="s">
        <v>74</v>
      </c>
      <c r="BQ1000" t="s">
        <v>74</v>
      </c>
      <c r="BR1000" t="s">
        <v>97</v>
      </c>
      <c r="BS1000" t="s">
        <v>11477</v>
      </c>
      <c r="BT1000" t="str">
        <f>HYPERLINK("https%3A%2F%2Fwww.webofscience.com%2Fwos%2Fwoscc%2Ffull-record%2FWOS:A1996VF01800011","View Full Record in Web of Science")</f>
        <v>View Full Record in Web of Science</v>
      </c>
    </row>
    <row r="1001" spans="1:72" x14ac:dyDescent="0.15">
      <c r="A1001" t="s">
        <v>72</v>
      </c>
      <c r="B1001" t="s">
        <v>11478</v>
      </c>
      <c r="C1001" t="s">
        <v>74</v>
      </c>
      <c r="D1001" t="s">
        <v>74</v>
      </c>
      <c r="E1001" t="s">
        <v>74</v>
      </c>
      <c r="F1001" t="s">
        <v>11478</v>
      </c>
      <c r="G1001" t="s">
        <v>74</v>
      </c>
      <c r="H1001" t="s">
        <v>74</v>
      </c>
      <c r="I1001" t="s">
        <v>11479</v>
      </c>
      <c r="J1001" t="s">
        <v>1176</v>
      </c>
      <c r="K1001" t="s">
        <v>74</v>
      </c>
      <c r="L1001" t="s">
        <v>74</v>
      </c>
      <c r="M1001" t="s">
        <v>77</v>
      </c>
      <c r="N1001" t="s">
        <v>78</v>
      </c>
      <c r="O1001" t="s">
        <v>74</v>
      </c>
      <c r="P1001" t="s">
        <v>74</v>
      </c>
      <c r="Q1001" t="s">
        <v>74</v>
      </c>
      <c r="R1001" t="s">
        <v>74</v>
      </c>
      <c r="S1001" t="s">
        <v>74</v>
      </c>
      <c r="T1001" t="s">
        <v>11480</v>
      </c>
      <c r="U1001" t="s">
        <v>11481</v>
      </c>
      <c r="V1001" t="s">
        <v>11482</v>
      </c>
      <c r="W1001" t="s">
        <v>11483</v>
      </c>
      <c r="X1001" t="s">
        <v>7398</v>
      </c>
      <c r="Y1001" t="s">
        <v>11484</v>
      </c>
      <c r="Z1001" t="s">
        <v>74</v>
      </c>
      <c r="AA1001" t="s">
        <v>11485</v>
      </c>
      <c r="AB1001" t="s">
        <v>11486</v>
      </c>
      <c r="AC1001" t="s">
        <v>74</v>
      </c>
      <c r="AD1001" t="s">
        <v>74</v>
      </c>
      <c r="AE1001" t="s">
        <v>74</v>
      </c>
      <c r="AF1001" t="s">
        <v>74</v>
      </c>
      <c r="AG1001">
        <v>13</v>
      </c>
      <c r="AH1001">
        <v>21</v>
      </c>
      <c r="AI1001">
        <v>21</v>
      </c>
      <c r="AJ1001">
        <v>0</v>
      </c>
      <c r="AK1001">
        <v>2</v>
      </c>
      <c r="AL1001" t="s">
        <v>1178</v>
      </c>
      <c r="AM1001" t="s">
        <v>132</v>
      </c>
      <c r="AN1001" t="s">
        <v>9220</v>
      </c>
      <c r="AO1001" t="s">
        <v>1180</v>
      </c>
      <c r="AP1001" t="s">
        <v>74</v>
      </c>
      <c r="AQ1001" t="s">
        <v>74</v>
      </c>
      <c r="AR1001" t="s">
        <v>1181</v>
      </c>
      <c r="AS1001" t="s">
        <v>1182</v>
      </c>
      <c r="AT1001" t="s">
        <v>11390</v>
      </c>
      <c r="AU1001">
        <v>1996</v>
      </c>
      <c r="AV1001">
        <v>8</v>
      </c>
      <c r="AW1001">
        <v>3</v>
      </c>
      <c r="AX1001" t="s">
        <v>74</v>
      </c>
      <c r="AY1001" t="s">
        <v>74</v>
      </c>
      <c r="AZ1001" t="s">
        <v>74</v>
      </c>
      <c r="BA1001" t="s">
        <v>74</v>
      </c>
      <c r="BB1001">
        <v>289</v>
      </c>
      <c r="BC1001">
        <v>296</v>
      </c>
      <c r="BD1001" t="s">
        <v>74</v>
      </c>
      <c r="BE1001" t="s">
        <v>11487</v>
      </c>
      <c r="BF1001" t="str">
        <f>HYPERLINK("http://dx.doi.org/10.1017/S0954102096000429","http://dx.doi.org/10.1017/S0954102096000429")</f>
        <v>http://dx.doi.org/10.1017/S0954102096000429</v>
      </c>
      <c r="BG1001" t="s">
        <v>74</v>
      </c>
      <c r="BH1001" t="s">
        <v>74</v>
      </c>
      <c r="BI1001">
        <v>8</v>
      </c>
      <c r="BJ1001" t="s">
        <v>1184</v>
      </c>
      <c r="BK1001" t="s">
        <v>95</v>
      </c>
      <c r="BL1001" t="s">
        <v>1185</v>
      </c>
      <c r="BM1001" t="s">
        <v>11392</v>
      </c>
      <c r="BN1001" t="s">
        <v>74</v>
      </c>
      <c r="BO1001" t="s">
        <v>74</v>
      </c>
      <c r="BP1001" t="s">
        <v>74</v>
      </c>
      <c r="BQ1001" t="s">
        <v>74</v>
      </c>
      <c r="BR1001" t="s">
        <v>97</v>
      </c>
      <c r="BS1001" t="s">
        <v>11488</v>
      </c>
      <c r="BT1001" t="str">
        <f>HYPERLINK("https%3A%2F%2Fwww.webofscience.com%2Fwos%2Fwoscc%2Ffull-record%2FWOS:A1996VF01800012","View Full Record in Web of Science")</f>
        <v>View Full Record in Web of Science</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savedrecs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SULEYMAN BILGIN - Dijital Kanal Cozumleri (Satis Sonra</cp:lastModifiedBy>
  <dcterms:created xsi:type="dcterms:W3CDTF">2024-07-28T15:26:42Z</dcterms:created>
  <dcterms:modified xsi:type="dcterms:W3CDTF">2024-07-28T15:26:43Z</dcterms:modified>
</cp:coreProperties>
</file>